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89E60479-9CD8-438A-B86B-E22F1A2FF773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Sheet1" sheetId="1" r:id="rId1"/>
    <sheet name="Staff" sheetId="2" r:id="rId2"/>
    <sheet name="Worker" sheetId="3" r:id="rId3"/>
    <sheet name="Sheet4" sheetId="14" r:id="rId4"/>
    <sheet name="Document sent" sheetId="12" r:id="rId5"/>
    <sheet name="Deposit" sheetId="7" r:id="rId6"/>
    <sheet name="Cash" sheetId="6" r:id="rId7"/>
    <sheet name="Sheet2" sheetId="13" r:id="rId8"/>
    <sheet name="Expenses" sheetId="4" r:id="rId9"/>
    <sheet name="Bank" sheetId="5" r:id="rId10"/>
    <sheet name="Sheet3" sheetId="9" r:id="rId11"/>
    <sheet name="Deposit data" sheetId="11" r:id="rId12"/>
  </sheets>
  <definedNames>
    <definedName name="_xlnm._FilterDatabase" localSheetId="9" hidden="1">Bank!$B$4:$I$240</definedName>
    <definedName name="_xlnm._FilterDatabase" localSheetId="11" hidden="1">'Deposit data'!$B$281:$I$307</definedName>
    <definedName name="_xlnm._FilterDatabase" localSheetId="8" hidden="1">Expenses!$C$4:$F$107</definedName>
    <definedName name="_xlnm._FilterDatabase" localSheetId="1" hidden="1">Staff!$A$3:$FY$3</definedName>
    <definedName name="_xlnm._FilterDatabase" localSheetId="2" hidden="1">Worker!$AN$3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3" l="1"/>
  <c r="D9" i="13" s="1"/>
  <c r="D14" i="13"/>
  <c r="G57" i="6"/>
  <c r="G252" i="5"/>
  <c r="G253" i="5" s="1"/>
  <c r="E251" i="5"/>
  <c r="G251" i="5"/>
  <c r="E250" i="12"/>
  <c r="E243" i="12"/>
  <c r="G250" i="5"/>
  <c r="G249" i="5"/>
  <c r="E235" i="12"/>
  <c r="E227" i="12"/>
  <c r="G246" i="5"/>
  <c r="G247" i="5"/>
  <c r="E246" i="5"/>
  <c r="D15" i="13" l="1"/>
  <c r="E217" i="12"/>
  <c r="E210" i="12"/>
  <c r="F111" i="4"/>
  <c r="E201" i="12"/>
  <c r="E192" i="12"/>
  <c r="E173" i="12"/>
  <c r="G61" i="6"/>
  <c r="G59" i="6"/>
  <c r="E160" i="12"/>
  <c r="E153" i="12"/>
  <c r="D74" i="6" l="1"/>
  <c r="E146" i="12"/>
  <c r="E137" i="12"/>
  <c r="C73" i="6"/>
  <c r="J55" i="6"/>
  <c r="F86" i="4"/>
  <c r="F88" i="4"/>
  <c r="E115" i="12"/>
  <c r="E93" i="12"/>
  <c r="H434" i="11"/>
  <c r="H427" i="11"/>
  <c r="H421" i="11"/>
  <c r="F62" i="4"/>
  <c r="H413" i="11"/>
  <c r="H406" i="11"/>
  <c r="H390" i="11"/>
  <c r="H370" i="11"/>
  <c r="H362" i="11"/>
  <c r="C76" i="6"/>
  <c r="H50" i="6"/>
  <c r="F69" i="4"/>
  <c r="E64" i="12"/>
  <c r="H335" i="11"/>
  <c r="H331" i="11"/>
  <c r="G42" i="6"/>
  <c r="AF99" i="2"/>
  <c r="AF102" i="2" s="1"/>
  <c r="E34" i="12"/>
  <c r="F57" i="4"/>
  <c r="H309" i="11"/>
  <c r="G39" i="6"/>
  <c r="H274" i="11"/>
  <c r="H269" i="11"/>
  <c r="G23" i="6"/>
  <c r="G31" i="6"/>
  <c r="AR81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S296" i="3"/>
  <c r="AS298" i="3"/>
  <c r="AS299" i="3"/>
  <c r="AS300" i="3"/>
  <c r="AS301" i="3"/>
  <c r="AS302" i="3"/>
  <c r="AS303" i="3"/>
  <c r="AS304" i="3"/>
  <c r="AS305" i="3"/>
  <c r="AS306" i="3"/>
  <c r="AS307" i="3"/>
  <c r="AS308" i="3"/>
  <c r="AS309" i="3"/>
  <c r="AS310" i="3"/>
  <c r="AS311" i="3"/>
  <c r="AS312" i="3"/>
  <c r="AS313" i="3"/>
  <c r="AS314" i="3"/>
  <c r="AS315" i="3"/>
  <c r="AS316" i="3"/>
  <c r="AS317" i="3"/>
  <c r="AS318" i="3"/>
  <c r="AS319" i="3"/>
  <c r="AS320" i="3"/>
  <c r="AS321" i="3"/>
  <c r="AS322" i="3"/>
  <c r="AS323" i="3"/>
  <c r="AS324" i="3"/>
  <c r="AS325" i="3"/>
  <c r="AS326" i="3"/>
  <c r="AS327" i="3"/>
  <c r="AS328" i="3"/>
  <c r="AS329" i="3"/>
  <c r="AS330" i="3"/>
  <c r="AS331" i="3"/>
  <c r="AS332" i="3"/>
  <c r="AS333" i="3"/>
  <c r="AS334" i="3"/>
  <c r="AS335" i="3"/>
  <c r="AS336" i="3"/>
  <c r="AS337" i="3"/>
  <c r="AS338" i="3"/>
  <c r="AS339" i="3"/>
  <c r="AS340" i="3"/>
  <c r="AS341" i="3"/>
  <c r="AS342" i="3"/>
  <c r="AS343" i="3"/>
  <c r="AS344" i="3"/>
  <c r="AS345" i="3"/>
  <c r="AS346" i="3"/>
  <c r="AS347" i="3"/>
  <c r="AS348" i="3"/>
  <c r="AS349" i="3"/>
  <c r="AS350" i="3"/>
  <c r="AS351" i="3"/>
  <c r="AS352" i="3"/>
  <c r="AS353" i="3"/>
  <c r="AS354" i="3"/>
  <c r="AS355" i="3"/>
  <c r="G35" i="6"/>
  <c r="G147" i="4"/>
  <c r="E148" i="4"/>
  <c r="F48" i="4"/>
  <c r="G33" i="6"/>
  <c r="H247" i="11"/>
  <c r="H234" i="11"/>
  <c r="H138" i="11"/>
  <c r="AM82" i="9"/>
  <c r="AL82" i="9"/>
  <c r="AC82" i="9"/>
  <c r="AB82" i="9"/>
  <c r="AA82" i="9"/>
  <c r="Z82" i="9"/>
  <c r="Y82" i="9"/>
  <c r="X82" i="9"/>
  <c r="W82" i="9"/>
  <c r="V82" i="9"/>
  <c r="U82" i="9"/>
  <c r="T82" i="9"/>
  <c r="AD80" i="9"/>
  <c r="AE80" i="9" s="1"/>
  <c r="AD79" i="9"/>
  <c r="AE79" i="9" s="1"/>
  <c r="AD78" i="9"/>
  <c r="AE78" i="9" s="1"/>
  <c r="AD77" i="9"/>
  <c r="AE77" i="9" s="1"/>
  <c r="AD76" i="9"/>
  <c r="AE76" i="9" s="1"/>
  <c r="AD75" i="9"/>
  <c r="AE75" i="9" s="1"/>
  <c r="AD74" i="9"/>
  <c r="AE74" i="9" s="1"/>
  <c r="AD73" i="9"/>
  <c r="AE73" i="9" s="1"/>
  <c r="AD72" i="9"/>
  <c r="AE72" i="9" s="1"/>
  <c r="AF72" i="9" s="1"/>
  <c r="AG72" i="9" s="1"/>
  <c r="AD71" i="9"/>
  <c r="AE71" i="9" s="1"/>
  <c r="AF71" i="9" s="1"/>
  <c r="AG71" i="9" s="1"/>
  <c r="AD70" i="9"/>
  <c r="AE70" i="9" s="1"/>
  <c r="AF70" i="9" s="1"/>
  <c r="AG70" i="9" s="1"/>
  <c r="AD69" i="9"/>
  <c r="AE69" i="9" s="1"/>
  <c r="AD68" i="9"/>
  <c r="AE68" i="9" s="1"/>
  <c r="AD67" i="9"/>
  <c r="AE67" i="9" s="1"/>
  <c r="AD66" i="9"/>
  <c r="AE66" i="9" s="1"/>
  <c r="AF66" i="9" s="1"/>
  <c r="AG66" i="9" s="1"/>
  <c r="AD65" i="9"/>
  <c r="AE65" i="9" s="1"/>
  <c r="AD64" i="9"/>
  <c r="AE64" i="9" s="1"/>
  <c r="AF64" i="9" s="1"/>
  <c r="AG64" i="9" s="1"/>
  <c r="AD63" i="9"/>
  <c r="AE63" i="9" s="1"/>
  <c r="AF63" i="9" s="1"/>
  <c r="AG63" i="9" s="1"/>
  <c r="AD62" i="9"/>
  <c r="AE62" i="9" s="1"/>
  <c r="AF62" i="9" s="1"/>
  <c r="AG62" i="9" s="1"/>
  <c r="AD61" i="9"/>
  <c r="AE61" i="9" s="1"/>
  <c r="AD60" i="9"/>
  <c r="AE60" i="9" s="1"/>
  <c r="AD59" i="9"/>
  <c r="AE59" i="9" s="1"/>
  <c r="AD58" i="9"/>
  <c r="AE58" i="9" s="1"/>
  <c r="AF58" i="9" s="1"/>
  <c r="AG58" i="9" s="1"/>
  <c r="AD57" i="9"/>
  <c r="AE57" i="9" s="1"/>
  <c r="AD56" i="9"/>
  <c r="AE56" i="9" s="1"/>
  <c r="AF56" i="9" s="1"/>
  <c r="AG56" i="9" s="1"/>
  <c r="AD55" i="9"/>
  <c r="AE55" i="9" s="1"/>
  <c r="AF55" i="9" s="1"/>
  <c r="AG55" i="9" s="1"/>
  <c r="AD54" i="9"/>
  <c r="AE54" i="9" s="1"/>
  <c r="AF54" i="9" s="1"/>
  <c r="AG54" i="9" s="1"/>
  <c r="AD53" i="9"/>
  <c r="AE53" i="9" s="1"/>
  <c r="AD52" i="9"/>
  <c r="AE52" i="9" s="1"/>
  <c r="AD51" i="9"/>
  <c r="AE51" i="9" s="1"/>
  <c r="AD50" i="9"/>
  <c r="AE50" i="9" s="1"/>
  <c r="AF50" i="9" s="1"/>
  <c r="AG50" i="9" s="1"/>
  <c r="AD49" i="9"/>
  <c r="AE49" i="9" s="1"/>
  <c r="AD48" i="9"/>
  <c r="AE48" i="9" s="1"/>
  <c r="AF48" i="9" s="1"/>
  <c r="AG48" i="9" s="1"/>
  <c r="AD47" i="9"/>
  <c r="AE47" i="9" s="1"/>
  <c r="AF47" i="9" s="1"/>
  <c r="AG47" i="9" s="1"/>
  <c r="AD46" i="9"/>
  <c r="AE46" i="9" s="1"/>
  <c r="AF46" i="9" s="1"/>
  <c r="AG46" i="9" s="1"/>
  <c r="AD45" i="9"/>
  <c r="AE45" i="9" s="1"/>
  <c r="AD44" i="9"/>
  <c r="AE44" i="9" s="1"/>
  <c r="AD43" i="9"/>
  <c r="AE43" i="9" s="1"/>
  <c r="AD42" i="9"/>
  <c r="AE42" i="9" s="1"/>
  <c r="AF42" i="9" s="1"/>
  <c r="AG42" i="9" s="1"/>
  <c r="AD41" i="9"/>
  <c r="AE41" i="9" s="1"/>
  <c r="AD40" i="9"/>
  <c r="AE40" i="9" s="1"/>
  <c r="AF40" i="9" s="1"/>
  <c r="AG40" i="9" s="1"/>
  <c r="AD39" i="9"/>
  <c r="AE39" i="9" s="1"/>
  <c r="AF39" i="9" s="1"/>
  <c r="AG39" i="9" s="1"/>
  <c r="AD38" i="9"/>
  <c r="AE38" i="9" s="1"/>
  <c r="AF38" i="9" s="1"/>
  <c r="AG38" i="9" s="1"/>
  <c r="AD37" i="9"/>
  <c r="AE37" i="9" s="1"/>
  <c r="AD36" i="9"/>
  <c r="AE36" i="9" s="1"/>
  <c r="AD35" i="9"/>
  <c r="AE35" i="9" s="1"/>
  <c r="AD34" i="9"/>
  <c r="AE34" i="9" s="1"/>
  <c r="AF34" i="9" s="1"/>
  <c r="AG34" i="9" s="1"/>
  <c r="AD33" i="9"/>
  <c r="AE33" i="9" s="1"/>
  <c r="AD32" i="9"/>
  <c r="AE32" i="9" s="1"/>
  <c r="AF32" i="9" s="1"/>
  <c r="AG32" i="9" s="1"/>
  <c r="AD31" i="9"/>
  <c r="AE31" i="9" s="1"/>
  <c r="AF31" i="9" s="1"/>
  <c r="AG31" i="9" s="1"/>
  <c r="AD30" i="9"/>
  <c r="AE30" i="9" s="1"/>
  <c r="AF30" i="9" s="1"/>
  <c r="AG30" i="9" s="1"/>
  <c r="AD29" i="9"/>
  <c r="AE29" i="9" s="1"/>
  <c r="AD28" i="9"/>
  <c r="AE28" i="9" s="1"/>
  <c r="AD27" i="9"/>
  <c r="AE27" i="9" s="1"/>
  <c r="AD26" i="9"/>
  <c r="AE26" i="9" s="1"/>
  <c r="AF26" i="9" s="1"/>
  <c r="AG26" i="9" s="1"/>
  <c r="AD25" i="9"/>
  <c r="AE25" i="9" s="1"/>
  <c r="AD24" i="9"/>
  <c r="AE24" i="9" s="1"/>
  <c r="AF24" i="9" s="1"/>
  <c r="AG24" i="9" s="1"/>
  <c r="AD23" i="9"/>
  <c r="AE23" i="9" s="1"/>
  <c r="AF23" i="9" s="1"/>
  <c r="AG23" i="9" s="1"/>
  <c r="AD22" i="9"/>
  <c r="AE22" i="9" s="1"/>
  <c r="AF22" i="9" s="1"/>
  <c r="AG22" i="9" s="1"/>
  <c r="AD21" i="9"/>
  <c r="AE21" i="9" s="1"/>
  <c r="AD20" i="9"/>
  <c r="AE20" i="9" s="1"/>
  <c r="AD19" i="9"/>
  <c r="AE19" i="9" s="1"/>
  <c r="AD18" i="9"/>
  <c r="AE18" i="9" s="1"/>
  <c r="AF18" i="9" s="1"/>
  <c r="AG18" i="9" s="1"/>
  <c r="AD17" i="9"/>
  <c r="AE17" i="9" s="1"/>
  <c r="AF17" i="9" s="1"/>
  <c r="AG17" i="9" s="1"/>
  <c r="AD16" i="9"/>
  <c r="AE16" i="9" s="1"/>
  <c r="AF16" i="9" s="1"/>
  <c r="AG16" i="9" s="1"/>
  <c r="AD15" i="9"/>
  <c r="AE15" i="9" s="1"/>
  <c r="AF15" i="9" s="1"/>
  <c r="AG15" i="9" s="1"/>
  <c r="AD14" i="9"/>
  <c r="AE14" i="9" s="1"/>
  <c r="AF14" i="9" s="1"/>
  <c r="AG14" i="9" s="1"/>
  <c r="AD13" i="9"/>
  <c r="AE13" i="9" s="1"/>
  <c r="AD12" i="9"/>
  <c r="AE12" i="9" s="1"/>
  <c r="AD11" i="9"/>
  <c r="AE11" i="9" s="1"/>
  <c r="AD10" i="9"/>
  <c r="AE10" i="9" s="1"/>
  <c r="AF10" i="9" s="1"/>
  <c r="AG10" i="9" s="1"/>
  <c r="AD9" i="9"/>
  <c r="AE9" i="9" s="1"/>
  <c r="AF9" i="9" s="1"/>
  <c r="AG9" i="9" s="1"/>
  <c r="AD8" i="9"/>
  <c r="AE8" i="9" s="1"/>
  <c r="AF8" i="9" s="1"/>
  <c r="AG8" i="9" s="1"/>
  <c r="AD7" i="9"/>
  <c r="AE7" i="9" s="1"/>
  <c r="AF7" i="9" s="1"/>
  <c r="AG7" i="9" s="1"/>
  <c r="AD6" i="9"/>
  <c r="AE6" i="9" s="1"/>
  <c r="AF6" i="9" s="1"/>
  <c r="AG6" i="9" s="1"/>
  <c r="AD5" i="9"/>
  <c r="AE5" i="9" s="1"/>
  <c r="AD4" i="9"/>
  <c r="AE4" i="9" s="1"/>
  <c r="AF2" i="9"/>
  <c r="G28" i="6"/>
  <c r="G27" i="6"/>
  <c r="G12" i="6"/>
  <c r="G26" i="6"/>
  <c r="F23" i="7"/>
  <c r="F18" i="7"/>
  <c r="F16" i="7"/>
  <c r="F12" i="7"/>
  <c r="F8" i="7"/>
  <c r="E23" i="7"/>
  <c r="G9" i="6"/>
  <c r="AN74" i="3"/>
  <c r="AN73" i="3"/>
  <c r="AN72" i="3"/>
  <c r="AN71" i="3"/>
  <c r="G22" i="6"/>
  <c r="G21" i="6"/>
  <c r="H4" i="6"/>
  <c r="H46" i="6" s="1"/>
  <c r="F141" i="4"/>
  <c r="AL297" i="3"/>
  <c r="G13" i="6"/>
  <c r="AK297" i="3"/>
  <c r="AL82" i="2"/>
  <c r="AK82" i="2"/>
  <c r="F16" i="4"/>
  <c r="F15" i="4"/>
  <c r="F10" i="4"/>
  <c r="G5" i="5"/>
  <c r="G6" i="5" s="1"/>
  <c r="G7" i="5" s="1"/>
  <c r="G8" i="5" s="1"/>
  <c r="AE2" i="3"/>
  <c r="AE2" i="2"/>
  <c r="AB297" i="3"/>
  <c r="AA297" i="3"/>
  <c r="Z297" i="3"/>
  <c r="U297" i="3"/>
  <c r="T297" i="3"/>
  <c r="S297" i="3"/>
  <c r="AC295" i="3"/>
  <c r="AD295" i="3" s="1"/>
  <c r="AE295" i="3" s="1"/>
  <c r="AF295" i="3" s="1"/>
  <c r="AS295" i="3" s="1"/>
  <c r="AC294" i="3"/>
  <c r="AC293" i="3"/>
  <c r="AD293" i="3" s="1"/>
  <c r="AE293" i="3" s="1"/>
  <c r="AF293" i="3" s="1"/>
  <c r="AS293" i="3" s="1"/>
  <c r="AC292" i="3"/>
  <c r="AD292" i="3" s="1"/>
  <c r="AE292" i="3" s="1"/>
  <c r="AF292" i="3" s="1"/>
  <c r="AS292" i="3" s="1"/>
  <c r="AC291" i="3"/>
  <c r="AD291" i="3" s="1"/>
  <c r="AE291" i="3" s="1"/>
  <c r="AF291" i="3" s="1"/>
  <c r="AS291" i="3" s="1"/>
  <c r="AC290" i="3"/>
  <c r="AC289" i="3"/>
  <c r="AD289" i="3" s="1"/>
  <c r="AE289" i="3" s="1"/>
  <c r="AF289" i="3" s="1"/>
  <c r="AS289" i="3" s="1"/>
  <c r="AC288" i="3"/>
  <c r="AD288" i="3" s="1"/>
  <c r="AE288" i="3" s="1"/>
  <c r="AF288" i="3" s="1"/>
  <c r="AS288" i="3" s="1"/>
  <c r="AC287" i="3"/>
  <c r="AD287" i="3" s="1"/>
  <c r="AE287" i="3" s="1"/>
  <c r="AF287" i="3" s="1"/>
  <c r="AS287" i="3" s="1"/>
  <c r="AC286" i="3"/>
  <c r="AC285" i="3"/>
  <c r="AD285" i="3" s="1"/>
  <c r="AE285" i="3" s="1"/>
  <c r="AF285" i="3" s="1"/>
  <c r="AS285" i="3" s="1"/>
  <c r="AC284" i="3"/>
  <c r="AD284" i="3" s="1"/>
  <c r="AE284" i="3" s="1"/>
  <c r="AF284" i="3" s="1"/>
  <c r="AS284" i="3" s="1"/>
  <c r="AC283" i="3"/>
  <c r="AD283" i="3" s="1"/>
  <c r="AE283" i="3" s="1"/>
  <c r="AF283" i="3" s="1"/>
  <c r="AS283" i="3" s="1"/>
  <c r="AC282" i="3"/>
  <c r="AC281" i="3"/>
  <c r="AD281" i="3" s="1"/>
  <c r="AE281" i="3" s="1"/>
  <c r="AF281" i="3" s="1"/>
  <c r="AS281" i="3" s="1"/>
  <c r="AC280" i="3"/>
  <c r="AD280" i="3" s="1"/>
  <c r="AE280" i="3" s="1"/>
  <c r="AF280" i="3" s="1"/>
  <c r="AS280" i="3" s="1"/>
  <c r="AC279" i="3"/>
  <c r="AD279" i="3" s="1"/>
  <c r="AE279" i="3" s="1"/>
  <c r="AF279" i="3" s="1"/>
  <c r="AS279" i="3" s="1"/>
  <c r="AC278" i="3"/>
  <c r="AC277" i="3"/>
  <c r="AD277" i="3" s="1"/>
  <c r="AE277" i="3" s="1"/>
  <c r="AF277" i="3" s="1"/>
  <c r="AS277" i="3" s="1"/>
  <c r="AC276" i="3"/>
  <c r="AD276" i="3" s="1"/>
  <c r="AE276" i="3" s="1"/>
  <c r="AF276" i="3" s="1"/>
  <c r="AS276" i="3" s="1"/>
  <c r="AC275" i="3"/>
  <c r="AD275" i="3" s="1"/>
  <c r="AE275" i="3" s="1"/>
  <c r="AF275" i="3" s="1"/>
  <c r="AS275" i="3" s="1"/>
  <c r="AC274" i="3"/>
  <c r="AC273" i="3"/>
  <c r="AD273" i="3" s="1"/>
  <c r="AE273" i="3" s="1"/>
  <c r="AF273" i="3" s="1"/>
  <c r="AS273" i="3" s="1"/>
  <c r="AC272" i="3"/>
  <c r="AD272" i="3" s="1"/>
  <c r="AE272" i="3" s="1"/>
  <c r="AF272" i="3" s="1"/>
  <c r="AS272" i="3" s="1"/>
  <c r="AC271" i="3"/>
  <c r="AD271" i="3" s="1"/>
  <c r="AE271" i="3" s="1"/>
  <c r="AF271" i="3" s="1"/>
  <c r="AS271" i="3" s="1"/>
  <c r="AC270" i="3"/>
  <c r="AC269" i="3"/>
  <c r="AD269" i="3" s="1"/>
  <c r="AE269" i="3" s="1"/>
  <c r="AF269" i="3" s="1"/>
  <c r="AS269" i="3" s="1"/>
  <c r="AC268" i="3"/>
  <c r="AD268" i="3" s="1"/>
  <c r="AE268" i="3" s="1"/>
  <c r="AF268" i="3" s="1"/>
  <c r="AS268" i="3" s="1"/>
  <c r="AC267" i="3"/>
  <c r="AD267" i="3" s="1"/>
  <c r="AE267" i="3" s="1"/>
  <c r="AF267" i="3" s="1"/>
  <c r="AS267" i="3" s="1"/>
  <c r="AC266" i="3"/>
  <c r="AC265" i="3"/>
  <c r="AD265" i="3" s="1"/>
  <c r="AE265" i="3" s="1"/>
  <c r="AF265" i="3" s="1"/>
  <c r="AS265" i="3" s="1"/>
  <c r="AC264" i="3"/>
  <c r="AD264" i="3" s="1"/>
  <c r="AE264" i="3" s="1"/>
  <c r="AF264" i="3" s="1"/>
  <c r="AS264" i="3" s="1"/>
  <c r="AC263" i="3"/>
  <c r="AD263" i="3" s="1"/>
  <c r="AE263" i="3" s="1"/>
  <c r="AF263" i="3" s="1"/>
  <c r="AS263" i="3" s="1"/>
  <c r="AC262" i="3"/>
  <c r="AC261" i="3"/>
  <c r="AD261" i="3" s="1"/>
  <c r="AE261" i="3" s="1"/>
  <c r="AF261" i="3" s="1"/>
  <c r="AS261" i="3" s="1"/>
  <c r="AC260" i="3"/>
  <c r="AD260" i="3" s="1"/>
  <c r="AE260" i="3" s="1"/>
  <c r="AF260" i="3" s="1"/>
  <c r="AS260" i="3" s="1"/>
  <c r="AC259" i="3"/>
  <c r="AD259" i="3" s="1"/>
  <c r="AE259" i="3" s="1"/>
  <c r="AF259" i="3" s="1"/>
  <c r="AS259" i="3" s="1"/>
  <c r="AC258" i="3"/>
  <c r="AC257" i="3"/>
  <c r="AD257" i="3" s="1"/>
  <c r="AE257" i="3" s="1"/>
  <c r="AF257" i="3" s="1"/>
  <c r="AS257" i="3" s="1"/>
  <c r="AC256" i="3"/>
  <c r="AD256" i="3" s="1"/>
  <c r="AE256" i="3" s="1"/>
  <c r="AF256" i="3" s="1"/>
  <c r="AS256" i="3" s="1"/>
  <c r="AC255" i="3"/>
  <c r="AD255" i="3" s="1"/>
  <c r="AE255" i="3" s="1"/>
  <c r="AF255" i="3" s="1"/>
  <c r="AS255" i="3" s="1"/>
  <c r="AC254" i="3"/>
  <c r="AC253" i="3"/>
  <c r="AD253" i="3" s="1"/>
  <c r="AE253" i="3" s="1"/>
  <c r="AF253" i="3" s="1"/>
  <c r="AS253" i="3" s="1"/>
  <c r="AC252" i="3"/>
  <c r="AD252" i="3" s="1"/>
  <c r="AE252" i="3" s="1"/>
  <c r="AF252" i="3" s="1"/>
  <c r="AS252" i="3" s="1"/>
  <c r="AC251" i="3"/>
  <c r="AD251" i="3" s="1"/>
  <c r="AE251" i="3" s="1"/>
  <c r="AF251" i="3" s="1"/>
  <c r="AS251" i="3" s="1"/>
  <c r="AC250" i="3"/>
  <c r="AC249" i="3"/>
  <c r="AD249" i="3" s="1"/>
  <c r="AE249" i="3" s="1"/>
  <c r="AF249" i="3" s="1"/>
  <c r="AS249" i="3" s="1"/>
  <c r="AC248" i="3"/>
  <c r="AD248" i="3" s="1"/>
  <c r="AE248" i="3" s="1"/>
  <c r="AF248" i="3" s="1"/>
  <c r="AS248" i="3" s="1"/>
  <c r="AC247" i="3"/>
  <c r="AD247" i="3" s="1"/>
  <c r="AE247" i="3" s="1"/>
  <c r="AF247" i="3" s="1"/>
  <c r="AS247" i="3" s="1"/>
  <c r="AC246" i="3"/>
  <c r="AC245" i="3"/>
  <c r="AD245" i="3" s="1"/>
  <c r="AE245" i="3" s="1"/>
  <c r="AF245" i="3" s="1"/>
  <c r="AS245" i="3" s="1"/>
  <c r="AC244" i="3"/>
  <c r="AD244" i="3" s="1"/>
  <c r="AE244" i="3" s="1"/>
  <c r="AF244" i="3" s="1"/>
  <c r="AS244" i="3" s="1"/>
  <c r="AC243" i="3"/>
  <c r="AD243" i="3" s="1"/>
  <c r="AE243" i="3" s="1"/>
  <c r="AF243" i="3" s="1"/>
  <c r="AS243" i="3" s="1"/>
  <c r="AC242" i="3"/>
  <c r="AC241" i="3"/>
  <c r="AD241" i="3" s="1"/>
  <c r="AE241" i="3" s="1"/>
  <c r="AF241" i="3" s="1"/>
  <c r="AS241" i="3" s="1"/>
  <c r="AC240" i="3"/>
  <c r="AD240" i="3" s="1"/>
  <c r="AE240" i="3" s="1"/>
  <c r="AF240" i="3" s="1"/>
  <c r="AS240" i="3" s="1"/>
  <c r="AC239" i="3"/>
  <c r="AD239" i="3" s="1"/>
  <c r="AE239" i="3" s="1"/>
  <c r="AF239" i="3" s="1"/>
  <c r="AS239" i="3" s="1"/>
  <c r="AC238" i="3"/>
  <c r="AC237" i="3"/>
  <c r="AD237" i="3" s="1"/>
  <c r="AE237" i="3" s="1"/>
  <c r="AF237" i="3" s="1"/>
  <c r="AS237" i="3" s="1"/>
  <c r="AC236" i="3"/>
  <c r="AD236" i="3" s="1"/>
  <c r="AE236" i="3" s="1"/>
  <c r="AF236" i="3" s="1"/>
  <c r="AS236" i="3" s="1"/>
  <c r="AC235" i="3"/>
  <c r="AD235" i="3" s="1"/>
  <c r="AE235" i="3" s="1"/>
  <c r="AF235" i="3" s="1"/>
  <c r="AS235" i="3" s="1"/>
  <c r="AC234" i="3"/>
  <c r="AC233" i="3"/>
  <c r="AD233" i="3" s="1"/>
  <c r="AE233" i="3" s="1"/>
  <c r="AF233" i="3" s="1"/>
  <c r="AS233" i="3" s="1"/>
  <c r="AC232" i="3"/>
  <c r="AD232" i="3" s="1"/>
  <c r="AE232" i="3" s="1"/>
  <c r="AF232" i="3" s="1"/>
  <c r="AS232" i="3" s="1"/>
  <c r="AC231" i="3"/>
  <c r="AD231" i="3" s="1"/>
  <c r="AE231" i="3" s="1"/>
  <c r="AF231" i="3" s="1"/>
  <c r="AS231" i="3" s="1"/>
  <c r="AC230" i="3"/>
  <c r="AC229" i="3"/>
  <c r="AD229" i="3" s="1"/>
  <c r="AE229" i="3" s="1"/>
  <c r="AF229" i="3" s="1"/>
  <c r="AS229" i="3" s="1"/>
  <c r="AC228" i="3"/>
  <c r="AD228" i="3" s="1"/>
  <c r="AE228" i="3" s="1"/>
  <c r="AF228" i="3" s="1"/>
  <c r="AS228" i="3" s="1"/>
  <c r="AC227" i="3"/>
  <c r="AD227" i="3" s="1"/>
  <c r="AE227" i="3" s="1"/>
  <c r="AF227" i="3" s="1"/>
  <c r="AS227" i="3" s="1"/>
  <c r="AC226" i="3"/>
  <c r="AC225" i="3"/>
  <c r="AD225" i="3" s="1"/>
  <c r="AE225" i="3" s="1"/>
  <c r="AF225" i="3" s="1"/>
  <c r="AS225" i="3" s="1"/>
  <c r="AC224" i="3"/>
  <c r="AD224" i="3" s="1"/>
  <c r="AE224" i="3" s="1"/>
  <c r="AF224" i="3" s="1"/>
  <c r="AS224" i="3" s="1"/>
  <c r="AC223" i="3"/>
  <c r="AD223" i="3" s="1"/>
  <c r="AE223" i="3" s="1"/>
  <c r="AF223" i="3" s="1"/>
  <c r="AS223" i="3" s="1"/>
  <c r="AC222" i="3"/>
  <c r="AC221" i="3"/>
  <c r="AD221" i="3" s="1"/>
  <c r="AE221" i="3" s="1"/>
  <c r="AF221" i="3" s="1"/>
  <c r="AS221" i="3" s="1"/>
  <c r="AC220" i="3"/>
  <c r="AD220" i="3" s="1"/>
  <c r="AE220" i="3" s="1"/>
  <c r="AF220" i="3" s="1"/>
  <c r="AS220" i="3" s="1"/>
  <c r="AC219" i="3"/>
  <c r="AD219" i="3" s="1"/>
  <c r="AE219" i="3" s="1"/>
  <c r="AF219" i="3" s="1"/>
  <c r="AS219" i="3" s="1"/>
  <c r="AC218" i="3"/>
  <c r="AC217" i="3"/>
  <c r="AD217" i="3" s="1"/>
  <c r="AE217" i="3" s="1"/>
  <c r="AF217" i="3" s="1"/>
  <c r="AS217" i="3" s="1"/>
  <c r="AC216" i="3"/>
  <c r="AD216" i="3" s="1"/>
  <c r="AE216" i="3" s="1"/>
  <c r="AF216" i="3" s="1"/>
  <c r="AS216" i="3" s="1"/>
  <c r="AC215" i="3"/>
  <c r="AD215" i="3" s="1"/>
  <c r="AE215" i="3" s="1"/>
  <c r="AF215" i="3" s="1"/>
  <c r="AS215" i="3" s="1"/>
  <c r="AC214" i="3"/>
  <c r="AC213" i="3"/>
  <c r="AD213" i="3" s="1"/>
  <c r="AE213" i="3" s="1"/>
  <c r="AF213" i="3" s="1"/>
  <c r="AS213" i="3" s="1"/>
  <c r="AC212" i="3"/>
  <c r="AD212" i="3" s="1"/>
  <c r="AE212" i="3" s="1"/>
  <c r="AF212" i="3" s="1"/>
  <c r="AS212" i="3" s="1"/>
  <c r="AC211" i="3"/>
  <c r="AD211" i="3" s="1"/>
  <c r="AE211" i="3" s="1"/>
  <c r="AF211" i="3" s="1"/>
  <c r="AS211" i="3" s="1"/>
  <c r="AC210" i="3"/>
  <c r="AC209" i="3"/>
  <c r="AD209" i="3" s="1"/>
  <c r="AE209" i="3" s="1"/>
  <c r="AF209" i="3" s="1"/>
  <c r="AS209" i="3" s="1"/>
  <c r="AC208" i="3"/>
  <c r="AD208" i="3" s="1"/>
  <c r="AE208" i="3" s="1"/>
  <c r="AF208" i="3" s="1"/>
  <c r="AS208" i="3" s="1"/>
  <c r="AC207" i="3"/>
  <c r="AD207" i="3" s="1"/>
  <c r="AE207" i="3" s="1"/>
  <c r="AF207" i="3" s="1"/>
  <c r="AS207" i="3" s="1"/>
  <c r="AC206" i="3"/>
  <c r="AC205" i="3"/>
  <c r="AD205" i="3" s="1"/>
  <c r="AE205" i="3" s="1"/>
  <c r="AF205" i="3" s="1"/>
  <c r="AS205" i="3" s="1"/>
  <c r="AC204" i="3"/>
  <c r="AD204" i="3" s="1"/>
  <c r="AE204" i="3" s="1"/>
  <c r="AF204" i="3" s="1"/>
  <c r="AS204" i="3" s="1"/>
  <c r="AC203" i="3"/>
  <c r="AD203" i="3" s="1"/>
  <c r="AE203" i="3" s="1"/>
  <c r="AF203" i="3" s="1"/>
  <c r="AS203" i="3" s="1"/>
  <c r="AC202" i="3"/>
  <c r="AC201" i="3"/>
  <c r="AD201" i="3" s="1"/>
  <c r="AE201" i="3" s="1"/>
  <c r="AF201" i="3" s="1"/>
  <c r="AS201" i="3" s="1"/>
  <c r="AC200" i="3"/>
  <c r="AD200" i="3" s="1"/>
  <c r="AE200" i="3" s="1"/>
  <c r="AF200" i="3" s="1"/>
  <c r="AS200" i="3" s="1"/>
  <c r="AC199" i="3"/>
  <c r="AD199" i="3" s="1"/>
  <c r="AE199" i="3" s="1"/>
  <c r="AF199" i="3" s="1"/>
  <c r="AS199" i="3" s="1"/>
  <c r="AC198" i="3"/>
  <c r="AC197" i="3"/>
  <c r="AD197" i="3" s="1"/>
  <c r="AE197" i="3" s="1"/>
  <c r="AF197" i="3" s="1"/>
  <c r="AS197" i="3" s="1"/>
  <c r="AC196" i="3"/>
  <c r="AD196" i="3" s="1"/>
  <c r="AE196" i="3" s="1"/>
  <c r="AF196" i="3" s="1"/>
  <c r="AS196" i="3" s="1"/>
  <c r="AC195" i="3"/>
  <c r="AD195" i="3" s="1"/>
  <c r="AE195" i="3" s="1"/>
  <c r="AF195" i="3" s="1"/>
  <c r="AS195" i="3" s="1"/>
  <c r="AC194" i="3"/>
  <c r="AC193" i="3"/>
  <c r="AD193" i="3" s="1"/>
  <c r="AE193" i="3" s="1"/>
  <c r="AF193" i="3" s="1"/>
  <c r="AS193" i="3" s="1"/>
  <c r="AC192" i="3"/>
  <c r="AD192" i="3" s="1"/>
  <c r="AE192" i="3" s="1"/>
  <c r="AF192" i="3" s="1"/>
  <c r="AS192" i="3" s="1"/>
  <c r="AC191" i="3"/>
  <c r="AD191" i="3" s="1"/>
  <c r="AE191" i="3" s="1"/>
  <c r="AF191" i="3" s="1"/>
  <c r="AS191" i="3" s="1"/>
  <c r="AC190" i="3"/>
  <c r="AC189" i="3"/>
  <c r="AD189" i="3" s="1"/>
  <c r="AE189" i="3" s="1"/>
  <c r="AF189" i="3" s="1"/>
  <c r="AS189" i="3" s="1"/>
  <c r="AC188" i="3"/>
  <c r="AD188" i="3" s="1"/>
  <c r="AE188" i="3" s="1"/>
  <c r="AF188" i="3" s="1"/>
  <c r="AS188" i="3" s="1"/>
  <c r="AC187" i="3"/>
  <c r="AD187" i="3" s="1"/>
  <c r="AE187" i="3" s="1"/>
  <c r="AF187" i="3" s="1"/>
  <c r="AS187" i="3" s="1"/>
  <c r="AC186" i="3"/>
  <c r="AC185" i="3"/>
  <c r="AD185" i="3" s="1"/>
  <c r="AE185" i="3" s="1"/>
  <c r="AF185" i="3" s="1"/>
  <c r="AS185" i="3" s="1"/>
  <c r="AC184" i="3"/>
  <c r="AD184" i="3" s="1"/>
  <c r="AE184" i="3" s="1"/>
  <c r="AF184" i="3" s="1"/>
  <c r="AS184" i="3" s="1"/>
  <c r="AC183" i="3"/>
  <c r="AD183" i="3" s="1"/>
  <c r="AE183" i="3" s="1"/>
  <c r="AF183" i="3" s="1"/>
  <c r="AS183" i="3" s="1"/>
  <c r="AC182" i="3"/>
  <c r="AC181" i="3"/>
  <c r="AD181" i="3" s="1"/>
  <c r="AE181" i="3" s="1"/>
  <c r="AF181" i="3" s="1"/>
  <c r="AS181" i="3" s="1"/>
  <c r="AC180" i="3"/>
  <c r="AD180" i="3" s="1"/>
  <c r="AE180" i="3" s="1"/>
  <c r="AF180" i="3" s="1"/>
  <c r="AS180" i="3" s="1"/>
  <c r="AC179" i="3"/>
  <c r="AD179" i="3" s="1"/>
  <c r="AE179" i="3" s="1"/>
  <c r="AF179" i="3" s="1"/>
  <c r="AS179" i="3" s="1"/>
  <c r="AC178" i="3"/>
  <c r="AC177" i="3"/>
  <c r="AD177" i="3" s="1"/>
  <c r="AE177" i="3" s="1"/>
  <c r="AF177" i="3" s="1"/>
  <c r="AS177" i="3" s="1"/>
  <c r="AC176" i="3"/>
  <c r="AD176" i="3" s="1"/>
  <c r="AE176" i="3" s="1"/>
  <c r="AF176" i="3" s="1"/>
  <c r="AS176" i="3" s="1"/>
  <c r="AC175" i="3"/>
  <c r="AD175" i="3" s="1"/>
  <c r="AE175" i="3" s="1"/>
  <c r="AF175" i="3" s="1"/>
  <c r="AS175" i="3" s="1"/>
  <c r="AC174" i="3"/>
  <c r="AC173" i="3"/>
  <c r="AD173" i="3" s="1"/>
  <c r="AE173" i="3" s="1"/>
  <c r="AF173" i="3" s="1"/>
  <c r="AS173" i="3" s="1"/>
  <c r="AC172" i="3"/>
  <c r="AD172" i="3" s="1"/>
  <c r="AE172" i="3" s="1"/>
  <c r="AF172" i="3" s="1"/>
  <c r="AS172" i="3" s="1"/>
  <c r="AC171" i="3"/>
  <c r="AD171" i="3" s="1"/>
  <c r="AE171" i="3" s="1"/>
  <c r="AF171" i="3" s="1"/>
  <c r="AS171" i="3" s="1"/>
  <c r="AC170" i="3"/>
  <c r="AC169" i="3"/>
  <c r="AD169" i="3" s="1"/>
  <c r="AE169" i="3" s="1"/>
  <c r="AF169" i="3" s="1"/>
  <c r="AS169" i="3" s="1"/>
  <c r="AC168" i="3"/>
  <c r="AD168" i="3" s="1"/>
  <c r="AE168" i="3" s="1"/>
  <c r="AF168" i="3" s="1"/>
  <c r="AS168" i="3" s="1"/>
  <c r="AC167" i="3"/>
  <c r="AD167" i="3" s="1"/>
  <c r="AE167" i="3" s="1"/>
  <c r="AF167" i="3" s="1"/>
  <c r="AS167" i="3" s="1"/>
  <c r="AC166" i="3"/>
  <c r="AC165" i="3"/>
  <c r="AD165" i="3" s="1"/>
  <c r="AE165" i="3" s="1"/>
  <c r="AF165" i="3" s="1"/>
  <c r="AS165" i="3" s="1"/>
  <c r="AC164" i="3"/>
  <c r="AD164" i="3" s="1"/>
  <c r="AE164" i="3" s="1"/>
  <c r="AF164" i="3" s="1"/>
  <c r="AS164" i="3" s="1"/>
  <c r="AC163" i="3"/>
  <c r="AD163" i="3" s="1"/>
  <c r="AE163" i="3" s="1"/>
  <c r="AF163" i="3" s="1"/>
  <c r="AS163" i="3" s="1"/>
  <c r="AC162" i="3"/>
  <c r="AC161" i="3"/>
  <c r="AD161" i="3" s="1"/>
  <c r="AE161" i="3" s="1"/>
  <c r="AF161" i="3" s="1"/>
  <c r="AS161" i="3" s="1"/>
  <c r="AC160" i="3"/>
  <c r="AD160" i="3" s="1"/>
  <c r="AE160" i="3" s="1"/>
  <c r="AF160" i="3" s="1"/>
  <c r="AS160" i="3" s="1"/>
  <c r="AC159" i="3"/>
  <c r="AD159" i="3" s="1"/>
  <c r="AE159" i="3" s="1"/>
  <c r="AF159" i="3" s="1"/>
  <c r="AS159" i="3" s="1"/>
  <c r="AC158" i="3"/>
  <c r="AC157" i="3"/>
  <c r="AD157" i="3" s="1"/>
  <c r="AE157" i="3" s="1"/>
  <c r="AF157" i="3" s="1"/>
  <c r="AS157" i="3" s="1"/>
  <c r="AC156" i="3"/>
  <c r="AD156" i="3" s="1"/>
  <c r="AE156" i="3" s="1"/>
  <c r="AF156" i="3" s="1"/>
  <c r="AS156" i="3" s="1"/>
  <c r="AC155" i="3"/>
  <c r="AD155" i="3" s="1"/>
  <c r="AE155" i="3" s="1"/>
  <c r="AF155" i="3" s="1"/>
  <c r="AS155" i="3" s="1"/>
  <c r="AC154" i="3"/>
  <c r="AC153" i="3"/>
  <c r="AD153" i="3" s="1"/>
  <c r="AE153" i="3" s="1"/>
  <c r="AF153" i="3" s="1"/>
  <c r="AS153" i="3" s="1"/>
  <c r="AC152" i="3"/>
  <c r="AD152" i="3" s="1"/>
  <c r="AE152" i="3" s="1"/>
  <c r="AF152" i="3" s="1"/>
  <c r="AS152" i="3" s="1"/>
  <c r="AC151" i="3"/>
  <c r="AD151" i="3" s="1"/>
  <c r="AE151" i="3" s="1"/>
  <c r="AF151" i="3" s="1"/>
  <c r="AS151" i="3" s="1"/>
  <c r="AC150" i="3"/>
  <c r="AC149" i="3"/>
  <c r="AD149" i="3" s="1"/>
  <c r="AE149" i="3" s="1"/>
  <c r="AF149" i="3" s="1"/>
  <c r="AS149" i="3" s="1"/>
  <c r="AC148" i="3"/>
  <c r="AD148" i="3" s="1"/>
  <c r="AE148" i="3" s="1"/>
  <c r="AF148" i="3" s="1"/>
  <c r="AS148" i="3" s="1"/>
  <c r="AC147" i="3"/>
  <c r="AD147" i="3" s="1"/>
  <c r="AE147" i="3" s="1"/>
  <c r="AF147" i="3" s="1"/>
  <c r="AS147" i="3" s="1"/>
  <c r="AC146" i="3"/>
  <c r="AC145" i="3"/>
  <c r="AD145" i="3" s="1"/>
  <c r="AE145" i="3" s="1"/>
  <c r="AF145" i="3" s="1"/>
  <c r="AS145" i="3" s="1"/>
  <c r="AC144" i="3"/>
  <c r="AD144" i="3" s="1"/>
  <c r="AE144" i="3" s="1"/>
  <c r="AF144" i="3" s="1"/>
  <c r="AS144" i="3" s="1"/>
  <c r="AC143" i="3"/>
  <c r="AD143" i="3" s="1"/>
  <c r="AE143" i="3" s="1"/>
  <c r="AF143" i="3" s="1"/>
  <c r="AS143" i="3" s="1"/>
  <c r="AC142" i="3"/>
  <c r="AC141" i="3"/>
  <c r="AD141" i="3" s="1"/>
  <c r="AE141" i="3" s="1"/>
  <c r="AF141" i="3" s="1"/>
  <c r="AS141" i="3" s="1"/>
  <c r="AC140" i="3"/>
  <c r="AD140" i="3" s="1"/>
  <c r="AE140" i="3" s="1"/>
  <c r="AF140" i="3" s="1"/>
  <c r="AS140" i="3" s="1"/>
  <c r="AC139" i="3"/>
  <c r="AD139" i="3" s="1"/>
  <c r="AE139" i="3" s="1"/>
  <c r="AF139" i="3" s="1"/>
  <c r="AS139" i="3" s="1"/>
  <c r="AC138" i="3"/>
  <c r="AC137" i="3"/>
  <c r="AD137" i="3" s="1"/>
  <c r="AE137" i="3" s="1"/>
  <c r="AF137" i="3" s="1"/>
  <c r="AS137" i="3" s="1"/>
  <c r="AC136" i="3"/>
  <c r="AD136" i="3" s="1"/>
  <c r="AE136" i="3" s="1"/>
  <c r="AF136" i="3" s="1"/>
  <c r="AS136" i="3" s="1"/>
  <c r="AC135" i="3"/>
  <c r="AD135" i="3" s="1"/>
  <c r="AE135" i="3" s="1"/>
  <c r="AF135" i="3" s="1"/>
  <c r="AS135" i="3" s="1"/>
  <c r="AC134" i="3"/>
  <c r="AC133" i="3"/>
  <c r="AD133" i="3" s="1"/>
  <c r="AE133" i="3" s="1"/>
  <c r="AF133" i="3" s="1"/>
  <c r="AS133" i="3" s="1"/>
  <c r="AC132" i="3"/>
  <c r="AD132" i="3" s="1"/>
  <c r="AE132" i="3" s="1"/>
  <c r="AF132" i="3" s="1"/>
  <c r="AS132" i="3" s="1"/>
  <c r="AC131" i="3"/>
  <c r="AD131" i="3" s="1"/>
  <c r="AE131" i="3" s="1"/>
  <c r="AF131" i="3" s="1"/>
  <c r="AS131" i="3" s="1"/>
  <c r="AC130" i="3"/>
  <c r="AC129" i="3"/>
  <c r="AD129" i="3" s="1"/>
  <c r="AE129" i="3" s="1"/>
  <c r="AF129" i="3" s="1"/>
  <c r="AS129" i="3" s="1"/>
  <c r="AC128" i="3"/>
  <c r="AD128" i="3" s="1"/>
  <c r="AE128" i="3" s="1"/>
  <c r="AF128" i="3" s="1"/>
  <c r="AS128" i="3" s="1"/>
  <c r="AC127" i="3"/>
  <c r="AD127" i="3" s="1"/>
  <c r="AE127" i="3" s="1"/>
  <c r="AF127" i="3" s="1"/>
  <c r="AS127" i="3" s="1"/>
  <c r="AC126" i="3"/>
  <c r="AC125" i="3"/>
  <c r="AD125" i="3" s="1"/>
  <c r="AE125" i="3" s="1"/>
  <c r="AF125" i="3" s="1"/>
  <c r="AS125" i="3" s="1"/>
  <c r="AC124" i="3"/>
  <c r="AD124" i="3" s="1"/>
  <c r="AE124" i="3" s="1"/>
  <c r="AF124" i="3" s="1"/>
  <c r="AS124" i="3" s="1"/>
  <c r="AC123" i="3"/>
  <c r="AD123" i="3" s="1"/>
  <c r="AE123" i="3" s="1"/>
  <c r="AF123" i="3" s="1"/>
  <c r="AS123" i="3" s="1"/>
  <c r="AC122" i="3"/>
  <c r="AC121" i="3"/>
  <c r="AD121" i="3" s="1"/>
  <c r="AE121" i="3" s="1"/>
  <c r="AF121" i="3" s="1"/>
  <c r="AS121" i="3" s="1"/>
  <c r="AC120" i="3"/>
  <c r="AD120" i="3" s="1"/>
  <c r="AE120" i="3" s="1"/>
  <c r="AF120" i="3" s="1"/>
  <c r="AS120" i="3" s="1"/>
  <c r="AC119" i="3"/>
  <c r="AD119" i="3" s="1"/>
  <c r="AE119" i="3" s="1"/>
  <c r="AF119" i="3" s="1"/>
  <c r="AS119" i="3" s="1"/>
  <c r="AC118" i="3"/>
  <c r="AC117" i="3"/>
  <c r="AD117" i="3" s="1"/>
  <c r="AE117" i="3" s="1"/>
  <c r="AF117" i="3" s="1"/>
  <c r="AS117" i="3" s="1"/>
  <c r="AC116" i="3"/>
  <c r="AD116" i="3" s="1"/>
  <c r="AE116" i="3" s="1"/>
  <c r="AF116" i="3" s="1"/>
  <c r="AS116" i="3" s="1"/>
  <c r="AC115" i="3"/>
  <c r="AD115" i="3" s="1"/>
  <c r="AE115" i="3" s="1"/>
  <c r="AF115" i="3" s="1"/>
  <c r="AS115" i="3" s="1"/>
  <c r="AC114" i="3"/>
  <c r="AC113" i="3"/>
  <c r="AD113" i="3" s="1"/>
  <c r="AE113" i="3" s="1"/>
  <c r="AF113" i="3" s="1"/>
  <c r="AS113" i="3" s="1"/>
  <c r="AC112" i="3"/>
  <c r="AD112" i="3" s="1"/>
  <c r="AE112" i="3" s="1"/>
  <c r="AF112" i="3" s="1"/>
  <c r="AS112" i="3" s="1"/>
  <c r="AC111" i="3"/>
  <c r="AD111" i="3" s="1"/>
  <c r="AE111" i="3" s="1"/>
  <c r="AF111" i="3" s="1"/>
  <c r="AS111" i="3" s="1"/>
  <c r="AC110" i="3"/>
  <c r="AC109" i="3"/>
  <c r="AD109" i="3" s="1"/>
  <c r="AE109" i="3" s="1"/>
  <c r="AF109" i="3" s="1"/>
  <c r="AS109" i="3" s="1"/>
  <c r="AC108" i="3"/>
  <c r="AD108" i="3" s="1"/>
  <c r="AE108" i="3" s="1"/>
  <c r="AF108" i="3" s="1"/>
  <c r="AS108" i="3" s="1"/>
  <c r="AC107" i="3"/>
  <c r="AD107" i="3" s="1"/>
  <c r="AE107" i="3" s="1"/>
  <c r="AF107" i="3" s="1"/>
  <c r="AS107" i="3" s="1"/>
  <c r="AC106" i="3"/>
  <c r="AC105" i="3"/>
  <c r="AD105" i="3" s="1"/>
  <c r="AE105" i="3" s="1"/>
  <c r="AF105" i="3" s="1"/>
  <c r="AS105" i="3" s="1"/>
  <c r="AC104" i="3"/>
  <c r="AD104" i="3" s="1"/>
  <c r="AE104" i="3" s="1"/>
  <c r="AF104" i="3" s="1"/>
  <c r="AS104" i="3" s="1"/>
  <c r="AC103" i="3"/>
  <c r="AD103" i="3" s="1"/>
  <c r="AE103" i="3" s="1"/>
  <c r="AF103" i="3" s="1"/>
  <c r="AS103" i="3" s="1"/>
  <c r="AC102" i="3"/>
  <c r="AC101" i="3"/>
  <c r="AD101" i="3" s="1"/>
  <c r="AE101" i="3" s="1"/>
  <c r="AF101" i="3" s="1"/>
  <c r="AS101" i="3" s="1"/>
  <c r="AC100" i="3"/>
  <c r="AD100" i="3" s="1"/>
  <c r="AE100" i="3" s="1"/>
  <c r="AF100" i="3" s="1"/>
  <c r="AS100" i="3" s="1"/>
  <c r="AC99" i="3"/>
  <c r="AD99" i="3" s="1"/>
  <c r="AE99" i="3" s="1"/>
  <c r="AF99" i="3" s="1"/>
  <c r="AS99" i="3" s="1"/>
  <c r="AC98" i="3"/>
  <c r="AC97" i="3"/>
  <c r="AD97" i="3" s="1"/>
  <c r="AE97" i="3" s="1"/>
  <c r="AF97" i="3" s="1"/>
  <c r="AS97" i="3" s="1"/>
  <c r="AC96" i="3"/>
  <c r="AD96" i="3" s="1"/>
  <c r="AE96" i="3" s="1"/>
  <c r="AF96" i="3" s="1"/>
  <c r="AS96" i="3" s="1"/>
  <c r="AC95" i="3"/>
  <c r="AD95" i="3" s="1"/>
  <c r="AE95" i="3" s="1"/>
  <c r="AF95" i="3" s="1"/>
  <c r="AS95" i="3" s="1"/>
  <c r="AC94" i="3"/>
  <c r="AC93" i="3"/>
  <c r="AD93" i="3" s="1"/>
  <c r="AE93" i="3" s="1"/>
  <c r="AF93" i="3" s="1"/>
  <c r="AS93" i="3" s="1"/>
  <c r="AC92" i="3"/>
  <c r="AD92" i="3" s="1"/>
  <c r="AE92" i="3" s="1"/>
  <c r="AF92" i="3" s="1"/>
  <c r="AS92" i="3" s="1"/>
  <c r="AC91" i="3"/>
  <c r="AD91" i="3" s="1"/>
  <c r="AE91" i="3" s="1"/>
  <c r="AF91" i="3" s="1"/>
  <c r="AS91" i="3" s="1"/>
  <c r="AC90" i="3"/>
  <c r="AC89" i="3"/>
  <c r="AD89" i="3" s="1"/>
  <c r="AE89" i="3" s="1"/>
  <c r="AF89" i="3" s="1"/>
  <c r="AS89" i="3" s="1"/>
  <c r="AC88" i="3"/>
  <c r="AD88" i="3" s="1"/>
  <c r="AE88" i="3" s="1"/>
  <c r="AF88" i="3" s="1"/>
  <c r="AS88" i="3" s="1"/>
  <c r="AC87" i="3"/>
  <c r="AD87" i="3" s="1"/>
  <c r="AE87" i="3" s="1"/>
  <c r="AF87" i="3" s="1"/>
  <c r="AS87" i="3" s="1"/>
  <c r="AC86" i="3"/>
  <c r="AC85" i="3"/>
  <c r="AD85" i="3" s="1"/>
  <c r="AE85" i="3" s="1"/>
  <c r="AF85" i="3" s="1"/>
  <c r="AS85" i="3" s="1"/>
  <c r="AC84" i="3"/>
  <c r="AD84" i="3" s="1"/>
  <c r="AE84" i="3" s="1"/>
  <c r="AF84" i="3" s="1"/>
  <c r="AS84" i="3" s="1"/>
  <c r="AC83" i="3"/>
  <c r="AD83" i="3" s="1"/>
  <c r="AE83" i="3" s="1"/>
  <c r="AF83" i="3" s="1"/>
  <c r="AS83" i="3" s="1"/>
  <c r="AC82" i="3"/>
  <c r="AC81" i="3"/>
  <c r="AD81" i="3" s="1"/>
  <c r="AE81" i="3" s="1"/>
  <c r="AF81" i="3" s="1"/>
  <c r="AS81" i="3" s="1"/>
  <c r="AC80" i="3"/>
  <c r="AD80" i="3" s="1"/>
  <c r="AE80" i="3" s="1"/>
  <c r="AF80" i="3" s="1"/>
  <c r="AS80" i="3" s="1"/>
  <c r="AC79" i="3"/>
  <c r="AD79" i="3" s="1"/>
  <c r="AE79" i="3" s="1"/>
  <c r="AF79" i="3" s="1"/>
  <c r="AS79" i="3" s="1"/>
  <c r="AC78" i="3"/>
  <c r="AC77" i="3"/>
  <c r="AD77" i="3" s="1"/>
  <c r="AE77" i="3" s="1"/>
  <c r="AF77" i="3" s="1"/>
  <c r="AS77" i="3" s="1"/>
  <c r="AC76" i="3"/>
  <c r="AD76" i="3" s="1"/>
  <c r="AE76" i="3" s="1"/>
  <c r="AF76" i="3" s="1"/>
  <c r="AS76" i="3" s="1"/>
  <c r="AC75" i="3"/>
  <c r="AD75" i="3" s="1"/>
  <c r="AE75" i="3" s="1"/>
  <c r="AF75" i="3" s="1"/>
  <c r="AS75" i="3" s="1"/>
  <c r="AC74" i="3"/>
  <c r="AC73" i="3"/>
  <c r="AD73" i="3" s="1"/>
  <c r="AE73" i="3" s="1"/>
  <c r="AF73" i="3" s="1"/>
  <c r="AS73" i="3" s="1"/>
  <c r="AC72" i="3"/>
  <c r="AD72" i="3" s="1"/>
  <c r="AE72" i="3" s="1"/>
  <c r="AF72" i="3" s="1"/>
  <c r="AS72" i="3" s="1"/>
  <c r="AC71" i="3"/>
  <c r="AD71" i="3" s="1"/>
  <c r="AE71" i="3" s="1"/>
  <c r="AF71" i="3" s="1"/>
  <c r="AS71" i="3" s="1"/>
  <c r="AC70" i="3"/>
  <c r="AC69" i="3"/>
  <c r="AD69" i="3" s="1"/>
  <c r="AE69" i="3" s="1"/>
  <c r="AF69" i="3" s="1"/>
  <c r="AS69" i="3" s="1"/>
  <c r="AC68" i="3"/>
  <c r="AD68" i="3" s="1"/>
  <c r="AE68" i="3" s="1"/>
  <c r="AF68" i="3" s="1"/>
  <c r="AS68" i="3" s="1"/>
  <c r="AC67" i="3"/>
  <c r="AD67" i="3" s="1"/>
  <c r="AE67" i="3" s="1"/>
  <c r="AF67" i="3" s="1"/>
  <c r="AS67" i="3" s="1"/>
  <c r="AC66" i="3"/>
  <c r="AC65" i="3"/>
  <c r="AD65" i="3" s="1"/>
  <c r="AE65" i="3" s="1"/>
  <c r="AF65" i="3" s="1"/>
  <c r="AS65" i="3" s="1"/>
  <c r="AC64" i="3"/>
  <c r="AD64" i="3" s="1"/>
  <c r="AE64" i="3" s="1"/>
  <c r="AF64" i="3" s="1"/>
  <c r="AS64" i="3" s="1"/>
  <c r="AC63" i="3"/>
  <c r="AC62" i="3"/>
  <c r="AC61" i="3"/>
  <c r="AD61" i="3" s="1"/>
  <c r="AE61" i="3" s="1"/>
  <c r="AF61" i="3" s="1"/>
  <c r="AS61" i="3" s="1"/>
  <c r="AC60" i="3"/>
  <c r="AD60" i="3" s="1"/>
  <c r="AE60" i="3" s="1"/>
  <c r="AF60" i="3" s="1"/>
  <c r="AS60" i="3" s="1"/>
  <c r="AC59" i="3"/>
  <c r="AD59" i="3" s="1"/>
  <c r="AE59" i="3" s="1"/>
  <c r="AF59" i="3" s="1"/>
  <c r="AS59" i="3" s="1"/>
  <c r="AC58" i="3"/>
  <c r="AC57" i="3"/>
  <c r="AD57" i="3" s="1"/>
  <c r="AE57" i="3" s="1"/>
  <c r="AF57" i="3" s="1"/>
  <c r="AS57" i="3" s="1"/>
  <c r="AC56" i="3"/>
  <c r="AD56" i="3" s="1"/>
  <c r="AE56" i="3" s="1"/>
  <c r="AF56" i="3" s="1"/>
  <c r="AS56" i="3" s="1"/>
  <c r="AC55" i="3"/>
  <c r="AC54" i="3"/>
  <c r="AC53" i="3"/>
  <c r="AD53" i="3" s="1"/>
  <c r="AE53" i="3" s="1"/>
  <c r="AF53" i="3" s="1"/>
  <c r="AS53" i="3" s="1"/>
  <c r="AC52" i="3"/>
  <c r="AD52" i="3" s="1"/>
  <c r="AE52" i="3" s="1"/>
  <c r="AF52" i="3" s="1"/>
  <c r="AS52" i="3" s="1"/>
  <c r="AC51" i="3"/>
  <c r="AD51" i="3" s="1"/>
  <c r="AE51" i="3" s="1"/>
  <c r="AF51" i="3" s="1"/>
  <c r="AS51" i="3" s="1"/>
  <c r="AC50" i="3"/>
  <c r="AC49" i="3"/>
  <c r="AD49" i="3" s="1"/>
  <c r="AE49" i="3" s="1"/>
  <c r="AF49" i="3" s="1"/>
  <c r="AS49" i="3" s="1"/>
  <c r="AC48" i="3"/>
  <c r="AD48" i="3" s="1"/>
  <c r="AE48" i="3" s="1"/>
  <c r="AF48" i="3" s="1"/>
  <c r="AS48" i="3" s="1"/>
  <c r="AC47" i="3"/>
  <c r="AC46" i="3"/>
  <c r="AC45" i="3"/>
  <c r="AD45" i="3" s="1"/>
  <c r="AE45" i="3" s="1"/>
  <c r="AF45" i="3" s="1"/>
  <c r="AS45" i="3" s="1"/>
  <c r="AC44" i="3"/>
  <c r="AD44" i="3" s="1"/>
  <c r="AE44" i="3" s="1"/>
  <c r="AF44" i="3" s="1"/>
  <c r="AS44" i="3" s="1"/>
  <c r="AC43" i="3"/>
  <c r="AD43" i="3" s="1"/>
  <c r="AE43" i="3" s="1"/>
  <c r="AF43" i="3" s="1"/>
  <c r="AS43" i="3" s="1"/>
  <c r="AC42" i="3"/>
  <c r="AC41" i="3"/>
  <c r="AD41" i="3" s="1"/>
  <c r="AE41" i="3" s="1"/>
  <c r="AF41" i="3" s="1"/>
  <c r="AS41" i="3" s="1"/>
  <c r="AC40" i="3"/>
  <c r="AD40" i="3" s="1"/>
  <c r="AE40" i="3" s="1"/>
  <c r="AF40" i="3" s="1"/>
  <c r="AS40" i="3" s="1"/>
  <c r="AC39" i="3"/>
  <c r="AC38" i="3"/>
  <c r="AC37" i="3"/>
  <c r="AD37" i="3" s="1"/>
  <c r="AE37" i="3" s="1"/>
  <c r="AF37" i="3" s="1"/>
  <c r="AS37" i="3" s="1"/>
  <c r="AC36" i="3"/>
  <c r="AD36" i="3" s="1"/>
  <c r="AE36" i="3" s="1"/>
  <c r="AF36" i="3" s="1"/>
  <c r="AS36" i="3" s="1"/>
  <c r="AC35" i="3"/>
  <c r="AD35" i="3" s="1"/>
  <c r="AE35" i="3" s="1"/>
  <c r="AF35" i="3" s="1"/>
  <c r="AS35" i="3" s="1"/>
  <c r="AC34" i="3"/>
  <c r="AC33" i="3"/>
  <c r="AD33" i="3" s="1"/>
  <c r="AE33" i="3" s="1"/>
  <c r="AF33" i="3" s="1"/>
  <c r="AS33" i="3" s="1"/>
  <c r="AC32" i="3"/>
  <c r="AD32" i="3" s="1"/>
  <c r="AE32" i="3" s="1"/>
  <c r="AF32" i="3" s="1"/>
  <c r="AS32" i="3" s="1"/>
  <c r="AC31" i="3"/>
  <c r="AC30" i="3"/>
  <c r="AC29" i="3"/>
  <c r="AD29" i="3" s="1"/>
  <c r="AE29" i="3" s="1"/>
  <c r="AF29" i="3" s="1"/>
  <c r="AS29" i="3" s="1"/>
  <c r="AC28" i="3"/>
  <c r="AD28" i="3" s="1"/>
  <c r="AE28" i="3" s="1"/>
  <c r="AF28" i="3" s="1"/>
  <c r="AS28" i="3" s="1"/>
  <c r="AC27" i="3"/>
  <c r="AD27" i="3" s="1"/>
  <c r="AE27" i="3" s="1"/>
  <c r="AF27" i="3" s="1"/>
  <c r="AS27" i="3" s="1"/>
  <c r="AC26" i="3"/>
  <c r="AC25" i="3"/>
  <c r="AD25" i="3" s="1"/>
  <c r="AE25" i="3" s="1"/>
  <c r="AF25" i="3" s="1"/>
  <c r="AS25" i="3" s="1"/>
  <c r="AC24" i="3"/>
  <c r="AD24" i="3" s="1"/>
  <c r="AE24" i="3" s="1"/>
  <c r="AF24" i="3" s="1"/>
  <c r="AS24" i="3" s="1"/>
  <c r="AC23" i="3"/>
  <c r="AC22" i="3"/>
  <c r="AC21" i="3"/>
  <c r="AD21" i="3" s="1"/>
  <c r="AE21" i="3" s="1"/>
  <c r="AF21" i="3" s="1"/>
  <c r="AC20" i="3"/>
  <c r="AD20" i="3" s="1"/>
  <c r="AE20" i="3" s="1"/>
  <c r="AF20" i="3" s="1"/>
  <c r="AS20" i="3" s="1"/>
  <c r="AC19" i="3"/>
  <c r="AD19" i="3" s="1"/>
  <c r="AE19" i="3" s="1"/>
  <c r="AF19" i="3" s="1"/>
  <c r="AS19" i="3" s="1"/>
  <c r="AC18" i="3"/>
  <c r="AC17" i="3"/>
  <c r="AD17" i="3" s="1"/>
  <c r="AE17" i="3" s="1"/>
  <c r="AF17" i="3" s="1"/>
  <c r="AS17" i="3" s="1"/>
  <c r="AC16" i="3"/>
  <c r="AD16" i="3" s="1"/>
  <c r="AE16" i="3" s="1"/>
  <c r="AF16" i="3" s="1"/>
  <c r="AS16" i="3" s="1"/>
  <c r="AC15" i="3"/>
  <c r="AC14" i="3"/>
  <c r="AC13" i="3"/>
  <c r="AD13" i="3" s="1"/>
  <c r="AE13" i="3" s="1"/>
  <c r="AF13" i="3" s="1"/>
  <c r="AS13" i="3" s="1"/>
  <c r="AC12" i="3"/>
  <c r="AD12" i="3" s="1"/>
  <c r="AE12" i="3" s="1"/>
  <c r="AF12" i="3" s="1"/>
  <c r="AS12" i="3" s="1"/>
  <c r="AC11" i="3"/>
  <c r="AD11" i="3" s="1"/>
  <c r="AE11" i="3" s="1"/>
  <c r="AF11" i="3" s="1"/>
  <c r="AS11" i="3" s="1"/>
  <c r="AC10" i="3"/>
  <c r="AC9" i="3"/>
  <c r="AD9" i="3" s="1"/>
  <c r="AE9" i="3" s="1"/>
  <c r="AF9" i="3" s="1"/>
  <c r="AS9" i="3" s="1"/>
  <c r="AC8" i="3"/>
  <c r="AC7" i="3"/>
  <c r="AC6" i="3"/>
  <c r="AC5" i="3"/>
  <c r="AD5" i="3" s="1"/>
  <c r="AE5" i="3" s="1"/>
  <c r="AF5" i="3" s="1"/>
  <c r="AS5" i="3" s="1"/>
  <c r="AC4" i="3"/>
  <c r="AD4" i="3" s="1"/>
  <c r="AB82" i="2"/>
  <c r="AA82" i="2"/>
  <c r="Z82" i="2"/>
  <c r="Y82" i="2"/>
  <c r="X82" i="2"/>
  <c r="W82" i="2"/>
  <c r="V82" i="2"/>
  <c r="U82" i="2"/>
  <c r="T82" i="2"/>
  <c r="S82" i="2"/>
  <c r="AC80" i="2"/>
  <c r="AD80" i="2" s="1"/>
  <c r="AE80" i="2" s="1"/>
  <c r="AF80" i="2" s="1"/>
  <c r="AR80" i="2" s="1"/>
  <c r="AC79" i="2"/>
  <c r="AD79" i="2" s="1"/>
  <c r="AE79" i="2" s="1"/>
  <c r="AF79" i="2" s="1"/>
  <c r="AR79" i="2" s="1"/>
  <c r="AC78" i="2"/>
  <c r="AD78" i="2" s="1"/>
  <c r="AE78" i="2" s="1"/>
  <c r="AF78" i="2" s="1"/>
  <c r="AR78" i="2" s="1"/>
  <c r="AC77" i="2"/>
  <c r="AD77" i="2" s="1"/>
  <c r="AE77" i="2" s="1"/>
  <c r="AF77" i="2" s="1"/>
  <c r="AR77" i="2" s="1"/>
  <c r="AC76" i="2"/>
  <c r="AD76" i="2" s="1"/>
  <c r="AE76" i="2" s="1"/>
  <c r="AF76" i="2" s="1"/>
  <c r="AR76" i="2" s="1"/>
  <c r="AC75" i="2"/>
  <c r="AD75" i="2" s="1"/>
  <c r="AE75" i="2" s="1"/>
  <c r="AF75" i="2" s="1"/>
  <c r="AR75" i="2" s="1"/>
  <c r="AC74" i="2"/>
  <c r="AD74" i="2" s="1"/>
  <c r="AE74" i="2" s="1"/>
  <c r="AF74" i="2" s="1"/>
  <c r="AR74" i="2" s="1"/>
  <c r="AC73" i="2"/>
  <c r="AD73" i="2" s="1"/>
  <c r="AE73" i="2" s="1"/>
  <c r="AF73" i="2" s="1"/>
  <c r="AR73" i="2" s="1"/>
  <c r="AC72" i="2"/>
  <c r="AD72" i="2" s="1"/>
  <c r="AE72" i="2" s="1"/>
  <c r="AF72" i="2" s="1"/>
  <c r="AR72" i="2" s="1"/>
  <c r="AC71" i="2"/>
  <c r="AD71" i="2" s="1"/>
  <c r="AE71" i="2" s="1"/>
  <c r="AF71" i="2" s="1"/>
  <c r="AR71" i="2" s="1"/>
  <c r="AC70" i="2"/>
  <c r="AD70" i="2" s="1"/>
  <c r="AE70" i="2" s="1"/>
  <c r="AF70" i="2" s="1"/>
  <c r="AR70" i="2" s="1"/>
  <c r="AC69" i="2"/>
  <c r="AD69" i="2" s="1"/>
  <c r="AE69" i="2" s="1"/>
  <c r="AF69" i="2" s="1"/>
  <c r="AR69" i="2" s="1"/>
  <c r="AC68" i="2"/>
  <c r="AD68" i="2" s="1"/>
  <c r="AE68" i="2" s="1"/>
  <c r="AF68" i="2" s="1"/>
  <c r="AR68" i="2" s="1"/>
  <c r="AC67" i="2"/>
  <c r="AD67" i="2" s="1"/>
  <c r="AE67" i="2" s="1"/>
  <c r="AF67" i="2" s="1"/>
  <c r="AR67" i="2" s="1"/>
  <c r="AC66" i="2"/>
  <c r="AD66" i="2" s="1"/>
  <c r="AE66" i="2" s="1"/>
  <c r="AF66" i="2" s="1"/>
  <c r="AR66" i="2" s="1"/>
  <c r="AC65" i="2"/>
  <c r="AD65" i="2" s="1"/>
  <c r="AE65" i="2" s="1"/>
  <c r="AF65" i="2" s="1"/>
  <c r="AR65" i="2" s="1"/>
  <c r="AC64" i="2"/>
  <c r="AD64" i="2" s="1"/>
  <c r="AE64" i="2" s="1"/>
  <c r="AF64" i="2" s="1"/>
  <c r="AR64" i="2" s="1"/>
  <c r="AC63" i="2"/>
  <c r="AD63" i="2" s="1"/>
  <c r="AE63" i="2" s="1"/>
  <c r="AF63" i="2" s="1"/>
  <c r="AR63" i="2" s="1"/>
  <c r="AC62" i="2"/>
  <c r="AD62" i="2" s="1"/>
  <c r="AE62" i="2" s="1"/>
  <c r="AF62" i="2" s="1"/>
  <c r="AR62" i="2" s="1"/>
  <c r="AC61" i="2"/>
  <c r="AD61" i="2" s="1"/>
  <c r="AE61" i="2" s="1"/>
  <c r="AF61" i="2" s="1"/>
  <c r="AR61" i="2" s="1"/>
  <c r="AC60" i="2"/>
  <c r="AD60" i="2" s="1"/>
  <c r="AE60" i="2" s="1"/>
  <c r="AF60" i="2" s="1"/>
  <c r="AR60" i="2" s="1"/>
  <c r="AC59" i="2"/>
  <c r="AD59" i="2" s="1"/>
  <c r="AE59" i="2" s="1"/>
  <c r="AF59" i="2" s="1"/>
  <c r="AR59" i="2" s="1"/>
  <c r="AC58" i="2"/>
  <c r="AD58" i="2" s="1"/>
  <c r="AE58" i="2" s="1"/>
  <c r="AF58" i="2" s="1"/>
  <c r="AR58" i="2" s="1"/>
  <c r="AC57" i="2"/>
  <c r="AD57" i="2" s="1"/>
  <c r="AE57" i="2" s="1"/>
  <c r="AF57" i="2" s="1"/>
  <c r="AR57" i="2" s="1"/>
  <c r="AC56" i="2"/>
  <c r="AD56" i="2" s="1"/>
  <c r="AE56" i="2" s="1"/>
  <c r="AF56" i="2" s="1"/>
  <c r="AR56" i="2" s="1"/>
  <c r="AC55" i="2"/>
  <c r="AD55" i="2" s="1"/>
  <c r="AE55" i="2" s="1"/>
  <c r="AF55" i="2" s="1"/>
  <c r="AR55" i="2" s="1"/>
  <c r="AC54" i="2"/>
  <c r="AD54" i="2" s="1"/>
  <c r="AE54" i="2" s="1"/>
  <c r="AF54" i="2" s="1"/>
  <c r="AR54" i="2" s="1"/>
  <c r="AC53" i="2"/>
  <c r="AD53" i="2" s="1"/>
  <c r="AE53" i="2" s="1"/>
  <c r="AF53" i="2" s="1"/>
  <c r="AR53" i="2" s="1"/>
  <c r="AC52" i="2"/>
  <c r="AD52" i="2" s="1"/>
  <c r="AE52" i="2" s="1"/>
  <c r="AF52" i="2" s="1"/>
  <c r="AR52" i="2" s="1"/>
  <c r="AC51" i="2"/>
  <c r="AD51" i="2" s="1"/>
  <c r="AE51" i="2" s="1"/>
  <c r="AF51" i="2" s="1"/>
  <c r="AR51" i="2" s="1"/>
  <c r="AC50" i="2"/>
  <c r="AD50" i="2" s="1"/>
  <c r="AE50" i="2" s="1"/>
  <c r="AF50" i="2" s="1"/>
  <c r="AR50" i="2" s="1"/>
  <c r="AC49" i="2"/>
  <c r="AD49" i="2" s="1"/>
  <c r="AE49" i="2" s="1"/>
  <c r="AF49" i="2" s="1"/>
  <c r="AR49" i="2" s="1"/>
  <c r="AC48" i="2"/>
  <c r="AD48" i="2" s="1"/>
  <c r="AE48" i="2" s="1"/>
  <c r="AF48" i="2" s="1"/>
  <c r="AR48" i="2" s="1"/>
  <c r="AC47" i="2"/>
  <c r="AD47" i="2" s="1"/>
  <c r="AE47" i="2" s="1"/>
  <c r="AF47" i="2" s="1"/>
  <c r="AR47" i="2" s="1"/>
  <c r="AC46" i="2"/>
  <c r="AD46" i="2" s="1"/>
  <c r="AE46" i="2" s="1"/>
  <c r="AF46" i="2" s="1"/>
  <c r="AR46" i="2" s="1"/>
  <c r="AC45" i="2"/>
  <c r="AD45" i="2" s="1"/>
  <c r="AE45" i="2" s="1"/>
  <c r="AF45" i="2" s="1"/>
  <c r="AR45" i="2" s="1"/>
  <c r="AC44" i="2"/>
  <c r="AD44" i="2" s="1"/>
  <c r="AE44" i="2" s="1"/>
  <c r="AF44" i="2" s="1"/>
  <c r="AR44" i="2" s="1"/>
  <c r="AC43" i="2"/>
  <c r="AD43" i="2" s="1"/>
  <c r="AE43" i="2" s="1"/>
  <c r="AF43" i="2" s="1"/>
  <c r="AR43" i="2" s="1"/>
  <c r="AC42" i="2"/>
  <c r="AD42" i="2" s="1"/>
  <c r="AE42" i="2" s="1"/>
  <c r="AF42" i="2" s="1"/>
  <c r="AR42" i="2" s="1"/>
  <c r="AC41" i="2"/>
  <c r="AD41" i="2" s="1"/>
  <c r="AE41" i="2" s="1"/>
  <c r="AF41" i="2" s="1"/>
  <c r="AR41" i="2" s="1"/>
  <c r="AC40" i="2"/>
  <c r="AD40" i="2" s="1"/>
  <c r="AE40" i="2" s="1"/>
  <c r="AF40" i="2" s="1"/>
  <c r="AR40" i="2" s="1"/>
  <c r="AC39" i="2"/>
  <c r="AD39" i="2" s="1"/>
  <c r="AE39" i="2" s="1"/>
  <c r="AF39" i="2" s="1"/>
  <c r="AR39" i="2" s="1"/>
  <c r="AC38" i="2"/>
  <c r="AD38" i="2" s="1"/>
  <c r="AE38" i="2" s="1"/>
  <c r="AF38" i="2" s="1"/>
  <c r="AR38" i="2" s="1"/>
  <c r="AC37" i="2"/>
  <c r="AD37" i="2" s="1"/>
  <c r="AE37" i="2" s="1"/>
  <c r="AF37" i="2" s="1"/>
  <c r="AR37" i="2" s="1"/>
  <c r="AC36" i="2"/>
  <c r="AD36" i="2" s="1"/>
  <c r="AE36" i="2" s="1"/>
  <c r="AF36" i="2" s="1"/>
  <c r="AR36" i="2" s="1"/>
  <c r="AC35" i="2"/>
  <c r="AD35" i="2" s="1"/>
  <c r="AE35" i="2" s="1"/>
  <c r="AF35" i="2" s="1"/>
  <c r="AR35" i="2" s="1"/>
  <c r="AC34" i="2"/>
  <c r="AD34" i="2" s="1"/>
  <c r="AE34" i="2" s="1"/>
  <c r="AF34" i="2" s="1"/>
  <c r="AR34" i="2" s="1"/>
  <c r="AC33" i="2"/>
  <c r="AD33" i="2" s="1"/>
  <c r="AE33" i="2" s="1"/>
  <c r="AF33" i="2" s="1"/>
  <c r="AR33" i="2" s="1"/>
  <c r="AC32" i="2"/>
  <c r="AD32" i="2" s="1"/>
  <c r="AE32" i="2" s="1"/>
  <c r="AF32" i="2" s="1"/>
  <c r="AR32" i="2" s="1"/>
  <c r="AC31" i="2"/>
  <c r="AD31" i="2" s="1"/>
  <c r="AE31" i="2" s="1"/>
  <c r="AF31" i="2" s="1"/>
  <c r="AR31" i="2" s="1"/>
  <c r="AC30" i="2"/>
  <c r="AD30" i="2" s="1"/>
  <c r="AE30" i="2" s="1"/>
  <c r="AF30" i="2" s="1"/>
  <c r="AR30" i="2" s="1"/>
  <c r="AC29" i="2"/>
  <c r="AD29" i="2" s="1"/>
  <c r="AE29" i="2" s="1"/>
  <c r="AF29" i="2" s="1"/>
  <c r="AR29" i="2" s="1"/>
  <c r="AC28" i="2"/>
  <c r="AD28" i="2" s="1"/>
  <c r="AE28" i="2" s="1"/>
  <c r="AF28" i="2" s="1"/>
  <c r="AR28" i="2" s="1"/>
  <c r="AC27" i="2"/>
  <c r="AD27" i="2" s="1"/>
  <c r="AE27" i="2" s="1"/>
  <c r="AF27" i="2" s="1"/>
  <c r="AR27" i="2" s="1"/>
  <c r="AC26" i="2"/>
  <c r="AD26" i="2" s="1"/>
  <c r="AE26" i="2" s="1"/>
  <c r="AF26" i="2" s="1"/>
  <c r="AR26" i="2" s="1"/>
  <c r="AC25" i="2"/>
  <c r="AD25" i="2" s="1"/>
  <c r="AE25" i="2" s="1"/>
  <c r="AF25" i="2" s="1"/>
  <c r="AR25" i="2" s="1"/>
  <c r="AC24" i="2"/>
  <c r="AD24" i="2" s="1"/>
  <c r="AE24" i="2" s="1"/>
  <c r="AF24" i="2" s="1"/>
  <c r="AR24" i="2" s="1"/>
  <c r="AC23" i="2"/>
  <c r="AD23" i="2" s="1"/>
  <c r="AE23" i="2" s="1"/>
  <c r="AF23" i="2" s="1"/>
  <c r="AR23" i="2" s="1"/>
  <c r="AC22" i="2"/>
  <c r="AD22" i="2" s="1"/>
  <c r="AE22" i="2" s="1"/>
  <c r="AF22" i="2" s="1"/>
  <c r="AR22" i="2" s="1"/>
  <c r="AC21" i="2"/>
  <c r="AD21" i="2" s="1"/>
  <c r="AE21" i="2" s="1"/>
  <c r="AF21" i="2" s="1"/>
  <c r="AR21" i="2" s="1"/>
  <c r="AC20" i="2"/>
  <c r="AD20" i="2" s="1"/>
  <c r="AE20" i="2" s="1"/>
  <c r="AF20" i="2" s="1"/>
  <c r="AR20" i="2" s="1"/>
  <c r="AC19" i="2"/>
  <c r="AD19" i="2" s="1"/>
  <c r="AE19" i="2" s="1"/>
  <c r="AF19" i="2" s="1"/>
  <c r="AR19" i="2" s="1"/>
  <c r="AC18" i="2"/>
  <c r="AD18" i="2" s="1"/>
  <c r="AE18" i="2" s="1"/>
  <c r="AF18" i="2" s="1"/>
  <c r="AR18" i="2" s="1"/>
  <c r="AC17" i="2"/>
  <c r="AD17" i="2" s="1"/>
  <c r="AE17" i="2" s="1"/>
  <c r="AF17" i="2" s="1"/>
  <c r="AR17" i="2" s="1"/>
  <c r="AC16" i="2"/>
  <c r="AD16" i="2" s="1"/>
  <c r="AE16" i="2" s="1"/>
  <c r="AF16" i="2" s="1"/>
  <c r="AR16" i="2" s="1"/>
  <c r="AC15" i="2"/>
  <c r="AD15" i="2" s="1"/>
  <c r="AE15" i="2" s="1"/>
  <c r="AF15" i="2" s="1"/>
  <c r="AR15" i="2" s="1"/>
  <c r="AC14" i="2"/>
  <c r="AD14" i="2" s="1"/>
  <c r="AE14" i="2" s="1"/>
  <c r="AF14" i="2" s="1"/>
  <c r="AR14" i="2" s="1"/>
  <c r="AC13" i="2"/>
  <c r="AD13" i="2" s="1"/>
  <c r="AE13" i="2" s="1"/>
  <c r="AF13" i="2" s="1"/>
  <c r="AR13" i="2" s="1"/>
  <c r="AC12" i="2"/>
  <c r="AD12" i="2" s="1"/>
  <c r="AE12" i="2" s="1"/>
  <c r="AF12" i="2" s="1"/>
  <c r="AR12" i="2" s="1"/>
  <c r="AC11" i="2"/>
  <c r="AD11" i="2" s="1"/>
  <c r="AE11" i="2" s="1"/>
  <c r="AF11" i="2" s="1"/>
  <c r="AR11" i="2" s="1"/>
  <c r="AC10" i="2"/>
  <c r="AD10" i="2" s="1"/>
  <c r="AE10" i="2" s="1"/>
  <c r="AF10" i="2" s="1"/>
  <c r="AR10" i="2" s="1"/>
  <c r="AC9" i="2"/>
  <c r="AD9" i="2" s="1"/>
  <c r="AE9" i="2" s="1"/>
  <c r="AF9" i="2" s="1"/>
  <c r="AR9" i="2" s="1"/>
  <c r="AC8" i="2"/>
  <c r="AD8" i="2" s="1"/>
  <c r="AE8" i="2" s="1"/>
  <c r="AF8" i="2" s="1"/>
  <c r="AR8" i="2" s="1"/>
  <c r="AC7" i="2"/>
  <c r="AD7" i="2" s="1"/>
  <c r="AE7" i="2" s="1"/>
  <c r="AF7" i="2" s="1"/>
  <c r="AR7" i="2" s="1"/>
  <c r="AC6" i="2"/>
  <c r="AD6" i="2" s="1"/>
  <c r="AE6" i="2" s="1"/>
  <c r="AF6" i="2" s="1"/>
  <c r="AR6" i="2" s="1"/>
  <c r="AC5" i="2"/>
  <c r="AD5" i="2" s="1"/>
  <c r="AE5" i="2" s="1"/>
  <c r="AF5" i="2" s="1"/>
  <c r="AR5" i="2" s="1"/>
  <c r="AC4" i="2"/>
  <c r="AD4" i="2" s="1"/>
  <c r="AE4" i="2" s="1"/>
  <c r="AF4" i="2" s="1"/>
  <c r="AR4" i="2" s="1"/>
  <c r="AB381" i="1"/>
  <c r="AB382" i="1" s="1"/>
  <c r="AB384" i="1" s="1"/>
  <c r="AA381" i="1"/>
  <c r="Z381" i="1"/>
  <c r="U381" i="1"/>
  <c r="T381" i="1"/>
  <c r="S381" i="1"/>
  <c r="AB82" i="1"/>
  <c r="AB83" i="1" s="1"/>
  <c r="AA82" i="1"/>
  <c r="Z82" i="1"/>
  <c r="Y82" i="1"/>
  <c r="X82" i="1"/>
  <c r="W82" i="1"/>
  <c r="V82" i="1"/>
  <c r="U82" i="1"/>
  <c r="T82" i="1"/>
  <c r="S82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381" i="1" s="1"/>
  <c r="AC91" i="1"/>
  <c r="AC90" i="1"/>
  <c r="AC89" i="1"/>
  <c r="AC88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82" i="1" s="1"/>
  <c r="AC4" i="1"/>
  <c r="C74" i="6" l="1"/>
  <c r="G68" i="6"/>
  <c r="G46" i="6"/>
  <c r="G148" i="4"/>
  <c r="G149" i="4" s="1"/>
  <c r="G150" i="4" s="1"/>
  <c r="G151" i="4" s="1"/>
  <c r="J331" i="11"/>
  <c r="G49" i="6"/>
  <c r="H57" i="6" s="1"/>
  <c r="H276" i="11"/>
  <c r="AF11" i="9"/>
  <c r="AG11" i="9" s="1"/>
  <c r="AF19" i="9"/>
  <c r="AG19" i="9" s="1"/>
  <c r="AF27" i="9"/>
  <c r="AG27" i="9" s="1"/>
  <c r="AF35" i="9"/>
  <c r="AG35" i="9" s="1"/>
  <c r="AF43" i="9"/>
  <c r="AG43" i="9" s="1"/>
  <c r="AF51" i="9"/>
  <c r="AG51" i="9" s="1"/>
  <c r="AF59" i="9"/>
  <c r="AG59" i="9" s="1"/>
  <c r="AF67" i="9"/>
  <c r="AG67" i="9" s="1"/>
  <c r="AF12" i="9"/>
  <c r="AG12" i="9" s="1"/>
  <c r="AF20" i="9"/>
  <c r="AG20" i="9" s="1"/>
  <c r="AF28" i="9"/>
  <c r="AG28" i="9" s="1"/>
  <c r="AF36" i="9"/>
  <c r="AG36" i="9" s="1"/>
  <c r="AF44" i="9"/>
  <c r="AG44" i="9" s="1"/>
  <c r="AF52" i="9"/>
  <c r="AG52" i="9" s="1"/>
  <c r="AF60" i="9"/>
  <c r="AG60" i="9" s="1"/>
  <c r="AF68" i="9"/>
  <c r="AG68" i="9" s="1"/>
  <c r="AF5" i="9"/>
  <c r="AG5" i="9" s="1"/>
  <c r="AF13" i="9"/>
  <c r="AG13" i="9" s="1"/>
  <c r="AF21" i="9"/>
  <c r="AG21" i="9" s="1"/>
  <c r="AF29" i="9"/>
  <c r="AG29" i="9" s="1"/>
  <c r="AF37" i="9"/>
  <c r="AG37" i="9" s="1"/>
  <c r="AF45" i="9"/>
  <c r="AG45" i="9" s="1"/>
  <c r="AF53" i="9"/>
  <c r="AG53" i="9" s="1"/>
  <c r="AF61" i="9"/>
  <c r="AG61" i="9" s="1"/>
  <c r="AF69" i="9"/>
  <c r="AG69" i="9" s="1"/>
  <c r="AF77" i="9"/>
  <c r="AG77" i="9" s="1"/>
  <c r="AF78" i="9"/>
  <c r="AG78" i="9" s="1"/>
  <c r="AF79" i="9"/>
  <c r="AG79" i="9" s="1"/>
  <c r="AF80" i="9"/>
  <c r="AG80" i="9" s="1"/>
  <c r="AF25" i="9"/>
  <c r="AG25" i="9" s="1"/>
  <c r="AF33" i="9"/>
  <c r="AG33" i="9" s="1"/>
  <c r="AF41" i="9"/>
  <c r="AG41" i="9" s="1"/>
  <c r="AF49" i="9"/>
  <c r="AG49" i="9" s="1"/>
  <c r="AF57" i="9"/>
  <c r="AG57" i="9" s="1"/>
  <c r="AF65" i="9"/>
  <c r="AG65" i="9" s="1"/>
  <c r="AF73" i="9"/>
  <c r="AG73" i="9" s="1"/>
  <c r="AF74" i="9"/>
  <c r="AG74" i="9" s="1"/>
  <c r="AF75" i="9"/>
  <c r="AG75" i="9" s="1"/>
  <c r="AF76" i="9"/>
  <c r="AG76" i="9" s="1"/>
  <c r="G9" i="5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AC83" i="9"/>
  <c r="AF4" i="9"/>
  <c r="AE82" i="9"/>
  <c r="AD82" i="9"/>
  <c r="F136" i="4"/>
  <c r="F143" i="4" s="1"/>
  <c r="AF82" i="2"/>
  <c r="AR82" i="2" s="1"/>
  <c r="G53" i="6"/>
  <c r="H58" i="6" s="1"/>
  <c r="AE82" i="2"/>
  <c r="AE4" i="3"/>
  <c r="AF4" i="3" s="1"/>
  <c r="AD290" i="3"/>
  <c r="AE290" i="3" s="1"/>
  <c r="AF290" i="3" s="1"/>
  <c r="AS290" i="3" s="1"/>
  <c r="AD282" i="3"/>
  <c r="AE282" i="3" s="1"/>
  <c r="AF282" i="3" s="1"/>
  <c r="AS282" i="3" s="1"/>
  <c r="AD274" i="3"/>
  <c r="AE274" i="3" s="1"/>
  <c r="AF274" i="3" s="1"/>
  <c r="AS274" i="3" s="1"/>
  <c r="AD266" i="3"/>
  <c r="AE266" i="3" s="1"/>
  <c r="AF266" i="3" s="1"/>
  <c r="AS266" i="3" s="1"/>
  <c r="AD258" i="3"/>
  <c r="AE258" i="3" s="1"/>
  <c r="AF258" i="3" s="1"/>
  <c r="AS258" i="3" s="1"/>
  <c r="AD250" i="3"/>
  <c r="AE250" i="3" s="1"/>
  <c r="AF250" i="3" s="1"/>
  <c r="AS250" i="3" s="1"/>
  <c r="AD242" i="3"/>
  <c r="AE242" i="3" s="1"/>
  <c r="AF242" i="3" s="1"/>
  <c r="AS242" i="3" s="1"/>
  <c r="AD234" i="3"/>
  <c r="AE234" i="3" s="1"/>
  <c r="AF234" i="3" s="1"/>
  <c r="AS234" i="3" s="1"/>
  <c r="AD226" i="3"/>
  <c r="AE226" i="3" s="1"/>
  <c r="AF226" i="3" s="1"/>
  <c r="AS226" i="3" s="1"/>
  <c r="AD218" i="3"/>
  <c r="AE218" i="3" s="1"/>
  <c r="AF218" i="3" s="1"/>
  <c r="AS218" i="3" s="1"/>
  <c r="AD210" i="3"/>
  <c r="AE210" i="3" s="1"/>
  <c r="AF210" i="3" s="1"/>
  <c r="AS210" i="3" s="1"/>
  <c r="AD202" i="3"/>
  <c r="AE202" i="3" s="1"/>
  <c r="AF202" i="3" s="1"/>
  <c r="AS202" i="3" s="1"/>
  <c r="AD194" i="3"/>
  <c r="AE194" i="3" s="1"/>
  <c r="AF194" i="3" s="1"/>
  <c r="AS194" i="3" s="1"/>
  <c r="AD186" i="3"/>
  <c r="AE186" i="3" s="1"/>
  <c r="AF186" i="3" s="1"/>
  <c r="AS186" i="3" s="1"/>
  <c r="AD178" i="3"/>
  <c r="AE178" i="3" s="1"/>
  <c r="AF178" i="3" s="1"/>
  <c r="AS178" i="3" s="1"/>
  <c r="AD170" i="3"/>
  <c r="AE170" i="3" s="1"/>
  <c r="AF170" i="3" s="1"/>
  <c r="AS170" i="3" s="1"/>
  <c r="AD162" i="3"/>
  <c r="AE162" i="3" s="1"/>
  <c r="AF162" i="3" s="1"/>
  <c r="AS162" i="3" s="1"/>
  <c r="AD154" i="3"/>
  <c r="AE154" i="3" s="1"/>
  <c r="AF154" i="3" s="1"/>
  <c r="AS154" i="3" s="1"/>
  <c r="AD146" i="3"/>
  <c r="AE146" i="3" s="1"/>
  <c r="AF146" i="3" s="1"/>
  <c r="AS146" i="3" s="1"/>
  <c r="AD138" i="3"/>
  <c r="AE138" i="3" s="1"/>
  <c r="AF138" i="3" s="1"/>
  <c r="AS138" i="3" s="1"/>
  <c r="AD130" i="3"/>
  <c r="AE130" i="3" s="1"/>
  <c r="AF130" i="3" s="1"/>
  <c r="AS130" i="3" s="1"/>
  <c r="AD122" i="3"/>
  <c r="AE122" i="3" s="1"/>
  <c r="AF122" i="3" s="1"/>
  <c r="AS122" i="3" s="1"/>
  <c r="AD114" i="3"/>
  <c r="AE114" i="3" s="1"/>
  <c r="AF114" i="3" s="1"/>
  <c r="AS114" i="3" s="1"/>
  <c r="AD106" i="3"/>
  <c r="AE106" i="3" s="1"/>
  <c r="AF106" i="3" s="1"/>
  <c r="AS106" i="3" s="1"/>
  <c r="AD98" i="3"/>
  <c r="AE98" i="3" s="1"/>
  <c r="AF98" i="3" s="1"/>
  <c r="AS98" i="3" s="1"/>
  <c r="AD90" i="3"/>
  <c r="AE90" i="3" s="1"/>
  <c r="AF90" i="3" s="1"/>
  <c r="AS90" i="3" s="1"/>
  <c r="AD82" i="3"/>
  <c r="AE82" i="3" s="1"/>
  <c r="AF82" i="3" s="1"/>
  <c r="AS82" i="3" s="1"/>
  <c r="AD74" i="3"/>
  <c r="AE74" i="3" s="1"/>
  <c r="AF74" i="3" s="1"/>
  <c r="AS74" i="3" s="1"/>
  <c r="AD66" i="3"/>
  <c r="AE66" i="3" s="1"/>
  <c r="AF66" i="3" s="1"/>
  <c r="AS66" i="3" s="1"/>
  <c r="AD58" i="3"/>
  <c r="AE58" i="3" s="1"/>
  <c r="AF58" i="3" s="1"/>
  <c r="AS58" i="3" s="1"/>
  <c r="AD50" i="3"/>
  <c r="AE50" i="3" s="1"/>
  <c r="AF50" i="3" s="1"/>
  <c r="AS50" i="3" s="1"/>
  <c r="AD42" i="3"/>
  <c r="AE42" i="3" s="1"/>
  <c r="AF42" i="3" s="1"/>
  <c r="AS42" i="3" s="1"/>
  <c r="AD34" i="3"/>
  <c r="AE34" i="3" s="1"/>
  <c r="AF34" i="3" s="1"/>
  <c r="AS34" i="3" s="1"/>
  <c r="AD26" i="3"/>
  <c r="AE26" i="3" s="1"/>
  <c r="AF26" i="3" s="1"/>
  <c r="AS26" i="3" s="1"/>
  <c r="AD18" i="3"/>
  <c r="AE18" i="3" s="1"/>
  <c r="AF18" i="3" s="1"/>
  <c r="AS18" i="3" s="1"/>
  <c r="AD10" i="3"/>
  <c r="AE10" i="3" s="1"/>
  <c r="AF10" i="3" s="1"/>
  <c r="AS10" i="3" s="1"/>
  <c r="AD8" i="3"/>
  <c r="AE8" i="3" s="1"/>
  <c r="AF8" i="3" s="1"/>
  <c r="AS8" i="3" s="1"/>
  <c r="AD63" i="3"/>
  <c r="AE63" i="3" s="1"/>
  <c r="AF63" i="3" s="1"/>
  <c r="AS63" i="3" s="1"/>
  <c r="AD55" i="3"/>
  <c r="AE55" i="3" s="1"/>
  <c r="AF55" i="3" s="1"/>
  <c r="AS55" i="3" s="1"/>
  <c r="AD47" i="3"/>
  <c r="AE47" i="3" s="1"/>
  <c r="AF47" i="3" s="1"/>
  <c r="AS47" i="3" s="1"/>
  <c r="AD39" i="3"/>
  <c r="AE39" i="3" s="1"/>
  <c r="AF39" i="3" s="1"/>
  <c r="AS39" i="3" s="1"/>
  <c r="AD31" i="3"/>
  <c r="AE31" i="3" s="1"/>
  <c r="AF31" i="3" s="1"/>
  <c r="AS31" i="3" s="1"/>
  <c r="AD23" i="3"/>
  <c r="AE23" i="3" s="1"/>
  <c r="AF23" i="3" s="1"/>
  <c r="AS23" i="3" s="1"/>
  <c r="AD15" i="3"/>
  <c r="AE15" i="3" s="1"/>
  <c r="AF15" i="3" s="1"/>
  <c r="AS15" i="3" s="1"/>
  <c r="AD7" i="3"/>
  <c r="AE7" i="3" s="1"/>
  <c r="AF7" i="3" s="1"/>
  <c r="AS7" i="3" s="1"/>
  <c r="AD294" i="3"/>
  <c r="AE294" i="3" s="1"/>
  <c r="AF294" i="3" s="1"/>
  <c r="AS294" i="3" s="1"/>
  <c r="AD286" i="3"/>
  <c r="AE286" i="3" s="1"/>
  <c r="AF286" i="3" s="1"/>
  <c r="AS286" i="3" s="1"/>
  <c r="AD278" i="3"/>
  <c r="AE278" i="3" s="1"/>
  <c r="AF278" i="3" s="1"/>
  <c r="AS278" i="3" s="1"/>
  <c r="AD270" i="3"/>
  <c r="AE270" i="3" s="1"/>
  <c r="AF270" i="3" s="1"/>
  <c r="AS270" i="3" s="1"/>
  <c r="AD262" i="3"/>
  <c r="AE262" i="3" s="1"/>
  <c r="AF262" i="3" s="1"/>
  <c r="AS262" i="3" s="1"/>
  <c r="AD254" i="3"/>
  <c r="AE254" i="3" s="1"/>
  <c r="AF254" i="3" s="1"/>
  <c r="AS254" i="3" s="1"/>
  <c r="AD246" i="3"/>
  <c r="AE246" i="3" s="1"/>
  <c r="AF246" i="3" s="1"/>
  <c r="AS246" i="3" s="1"/>
  <c r="AD238" i="3"/>
  <c r="AE238" i="3" s="1"/>
  <c r="AF238" i="3" s="1"/>
  <c r="AS238" i="3" s="1"/>
  <c r="AD230" i="3"/>
  <c r="AE230" i="3" s="1"/>
  <c r="AF230" i="3" s="1"/>
  <c r="AS230" i="3" s="1"/>
  <c r="AD222" i="3"/>
  <c r="AE222" i="3" s="1"/>
  <c r="AF222" i="3" s="1"/>
  <c r="AS222" i="3" s="1"/>
  <c r="AD214" i="3"/>
  <c r="AE214" i="3" s="1"/>
  <c r="AF214" i="3" s="1"/>
  <c r="AS214" i="3" s="1"/>
  <c r="AD206" i="3"/>
  <c r="AE206" i="3" s="1"/>
  <c r="AF206" i="3" s="1"/>
  <c r="AS206" i="3" s="1"/>
  <c r="AD198" i="3"/>
  <c r="AE198" i="3" s="1"/>
  <c r="AF198" i="3" s="1"/>
  <c r="AS198" i="3" s="1"/>
  <c r="AD190" i="3"/>
  <c r="AE190" i="3" s="1"/>
  <c r="AF190" i="3" s="1"/>
  <c r="AS190" i="3" s="1"/>
  <c r="AD182" i="3"/>
  <c r="AE182" i="3" s="1"/>
  <c r="AF182" i="3" s="1"/>
  <c r="AS182" i="3" s="1"/>
  <c r="AD174" i="3"/>
  <c r="AE174" i="3" s="1"/>
  <c r="AF174" i="3" s="1"/>
  <c r="AS174" i="3" s="1"/>
  <c r="AD166" i="3"/>
  <c r="AE166" i="3" s="1"/>
  <c r="AF166" i="3" s="1"/>
  <c r="AS166" i="3" s="1"/>
  <c r="AD158" i="3"/>
  <c r="AE158" i="3" s="1"/>
  <c r="AF158" i="3" s="1"/>
  <c r="AS158" i="3" s="1"/>
  <c r="AD150" i="3"/>
  <c r="AE150" i="3" s="1"/>
  <c r="AF150" i="3" s="1"/>
  <c r="AS150" i="3" s="1"/>
  <c r="AD142" i="3"/>
  <c r="AE142" i="3" s="1"/>
  <c r="AF142" i="3" s="1"/>
  <c r="AS142" i="3" s="1"/>
  <c r="AD134" i="3"/>
  <c r="AE134" i="3" s="1"/>
  <c r="AF134" i="3" s="1"/>
  <c r="AS134" i="3" s="1"/>
  <c r="AD126" i="3"/>
  <c r="AE126" i="3" s="1"/>
  <c r="AF126" i="3" s="1"/>
  <c r="AS126" i="3" s="1"/>
  <c r="AD118" i="3"/>
  <c r="AE118" i="3" s="1"/>
  <c r="AF118" i="3" s="1"/>
  <c r="AS118" i="3" s="1"/>
  <c r="AD110" i="3"/>
  <c r="AE110" i="3" s="1"/>
  <c r="AF110" i="3" s="1"/>
  <c r="AS110" i="3" s="1"/>
  <c r="AD102" i="3"/>
  <c r="AE102" i="3" s="1"/>
  <c r="AF102" i="3" s="1"/>
  <c r="AS102" i="3" s="1"/>
  <c r="AD94" i="3"/>
  <c r="AE94" i="3" s="1"/>
  <c r="AF94" i="3" s="1"/>
  <c r="AS94" i="3" s="1"/>
  <c r="AD86" i="3"/>
  <c r="AE86" i="3" s="1"/>
  <c r="AF86" i="3" s="1"/>
  <c r="AS86" i="3" s="1"/>
  <c r="AD78" i="3"/>
  <c r="AE78" i="3" s="1"/>
  <c r="AF78" i="3" s="1"/>
  <c r="AS78" i="3" s="1"/>
  <c r="AD70" i="3"/>
  <c r="AE70" i="3" s="1"/>
  <c r="AF70" i="3" s="1"/>
  <c r="AS70" i="3" s="1"/>
  <c r="AD62" i="3"/>
  <c r="AE62" i="3" s="1"/>
  <c r="AF62" i="3" s="1"/>
  <c r="AS62" i="3" s="1"/>
  <c r="AD54" i="3"/>
  <c r="AE54" i="3" s="1"/>
  <c r="AF54" i="3" s="1"/>
  <c r="AS54" i="3" s="1"/>
  <c r="AD46" i="3"/>
  <c r="AE46" i="3" s="1"/>
  <c r="AF46" i="3" s="1"/>
  <c r="AS46" i="3" s="1"/>
  <c r="AD38" i="3"/>
  <c r="AE38" i="3" s="1"/>
  <c r="AF38" i="3" s="1"/>
  <c r="AS38" i="3" s="1"/>
  <c r="AD30" i="3"/>
  <c r="AE30" i="3" s="1"/>
  <c r="AF30" i="3" s="1"/>
  <c r="AS30" i="3" s="1"/>
  <c r="AD22" i="3"/>
  <c r="AE22" i="3" s="1"/>
  <c r="AF22" i="3" s="1"/>
  <c r="AS22" i="3" s="1"/>
  <c r="AD14" i="3"/>
  <c r="AE14" i="3" s="1"/>
  <c r="AF14" i="3" s="1"/>
  <c r="AS14" i="3" s="1"/>
  <c r="AD6" i="3"/>
  <c r="AD82" i="2"/>
  <c r="AB298" i="3"/>
  <c r="AB83" i="2"/>
  <c r="AC82" i="2"/>
  <c r="AC297" i="3"/>
  <c r="G152" i="4" l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C75" i="6"/>
  <c r="C81" i="6" s="1"/>
  <c r="H49" i="6"/>
  <c r="D73" i="6"/>
  <c r="D81" i="6" s="1"/>
  <c r="H53" i="6"/>
  <c r="G116" i="5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AF82" i="9"/>
  <c r="AG4" i="9"/>
  <c r="AG82" i="9" s="1"/>
  <c r="G55" i="6"/>
  <c r="AD297" i="3"/>
  <c r="AE6" i="3"/>
  <c r="G168" i="4" l="1"/>
  <c r="G169" i="4" s="1"/>
  <c r="G170" i="4" s="1"/>
  <c r="H55" i="6"/>
  <c r="G70" i="6"/>
  <c r="G128" i="5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AE297" i="3"/>
  <c r="AF6" i="3"/>
  <c r="G167" i="5" l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AF297" i="3"/>
  <c r="AS297" i="3" s="1"/>
  <c r="AS6" i="3"/>
  <c r="G184" i="5" l="1"/>
  <c r="G185" i="5" s="1"/>
  <c r="G186" i="5" s="1"/>
  <c r="J186" i="5" l="1"/>
  <c r="G187" i="5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l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l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8" i="5" s="1"/>
</calcChain>
</file>

<file path=xl/sharedStrings.xml><?xml version="1.0" encoding="utf-8"?>
<sst xmlns="http://schemas.openxmlformats.org/spreadsheetml/2006/main" count="5700" uniqueCount="1204">
  <si>
    <t>STAFF</t>
  </si>
  <si>
    <t>Feb.96</t>
  </si>
  <si>
    <t>Sr.No.</t>
  </si>
  <si>
    <t>PR No</t>
  </si>
  <si>
    <t>Name of the Employee</t>
  </si>
  <si>
    <t>Grade</t>
  </si>
  <si>
    <t>Birth Dt.</t>
  </si>
  <si>
    <t>Retirement Dt</t>
  </si>
  <si>
    <t>Died on</t>
  </si>
  <si>
    <t>Service</t>
  </si>
  <si>
    <t>Closed on</t>
  </si>
  <si>
    <t>Month</t>
  </si>
  <si>
    <t>Basic</t>
  </si>
  <si>
    <t>Last Basic</t>
  </si>
  <si>
    <t>Last DA</t>
  </si>
  <si>
    <t>Prod.</t>
  </si>
  <si>
    <t>BDP</t>
  </si>
  <si>
    <t>Gra/Day</t>
  </si>
  <si>
    <t>Gra/Year</t>
  </si>
  <si>
    <t>Salary (Basic+DA)</t>
  </si>
  <si>
    <t>Leave Encashment</t>
  </si>
  <si>
    <t>Notice Pay</t>
  </si>
  <si>
    <t>DA</t>
  </si>
  <si>
    <t>Basic+DA</t>
  </si>
  <si>
    <t>HRA</t>
  </si>
  <si>
    <t>Gratuity</t>
  </si>
  <si>
    <t xml:space="preserve"> Retrenchment compensation </t>
  </si>
  <si>
    <t xml:space="preserve">Unpaid Salary </t>
  </si>
  <si>
    <t>D.A. Mistry</t>
  </si>
  <si>
    <t>F</t>
  </si>
  <si>
    <t>D.H. Thombre</t>
  </si>
  <si>
    <t>J.J. Patil</t>
  </si>
  <si>
    <t>M.D. Shinde</t>
  </si>
  <si>
    <t>G.P. Manjrekar</t>
  </si>
  <si>
    <t>S.R. Parvatikar</t>
  </si>
  <si>
    <t>M.S. Ghag</t>
  </si>
  <si>
    <t>P.B. Tare</t>
  </si>
  <si>
    <t>Joseph Thomas</t>
  </si>
  <si>
    <t>Shivbahadur Gaya</t>
  </si>
  <si>
    <t>B</t>
  </si>
  <si>
    <t>R.H. Mistry</t>
  </si>
  <si>
    <t>B.R. Nandedkar</t>
  </si>
  <si>
    <t>S.M. Karla</t>
  </si>
  <si>
    <t>J.C. Gomes</t>
  </si>
  <si>
    <t>U.C. Mistry</t>
  </si>
  <si>
    <t>S.V. Chitnis</t>
  </si>
  <si>
    <t>A. Divakaran</t>
  </si>
  <si>
    <t>V.K. Ail</t>
  </si>
  <si>
    <t>D</t>
  </si>
  <si>
    <t>C.B. Gundey</t>
  </si>
  <si>
    <t>Leeladhar Uchil</t>
  </si>
  <si>
    <t>Miss Lata Rajapurkar</t>
  </si>
  <si>
    <t>P.V. Patole</t>
  </si>
  <si>
    <t>A.S. Joshi</t>
  </si>
  <si>
    <t>E</t>
  </si>
  <si>
    <t>S.B. Udhyawar</t>
  </si>
  <si>
    <t>M.M. Kambli</t>
  </si>
  <si>
    <t>J.J. Korhalkar</t>
  </si>
  <si>
    <t>B.T. Dhuri</t>
  </si>
  <si>
    <t>B.S. Katrat</t>
  </si>
  <si>
    <t>M. Alphonso</t>
  </si>
  <si>
    <t>K.M. Mistry</t>
  </si>
  <si>
    <t>J.P. Kudav</t>
  </si>
  <si>
    <t>G.S. Gole</t>
  </si>
  <si>
    <t>M.M.A. Peter</t>
  </si>
  <si>
    <t>A.R. Mhatre</t>
  </si>
  <si>
    <t>K.N.B. Nair</t>
  </si>
  <si>
    <t>R.M. Barate</t>
  </si>
  <si>
    <t>Dharmadhikari</t>
  </si>
  <si>
    <t>C.A. Pawar</t>
  </si>
  <si>
    <t>S.K. Rao</t>
  </si>
  <si>
    <t>V.K. Joshi</t>
  </si>
  <si>
    <t>V.R. Patil</t>
  </si>
  <si>
    <t>S.R. Pandey</t>
  </si>
  <si>
    <t>C.S. Sawant</t>
  </si>
  <si>
    <t>V.D. Kirsur</t>
  </si>
  <si>
    <t>S.P. Bidwai</t>
  </si>
  <si>
    <t>V. Natrajan</t>
  </si>
  <si>
    <t>V.S. Ghadi</t>
  </si>
  <si>
    <t>P.V. Jawadekar</t>
  </si>
  <si>
    <t>D.S. Patil</t>
  </si>
  <si>
    <t>D.G. Thakur</t>
  </si>
  <si>
    <t>T.G. Malusare</t>
  </si>
  <si>
    <t>M.G. Khair</t>
  </si>
  <si>
    <t>A.K. Joshi</t>
  </si>
  <si>
    <t>R.A. Aeer</t>
  </si>
  <si>
    <t>S.E. Nikam</t>
  </si>
  <si>
    <t>Mrs. P.J. Joshi</t>
  </si>
  <si>
    <t>T.D. Patil</t>
  </si>
  <si>
    <t>Mrsw. V.S.Londhe</t>
  </si>
  <si>
    <t>S.R. Sakpal</t>
  </si>
  <si>
    <t>A.B. Bedge</t>
  </si>
  <si>
    <t>D.L. Bagwe</t>
  </si>
  <si>
    <t>Miss S.K. Udhyawar</t>
  </si>
  <si>
    <t>D.N. More</t>
  </si>
  <si>
    <t>M.B. Jadhav</t>
  </si>
  <si>
    <t>C</t>
  </si>
  <si>
    <t>A.P. Mahadik</t>
  </si>
  <si>
    <t>C.K. Kamble</t>
  </si>
  <si>
    <t>D.S. Tirodkar</t>
  </si>
  <si>
    <t>K.C Udyawar</t>
  </si>
  <si>
    <t>B.R. Jadhav</t>
  </si>
  <si>
    <t>D.Z. Bhogale</t>
  </si>
  <si>
    <t>R.R. Dubey</t>
  </si>
  <si>
    <t>R.R. Nair</t>
  </si>
  <si>
    <t>C.M. Vora</t>
  </si>
  <si>
    <t>R.B. More</t>
  </si>
  <si>
    <t>R.P. Rathod</t>
  </si>
  <si>
    <t>R. Velladurai</t>
  </si>
  <si>
    <t>WORKERS</t>
  </si>
  <si>
    <t>On Jan 96</t>
  </si>
  <si>
    <t>Joining Dt.</t>
  </si>
  <si>
    <t>Salary</t>
  </si>
  <si>
    <t>96 PL+CL Amt</t>
  </si>
  <si>
    <t>Retrenchment</t>
  </si>
  <si>
    <t>96-Salary</t>
  </si>
  <si>
    <t>A.D. Damle</t>
  </si>
  <si>
    <t>HAS</t>
  </si>
  <si>
    <t>P.D. Karle</t>
  </si>
  <si>
    <t>Retired</t>
  </si>
  <si>
    <t>S.S. Choube</t>
  </si>
  <si>
    <t>HSB</t>
  </si>
  <si>
    <t>D.K. Masye</t>
  </si>
  <si>
    <t>B.B. Baraskar</t>
  </si>
  <si>
    <t>S.K. Prasad</t>
  </si>
  <si>
    <t>R.S. Pandey</t>
  </si>
  <si>
    <t>SB</t>
  </si>
  <si>
    <t>R.J. Achrekar</t>
  </si>
  <si>
    <t>D.L. Salvi</t>
  </si>
  <si>
    <t>V.B. Pange</t>
  </si>
  <si>
    <t>M.A. D'souza</t>
  </si>
  <si>
    <t>J.N. D'mello</t>
  </si>
  <si>
    <t>V.V. Thorve</t>
  </si>
  <si>
    <t>SA</t>
  </si>
  <si>
    <t>D.B. Tiwari</t>
  </si>
  <si>
    <t>P.A. Darpe</t>
  </si>
  <si>
    <t>K.J. Morye</t>
  </si>
  <si>
    <t>H.B. Pande</t>
  </si>
  <si>
    <t>M.C. Pandey</t>
  </si>
  <si>
    <t>H.L. Jukunte</t>
  </si>
  <si>
    <t>M.S. Sawant</t>
  </si>
  <si>
    <t>M.M. Sarangale</t>
  </si>
  <si>
    <t>Ramkirat Pandey</t>
  </si>
  <si>
    <t>R.T. Khade</t>
  </si>
  <si>
    <t>R.B. Kotian</t>
  </si>
  <si>
    <t>A.N. Masurkar</t>
  </si>
  <si>
    <t>Adolf D'souza</t>
  </si>
  <si>
    <t>A.K. Lawate</t>
  </si>
  <si>
    <t>S.M. Bhujwa</t>
  </si>
  <si>
    <t>R.R. Verma</t>
  </si>
  <si>
    <t>B.G. Tagde</t>
  </si>
  <si>
    <t>P.K. Kale</t>
  </si>
  <si>
    <t>C.R. Kumbhar</t>
  </si>
  <si>
    <t>L.G. Shenvi</t>
  </si>
  <si>
    <t>G.K. Gokhale</t>
  </si>
  <si>
    <t>Expired</t>
  </si>
  <si>
    <t>C.K. Lumpatki</t>
  </si>
  <si>
    <t>V.V. Chadoskar</t>
  </si>
  <si>
    <t>S.S. Dubey</t>
  </si>
  <si>
    <t>J.R. Prabhu</t>
  </si>
  <si>
    <t>R.B. Rumde</t>
  </si>
  <si>
    <t>R.B. Verma</t>
  </si>
  <si>
    <t>SS</t>
  </si>
  <si>
    <t>R.S. Kurmi</t>
  </si>
  <si>
    <t>S.B. Choube</t>
  </si>
  <si>
    <t>K.R. Sawant</t>
  </si>
  <si>
    <t>G.P. Sawant</t>
  </si>
  <si>
    <t>D.B. Valunj</t>
  </si>
  <si>
    <t>M.D. Patil</t>
  </si>
  <si>
    <t>V.D. Sakpal</t>
  </si>
  <si>
    <t>H.K. Pawar</t>
  </si>
  <si>
    <t>S.W. Palshetkar</t>
  </si>
  <si>
    <t>S.M. Bandekar</t>
  </si>
  <si>
    <t>K.R. Patil</t>
  </si>
  <si>
    <t>S.D. Tripathi</t>
  </si>
  <si>
    <t>K.B. Verma</t>
  </si>
  <si>
    <t>T.D. Dhokre</t>
  </si>
  <si>
    <t>B.G. Kamble</t>
  </si>
  <si>
    <t>E.M. Joshi</t>
  </si>
  <si>
    <t>K.G. Upadhyaya</t>
  </si>
  <si>
    <t>H.D. Arde</t>
  </si>
  <si>
    <t>P.S. Amrute</t>
  </si>
  <si>
    <t>G.D. Mamunkar</t>
  </si>
  <si>
    <t>K.G. Patil</t>
  </si>
  <si>
    <t>N.K. Bhagat</t>
  </si>
  <si>
    <t>M.S. Ghare</t>
  </si>
  <si>
    <t>D.R. Varma</t>
  </si>
  <si>
    <t>P.S. Ghume</t>
  </si>
  <si>
    <t>V.L. Sawant</t>
  </si>
  <si>
    <t>P.B. Gosavi</t>
  </si>
  <si>
    <t>K.G. Choudhary</t>
  </si>
  <si>
    <t>J.P. Singh</t>
  </si>
  <si>
    <t>Fulchnd Dubey</t>
  </si>
  <si>
    <t>S.D. Khambete</t>
  </si>
  <si>
    <t>G.R. Thorat</t>
  </si>
  <si>
    <t>B.G. Kanse</t>
  </si>
  <si>
    <t>A.P. Sawant</t>
  </si>
  <si>
    <t>K.P. Rane</t>
  </si>
  <si>
    <t>U.K. Jadhav</t>
  </si>
  <si>
    <t>B,B, Auti</t>
  </si>
  <si>
    <t>M.L. Jukunte</t>
  </si>
  <si>
    <t>C.B. Sawant</t>
  </si>
  <si>
    <t>S.S. Chingle</t>
  </si>
  <si>
    <t>N.A. More</t>
  </si>
  <si>
    <t>R.D. Mungekar</t>
  </si>
  <si>
    <t>M.R. Rane</t>
  </si>
  <si>
    <t>P.G. Panerkar</t>
  </si>
  <si>
    <t>V.D. Theek</t>
  </si>
  <si>
    <t>D.G. Panerkar</t>
  </si>
  <si>
    <t>S.B. Ingle</t>
  </si>
  <si>
    <t>S.S. Pathak</t>
  </si>
  <si>
    <t>B.N. Tiwari</t>
  </si>
  <si>
    <t>Indraman D.</t>
  </si>
  <si>
    <t>P.B. Borvankar</t>
  </si>
  <si>
    <t>S.S. Patil</t>
  </si>
  <si>
    <t>S.S. Lahor</t>
  </si>
  <si>
    <t>S.P. Gujar</t>
  </si>
  <si>
    <t>B.B. Samose</t>
  </si>
  <si>
    <t>N.J. Gandhi</t>
  </si>
  <si>
    <t>K.R. Bait</t>
  </si>
  <si>
    <t>R.Z. Akhade</t>
  </si>
  <si>
    <t>S.K. Patil</t>
  </si>
  <si>
    <t>Mahavir R.</t>
  </si>
  <si>
    <t>B,R, Khapre</t>
  </si>
  <si>
    <t>S.P. Attarde</t>
  </si>
  <si>
    <t>S.B. Jadhav</t>
  </si>
  <si>
    <t>S.K. Salvi</t>
  </si>
  <si>
    <t>S.K. Mistry</t>
  </si>
  <si>
    <t>K.B. Vaidya</t>
  </si>
  <si>
    <t>R.K. Vaishyampayan</t>
  </si>
  <si>
    <t>K.D. Meher</t>
  </si>
  <si>
    <t>H.R. Rajput</t>
  </si>
  <si>
    <t>U.R. Gadge</t>
  </si>
  <si>
    <t>B.G. Thottam</t>
  </si>
  <si>
    <t>M.P. Latke</t>
  </si>
  <si>
    <t>Pahila Singh</t>
  </si>
  <si>
    <t>K.D. Patwardhan</t>
  </si>
  <si>
    <t>R.Z. Yadav</t>
  </si>
  <si>
    <t>D.T. Disale</t>
  </si>
  <si>
    <t>T.P. Patil</t>
  </si>
  <si>
    <t>Joseph Pen</t>
  </si>
  <si>
    <t>J.P. Mishra</t>
  </si>
  <si>
    <t>V.A. Gharge</t>
  </si>
  <si>
    <t>D.S. Nandgaonkar</t>
  </si>
  <si>
    <t>Shamji Hammir</t>
  </si>
  <si>
    <t>US</t>
  </si>
  <si>
    <t>D.G. Chalke</t>
  </si>
  <si>
    <t>J.B. Bhangare</t>
  </si>
  <si>
    <t>N.B. Yampatti</t>
  </si>
  <si>
    <t>E.P. Thomas</t>
  </si>
  <si>
    <t>N.L. Godbole</t>
  </si>
  <si>
    <t>V.A. Bangera</t>
  </si>
  <si>
    <t>T.S. Patil</t>
  </si>
  <si>
    <t>M.R. Korde</t>
  </si>
  <si>
    <t>S.S. Jagtap</t>
  </si>
  <si>
    <t>M.G. Birwadkar</t>
  </si>
  <si>
    <t>Ramsingar Yadav</t>
  </si>
  <si>
    <t>H.R. Dubey</t>
  </si>
  <si>
    <t>S.S. Sisode</t>
  </si>
  <si>
    <t>A.M. Fernandes</t>
  </si>
  <si>
    <t>D.B. Dhokre</t>
  </si>
  <si>
    <t>D.R. Shinde</t>
  </si>
  <si>
    <t>D.S. Panchal</t>
  </si>
  <si>
    <t>J.D. Sorte</t>
  </si>
  <si>
    <t>A.M. Pevekar</t>
  </si>
  <si>
    <t>R.B. Jagde</t>
  </si>
  <si>
    <t>J.B. Thorat</t>
  </si>
  <si>
    <t>S.D. Kashalkar</t>
  </si>
  <si>
    <t>M.S. Pillai</t>
  </si>
  <si>
    <t>N.H. Madhavi</t>
  </si>
  <si>
    <t>S.P. Nehate</t>
  </si>
  <si>
    <t>B.V. Kumbhar</t>
  </si>
  <si>
    <t>I.G. Patel</t>
  </si>
  <si>
    <t>P.A. Johnson</t>
  </si>
  <si>
    <t>B.S. Dhumal</t>
  </si>
  <si>
    <t>D.D. Pandit</t>
  </si>
  <si>
    <t>P.B. Nair</t>
  </si>
  <si>
    <t>R.L. Jukunte</t>
  </si>
  <si>
    <t>S.G. Patil</t>
  </si>
  <si>
    <t>B,D. Kokane</t>
  </si>
  <si>
    <t>J.K. Pereira</t>
  </si>
  <si>
    <t>R.D. Talekar</t>
  </si>
  <si>
    <t>K.B. Mali</t>
  </si>
  <si>
    <t>M.L. Patil</t>
  </si>
  <si>
    <t>N.S. Phadtare</t>
  </si>
  <si>
    <t>A.S. Desle</t>
  </si>
  <si>
    <t>M.J. Patil</t>
  </si>
  <si>
    <t>V.A. Patil</t>
  </si>
  <si>
    <t>W.N. Patil</t>
  </si>
  <si>
    <t>K.R. Verma</t>
  </si>
  <si>
    <t>G.N. Madhavi</t>
  </si>
  <si>
    <t>R.S. Patil</t>
  </si>
  <si>
    <t>R.R. Tiwari</t>
  </si>
  <si>
    <t>M.T. Mali</t>
  </si>
  <si>
    <t>P.D. Mali</t>
  </si>
  <si>
    <t>B.S. Patil</t>
  </si>
  <si>
    <t>G.K. Patil</t>
  </si>
  <si>
    <t>J.K. Mali</t>
  </si>
  <si>
    <t>R.B. Patil</t>
  </si>
  <si>
    <t>B.B. Mhatre</t>
  </si>
  <si>
    <t>K.G.B. Pillai</t>
  </si>
  <si>
    <t>J.K. Mundhe</t>
  </si>
  <si>
    <t>S.R. Tendulkar</t>
  </si>
  <si>
    <t>R.M. Raul</t>
  </si>
  <si>
    <t>P.M. Salunkhe</t>
  </si>
  <si>
    <t>V. Padmanabhan</t>
  </si>
  <si>
    <t>M.D. Gurav</t>
  </si>
  <si>
    <t>V.J. Ghatwal</t>
  </si>
  <si>
    <t>R.M. Mali</t>
  </si>
  <si>
    <t>L.P. Patil</t>
  </si>
  <si>
    <t>V.M. Girkar</t>
  </si>
  <si>
    <t>S.D. Patil</t>
  </si>
  <si>
    <t>P.B. Nanche</t>
  </si>
  <si>
    <t>C.R. Upre</t>
  </si>
  <si>
    <t>B.J. Jambhale</t>
  </si>
  <si>
    <t>S.B. Karde</t>
  </si>
  <si>
    <t>D.K. Bhagat</t>
  </si>
  <si>
    <t>K.A. Jadhav</t>
  </si>
  <si>
    <t>E.P. Mali</t>
  </si>
  <si>
    <t>S.P. Poudwal</t>
  </si>
  <si>
    <t>S.S. Yadav</t>
  </si>
  <si>
    <t>H.G. Thengal</t>
  </si>
  <si>
    <t>G.R. Bhoir</t>
  </si>
  <si>
    <t>B.B. Kurhade</t>
  </si>
  <si>
    <t>H.N. Patil</t>
  </si>
  <si>
    <t>V.S. Chaskar</t>
  </si>
  <si>
    <t>A.J. Patil</t>
  </si>
  <si>
    <t>A.M. Borkar</t>
  </si>
  <si>
    <t>D.G. Sirsekar</t>
  </si>
  <si>
    <t>C.S. Mendonca</t>
  </si>
  <si>
    <t>Mulji Jetha</t>
  </si>
  <si>
    <t>J.T. Chaple</t>
  </si>
  <si>
    <t>N.Y. Kanse</t>
  </si>
  <si>
    <t>C.N. Parbal</t>
  </si>
  <si>
    <t>K.N. Patel</t>
  </si>
  <si>
    <t>V.N. Padwal</t>
  </si>
  <si>
    <t>P.B. Vishwakarma</t>
  </si>
  <si>
    <t>L.V. Gandhi</t>
  </si>
  <si>
    <t>D.S. Magar</t>
  </si>
  <si>
    <t>P.R. Salvi</t>
  </si>
  <si>
    <t>A.U. Zambre</t>
  </si>
  <si>
    <t>S.A. Williars</t>
  </si>
  <si>
    <t>N.B. Sawant</t>
  </si>
  <si>
    <t>V.T. Bade</t>
  </si>
  <si>
    <t>D.C. Bhondurle</t>
  </si>
  <si>
    <t>S.B. Patil</t>
  </si>
  <si>
    <t>A.A. Sawant</t>
  </si>
  <si>
    <t>N.R. Mhatre</t>
  </si>
  <si>
    <t>E.S. Hindlekar</t>
  </si>
  <si>
    <t>L.H. Patil</t>
  </si>
  <si>
    <t>T.K. Patil</t>
  </si>
  <si>
    <t>V.B.Koli</t>
  </si>
  <si>
    <t>D.N. Tanwar</t>
  </si>
  <si>
    <t>D.G. Patil</t>
  </si>
  <si>
    <t>H,A. Tare</t>
  </si>
  <si>
    <t>S.K. Tiwari</t>
  </si>
  <si>
    <t>P.M. Nair</t>
  </si>
  <si>
    <t>S.S. Bhandari</t>
  </si>
  <si>
    <t>D.B. Patil</t>
  </si>
  <si>
    <t>P.M. Gandre</t>
  </si>
  <si>
    <t>S.G. Kadav</t>
  </si>
  <si>
    <t>D.B. Nawar</t>
  </si>
  <si>
    <t>S.P. Joshi</t>
  </si>
  <si>
    <t>A.G. Pathak</t>
  </si>
  <si>
    <t>A.N. Bagwe</t>
  </si>
  <si>
    <t>A.P. Patel</t>
  </si>
  <si>
    <t>E.S. Tandel</t>
  </si>
  <si>
    <t>V.G. Mhatre</t>
  </si>
  <si>
    <t>B.B. Shelar</t>
  </si>
  <si>
    <t>J.N. Patil</t>
  </si>
  <si>
    <t>S.Y. Deo</t>
  </si>
  <si>
    <t>P.D. Potdar</t>
  </si>
  <si>
    <t>A.D. Sankhe</t>
  </si>
  <si>
    <t>A.V. Patkar</t>
  </si>
  <si>
    <t>N.S. Madhavi</t>
  </si>
  <si>
    <t>S.S. Gaonkar</t>
  </si>
  <si>
    <t>D.S. Walekar</t>
  </si>
  <si>
    <t>A.D. Kulkarni</t>
  </si>
  <si>
    <t>D.A. Kosbe</t>
  </si>
  <si>
    <t>S.M. Pimputkar</t>
  </si>
  <si>
    <t>P.N. Salunkhe</t>
  </si>
  <si>
    <t>S.Y. Pawar</t>
  </si>
  <si>
    <t>M.L. Khanapurkar</t>
  </si>
  <si>
    <t>F.A.D'souza</t>
  </si>
  <si>
    <t>L.V. Puthak</t>
  </si>
  <si>
    <t>B.P. Sawant</t>
  </si>
  <si>
    <t>B.N. Patil</t>
  </si>
  <si>
    <t>C.R. Belkar</t>
  </si>
  <si>
    <t>W.R. Patil</t>
  </si>
  <si>
    <t>M.V. Bodke</t>
  </si>
  <si>
    <t>S.B. Sarvankar</t>
  </si>
  <si>
    <t>R.D. Rane</t>
  </si>
  <si>
    <t>S.G. Kamble</t>
  </si>
  <si>
    <t>J.R. Sharma</t>
  </si>
  <si>
    <t>V.D. Dicholkar</t>
  </si>
  <si>
    <t>L.J. Waghmare</t>
  </si>
  <si>
    <t>Ramsagar Verma</t>
  </si>
  <si>
    <t>M.S. Dalvi</t>
  </si>
  <si>
    <t>K.S. Salvi</t>
  </si>
  <si>
    <t>A.D. Marathe</t>
  </si>
  <si>
    <t>R.M. D'Souza</t>
  </si>
  <si>
    <t>V.K. Mistry</t>
  </si>
  <si>
    <t>M.V. More</t>
  </si>
  <si>
    <t>S.N. Behere</t>
  </si>
  <si>
    <t>T.M. Rajput</t>
  </si>
  <si>
    <t>S.A. Chougule</t>
  </si>
  <si>
    <t>G.O. Yellurkar</t>
  </si>
  <si>
    <t>S.B. Pawar</t>
  </si>
  <si>
    <t>M.H. Narkar</t>
  </si>
  <si>
    <t>R.R. Kumbhar</t>
  </si>
  <si>
    <t>B.D. Dongre</t>
  </si>
  <si>
    <t>V. Ayyappan</t>
  </si>
  <si>
    <t>Unpaid settlement upto 28.02.1996</t>
  </si>
  <si>
    <t>S.R. Shelar</t>
  </si>
  <si>
    <t>S.M. Dharan</t>
  </si>
  <si>
    <t>T.L. Kostekar</t>
  </si>
  <si>
    <t>G.D. Chodankar</t>
  </si>
  <si>
    <t>Akul Malaya</t>
  </si>
  <si>
    <t>D.K. Patki</t>
  </si>
  <si>
    <t>R.R. Borkar</t>
  </si>
  <si>
    <t>N.L. Mali</t>
  </si>
  <si>
    <t>S.B. Sangoi</t>
  </si>
  <si>
    <t>V.R. Loke</t>
  </si>
  <si>
    <t>SUMMARY</t>
  </si>
  <si>
    <t>CALCULATION FROM 01.03.1996 TO 12.02.2008</t>
  </si>
  <si>
    <t>Gratuity = Basic+DA/26 x 15 Days x Year of Service</t>
  </si>
  <si>
    <t>Notice Pay= Last Salary with Allowances</t>
  </si>
  <si>
    <t>Retrenchment Benefit With Allowances = BDP+Allowances/26 x 15 Days x Year of Service</t>
  </si>
  <si>
    <t>Wages from 01.03.1996 to 12.02.2008 Payment without Prod.</t>
  </si>
  <si>
    <t>Company's contribution to PF @ 12% from 01.03.1996 to 12.02.2008</t>
  </si>
  <si>
    <t>Interest on PF (Company's Contribution) @ 12% (Cummulative)</t>
  </si>
  <si>
    <t>Interest on PF (Employee's Contribution) @ 12% (Cummulative)</t>
  </si>
  <si>
    <t>LTA from 01.03.1996 to 12.02.2008</t>
  </si>
  <si>
    <t>CALCULATION UPTO 28.02.1996</t>
  </si>
  <si>
    <t>Earned Wages payable upto 28.02.1996</t>
  </si>
  <si>
    <t>PL &amp; CL Encashment payable upto 28.02.1996</t>
  </si>
  <si>
    <t>Bonus Payable upto 28.02.1996</t>
  </si>
  <si>
    <t>Uniform /Shoe / Socks Allowance payable upto 28.02.1996</t>
  </si>
  <si>
    <t>Medical Reimbursement claimed but not paid upto 28.02.1996</t>
  </si>
  <si>
    <t>LTA not paid upto 28.02.1996</t>
  </si>
  <si>
    <t>Unpaid Settlement upto 28.02.1996</t>
  </si>
  <si>
    <t>Grand Total</t>
  </si>
  <si>
    <t>Total</t>
  </si>
  <si>
    <t>Total(S+T+U+Z+AA+AB)</t>
  </si>
  <si>
    <t>To be paid</t>
  </si>
  <si>
    <t xml:space="preserve">To be received </t>
  </si>
  <si>
    <t>Description</t>
  </si>
  <si>
    <t>Expenses</t>
  </si>
  <si>
    <t>Date</t>
  </si>
  <si>
    <t>Bill no</t>
  </si>
  <si>
    <t>Amount</t>
  </si>
  <si>
    <t>05.03.2023</t>
  </si>
  <si>
    <t>Xerox</t>
  </si>
  <si>
    <t>01.03.2023</t>
  </si>
  <si>
    <t>Folder and bill book</t>
  </si>
  <si>
    <t>Chq</t>
  </si>
  <si>
    <t>Debit</t>
  </si>
  <si>
    <t>Cash</t>
  </si>
  <si>
    <t>Balance</t>
  </si>
  <si>
    <t xml:space="preserve">Opening balance </t>
  </si>
  <si>
    <t>Form charges</t>
  </si>
  <si>
    <t xml:space="preserve">Train </t>
  </si>
  <si>
    <t>Xerox,receipt,conversion</t>
  </si>
  <si>
    <t>20.02.2023</t>
  </si>
  <si>
    <t>02.03.2023</t>
  </si>
  <si>
    <t>06.03.2023</t>
  </si>
  <si>
    <t>Travelling by car</t>
  </si>
  <si>
    <t>Lunch</t>
  </si>
  <si>
    <t>27.02.2023</t>
  </si>
  <si>
    <t>White ink</t>
  </si>
  <si>
    <t>17.11.2022</t>
  </si>
  <si>
    <t>Train ticket,court charges,allowances</t>
  </si>
  <si>
    <t>Train ticket,Rickshaw &amp; Taxi, allowances</t>
  </si>
  <si>
    <t>10.03.2023</t>
  </si>
  <si>
    <t>Receipt no</t>
  </si>
  <si>
    <t>001</t>
  </si>
  <si>
    <t>Ramchandra Talekar</t>
  </si>
  <si>
    <t>Sr</t>
  </si>
  <si>
    <t>PR no</t>
  </si>
  <si>
    <t>Arun Sawant</t>
  </si>
  <si>
    <t>002</t>
  </si>
  <si>
    <t>003</t>
  </si>
  <si>
    <t>Bhiva Kamble</t>
  </si>
  <si>
    <t>Employee</t>
  </si>
  <si>
    <t>Worker</t>
  </si>
  <si>
    <t>Staff</t>
  </si>
  <si>
    <t>Name/Description</t>
  </si>
  <si>
    <t>General</t>
  </si>
  <si>
    <t>Na</t>
  </si>
  <si>
    <t>Prabhakar Patoleh</t>
  </si>
  <si>
    <t>11.03.2023</t>
  </si>
  <si>
    <t>Status</t>
  </si>
  <si>
    <t>Cheque</t>
  </si>
  <si>
    <t>date</t>
  </si>
  <si>
    <t>receipt</t>
  </si>
  <si>
    <t>Amount cash</t>
  </si>
  <si>
    <t>Amount chq</t>
  </si>
  <si>
    <t>Paid</t>
  </si>
  <si>
    <t>000055</t>
  </si>
  <si>
    <t>000022</t>
  </si>
  <si>
    <t>732474</t>
  </si>
  <si>
    <t>97859</t>
  </si>
  <si>
    <t>000054</t>
  </si>
  <si>
    <t>004</t>
  </si>
  <si>
    <t>009</t>
  </si>
  <si>
    <t>006</t>
  </si>
  <si>
    <t>005</t>
  </si>
  <si>
    <t>000006</t>
  </si>
  <si>
    <t>007</t>
  </si>
  <si>
    <t>008</t>
  </si>
  <si>
    <t>00008</t>
  </si>
  <si>
    <t>010</t>
  </si>
  <si>
    <t>011</t>
  </si>
  <si>
    <t>012</t>
  </si>
  <si>
    <t>000018</t>
  </si>
  <si>
    <t>015</t>
  </si>
  <si>
    <t>014</t>
  </si>
  <si>
    <t>013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</si>
  <si>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</si>
  <si>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</si>
  <si>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</si>
  <si>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</si>
  <si>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</si>
  <si>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</si>
  <si>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</si>
  <si>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</si>
  <si>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</si>
  <si>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000023</t>
  </si>
  <si>
    <t>025</t>
  </si>
  <si>
    <t>Train</t>
  </si>
  <si>
    <t>Covering paper</t>
  </si>
  <si>
    <t>11.03.2023 cash</t>
  </si>
  <si>
    <t>Service2</t>
  </si>
  <si>
    <t>Basic3</t>
  </si>
  <si>
    <t>Column4</t>
  </si>
  <si>
    <t>Chandoskar amount taken as advance</t>
  </si>
  <si>
    <t>12.03.2023</t>
  </si>
  <si>
    <t>13.03.2023</t>
  </si>
  <si>
    <t>14.03.2023</t>
  </si>
  <si>
    <t>026</t>
  </si>
  <si>
    <t>027</t>
  </si>
  <si>
    <t>028</t>
  </si>
  <si>
    <t>029</t>
  </si>
  <si>
    <t>09.03.2023</t>
  </si>
  <si>
    <t>Transfer</t>
  </si>
  <si>
    <t>Google pay</t>
  </si>
  <si>
    <t>030</t>
  </si>
  <si>
    <t>Amount2</t>
  </si>
  <si>
    <t>Form 13.03.2023</t>
  </si>
  <si>
    <t>Mobile charges</t>
  </si>
  <si>
    <t>Advance</t>
  </si>
  <si>
    <t>in cash</t>
  </si>
  <si>
    <t>Diff</t>
  </si>
  <si>
    <t>031</t>
  </si>
  <si>
    <t>16.03.2023</t>
  </si>
  <si>
    <t>032</t>
  </si>
  <si>
    <t>S P Joshi 16.03.2023</t>
  </si>
  <si>
    <t xml:space="preserve">Folder </t>
  </si>
  <si>
    <t>17.03.2023</t>
  </si>
  <si>
    <t>18.03.2023</t>
  </si>
  <si>
    <t>033</t>
  </si>
  <si>
    <t>035</t>
  </si>
  <si>
    <t>036</t>
  </si>
  <si>
    <t>037</t>
  </si>
  <si>
    <t>038</t>
  </si>
  <si>
    <t>039</t>
  </si>
  <si>
    <t>041</t>
  </si>
  <si>
    <t>051</t>
  </si>
  <si>
    <t>042</t>
  </si>
  <si>
    <t>043</t>
  </si>
  <si>
    <t>044</t>
  </si>
  <si>
    <t>045</t>
  </si>
  <si>
    <t>046</t>
  </si>
  <si>
    <t>054</t>
  </si>
  <si>
    <t>047</t>
  </si>
  <si>
    <t>060</t>
  </si>
  <si>
    <t>052</t>
  </si>
  <si>
    <t>048</t>
  </si>
  <si>
    <t>049</t>
  </si>
  <si>
    <t>050</t>
  </si>
  <si>
    <t>056</t>
  </si>
  <si>
    <t>000079</t>
  </si>
  <si>
    <t>053</t>
  </si>
  <si>
    <t>055</t>
  </si>
  <si>
    <t>057</t>
  </si>
  <si>
    <t>059</t>
  </si>
  <si>
    <t>018767</t>
  </si>
  <si>
    <t>00002</t>
  </si>
  <si>
    <t>000052</t>
  </si>
  <si>
    <t>040</t>
  </si>
  <si>
    <t>lunch</t>
  </si>
  <si>
    <t>Rickshaw</t>
  </si>
  <si>
    <t>000181</t>
  </si>
  <si>
    <t>Nasta</t>
  </si>
  <si>
    <t>Cash on 18.03.2023</t>
  </si>
  <si>
    <t>advance milind</t>
  </si>
  <si>
    <t>cash advance13.03.2023</t>
  </si>
  <si>
    <t>007456</t>
  </si>
  <si>
    <t>20.03.2023</t>
  </si>
  <si>
    <t>061</t>
  </si>
  <si>
    <t>062</t>
  </si>
  <si>
    <t>063</t>
  </si>
  <si>
    <t>Affidavit</t>
  </si>
  <si>
    <t>064</t>
  </si>
  <si>
    <t>065</t>
  </si>
  <si>
    <t>Cash 20.03.2023</t>
  </si>
  <si>
    <t>Cash 21.03.2023</t>
  </si>
  <si>
    <t>21.03.2023</t>
  </si>
  <si>
    <t>Taxi for affidavit and bank work</t>
  </si>
  <si>
    <t>066</t>
  </si>
  <si>
    <t>067</t>
  </si>
  <si>
    <t>Rubber band</t>
  </si>
  <si>
    <t>Carbon paper</t>
  </si>
  <si>
    <t>23.03.2023</t>
  </si>
  <si>
    <t>068</t>
  </si>
  <si>
    <t>069</t>
  </si>
  <si>
    <t>071</t>
  </si>
  <si>
    <t>24.03.2023</t>
  </si>
  <si>
    <t>Bank visit</t>
  </si>
  <si>
    <t>Train dombivali</t>
  </si>
  <si>
    <t>070</t>
  </si>
  <si>
    <t>072</t>
  </si>
  <si>
    <t>073</t>
  </si>
  <si>
    <t>074</t>
  </si>
  <si>
    <t>Cash 24.03.2023</t>
  </si>
  <si>
    <t>25.03.2023</t>
  </si>
  <si>
    <t>Olha</t>
  </si>
  <si>
    <t>075</t>
  </si>
  <si>
    <t>078</t>
  </si>
  <si>
    <t>081</t>
  </si>
  <si>
    <t>080</t>
  </si>
  <si>
    <t>089</t>
  </si>
  <si>
    <t>076</t>
  </si>
  <si>
    <t>084</t>
  </si>
  <si>
    <t>077</t>
  </si>
  <si>
    <t>099</t>
  </si>
  <si>
    <t>079</t>
  </si>
  <si>
    <t>082</t>
  </si>
  <si>
    <t>093</t>
  </si>
  <si>
    <t>068197</t>
  </si>
  <si>
    <t>085</t>
  </si>
  <si>
    <t>095</t>
  </si>
  <si>
    <t>086</t>
  </si>
  <si>
    <t>088</t>
  </si>
  <si>
    <t>092</t>
  </si>
  <si>
    <t>094</t>
  </si>
  <si>
    <t>096</t>
  </si>
  <si>
    <t>097</t>
  </si>
  <si>
    <t>087</t>
  </si>
  <si>
    <t>000221</t>
  </si>
  <si>
    <t>098</t>
  </si>
  <si>
    <t>091</t>
  </si>
  <si>
    <t>000002</t>
  </si>
  <si>
    <t>000053</t>
  </si>
  <si>
    <t>000013</t>
  </si>
  <si>
    <t>016007</t>
  </si>
  <si>
    <t>000004</t>
  </si>
  <si>
    <t>000027</t>
  </si>
  <si>
    <t>000137</t>
  </si>
  <si>
    <t>075120</t>
  </si>
  <si>
    <t>Cash 25.03.2023</t>
  </si>
  <si>
    <t>000395</t>
  </si>
  <si>
    <t>Chq returned and cash</t>
  </si>
  <si>
    <t>052629</t>
  </si>
  <si>
    <t>Adjusted</t>
  </si>
  <si>
    <t>Column1</t>
  </si>
  <si>
    <t>NA</t>
  </si>
  <si>
    <t>Veirfied</t>
  </si>
  <si>
    <t>Verified</t>
  </si>
  <si>
    <t>Phone</t>
  </si>
  <si>
    <t>verified</t>
  </si>
  <si>
    <t>SR no</t>
  </si>
  <si>
    <t>Deposit date</t>
  </si>
  <si>
    <t>Name</t>
  </si>
  <si>
    <t>27.03.2023</t>
  </si>
  <si>
    <t>Pramod Borwankar</t>
  </si>
  <si>
    <t>Balkrishna Sawant</t>
  </si>
  <si>
    <t>Laxman Puthak</t>
  </si>
  <si>
    <t>Ashok Kulkarni</t>
  </si>
  <si>
    <t>B V Kumbhar</t>
  </si>
  <si>
    <t>Dhondu Patil</t>
  </si>
  <si>
    <t>Tukaram Patil</t>
  </si>
  <si>
    <t>Dattatray Chalke</t>
  </si>
  <si>
    <t>Iswar Patel</t>
  </si>
  <si>
    <t>Shamrao Patil</t>
  </si>
  <si>
    <t>Kashinath Vaidya</t>
  </si>
  <si>
    <t>Dhanaji Masaye</t>
  </si>
  <si>
    <t>Bhaskaran Pillai</t>
  </si>
  <si>
    <t>Vishnu Padwal</t>
  </si>
  <si>
    <t>Cash 27.03.2023</t>
  </si>
  <si>
    <t>Cash 28.03.2023</t>
  </si>
  <si>
    <t>28.03.2023</t>
  </si>
  <si>
    <t>Chq adjusted</t>
  </si>
  <si>
    <t>Cash deposited</t>
  </si>
  <si>
    <t>Credit</t>
  </si>
  <si>
    <t>15.03.2023</t>
  </si>
  <si>
    <t>08.03.2023</t>
  </si>
  <si>
    <t>B J Jambhale</t>
  </si>
  <si>
    <t>Advance taken</t>
  </si>
  <si>
    <t>Folder and paper</t>
  </si>
  <si>
    <t>29.03.2023</t>
  </si>
  <si>
    <t>Cash 29.03.2023</t>
  </si>
  <si>
    <t>Cash 30.03.2023</t>
  </si>
  <si>
    <t>30.03.2023</t>
  </si>
  <si>
    <t>Folder and satpler pin</t>
  </si>
  <si>
    <t>056412</t>
  </si>
  <si>
    <t>31.03.2023</t>
  </si>
  <si>
    <t>c</t>
  </si>
  <si>
    <t>01.04.2023</t>
  </si>
  <si>
    <t>000017</t>
  </si>
  <si>
    <t>000001</t>
  </si>
  <si>
    <t>065382</t>
  </si>
  <si>
    <t>000014</t>
  </si>
  <si>
    <t>000035</t>
  </si>
  <si>
    <t>000051</t>
  </si>
  <si>
    <t>000037</t>
  </si>
  <si>
    <t>000005</t>
  </si>
  <si>
    <t>Cash 01.04.2023</t>
  </si>
  <si>
    <t>Nasta and lunch</t>
  </si>
  <si>
    <t>Train &amp; ola</t>
  </si>
  <si>
    <t>Form 01.04.2023</t>
  </si>
  <si>
    <t>Bank</t>
  </si>
  <si>
    <t>Thane Bharat Sahakari Bank</t>
  </si>
  <si>
    <t>Axis Bank</t>
  </si>
  <si>
    <t>Union Bank</t>
  </si>
  <si>
    <t>Bank of Baroda</t>
  </si>
  <si>
    <t>DNS bank</t>
  </si>
  <si>
    <t>Karnataka Bank</t>
  </si>
  <si>
    <t>Kalyan Janata Sahakari</t>
  </si>
  <si>
    <t>HDFC bank</t>
  </si>
  <si>
    <t>Bano of India</t>
  </si>
  <si>
    <t>ICICI bank</t>
  </si>
  <si>
    <t>IDBI Bank</t>
  </si>
  <si>
    <t>Abhinav Sahakari</t>
  </si>
  <si>
    <t>PNB</t>
  </si>
  <si>
    <t>State bank of India</t>
  </si>
  <si>
    <t>Bank of India</t>
  </si>
  <si>
    <t>Saraswat Bank</t>
  </si>
  <si>
    <t>000274</t>
  </si>
  <si>
    <t>Abhyudaya coop bank</t>
  </si>
  <si>
    <t>bank of india</t>
  </si>
  <si>
    <t>19.03.2023</t>
  </si>
  <si>
    <t>south indian bank</t>
  </si>
  <si>
    <t>Bank of maharashtra</t>
  </si>
  <si>
    <t>bank of baroda</t>
  </si>
  <si>
    <t>Indian Bank</t>
  </si>
  <si>
    <t>Canara bank</t>
  </si>
  <si>
    <t>Ambarnath hai hind</t>
  </si>
  <si>
    <t>Bassein Catholic</t>
  </si>
  <si>
    <t>N S Phadtare</t>
  </si>
  <si>
    <t xml:space="preserve">Kotak Mahendra </t>
  </si>
  <si>
    <t>S.S. Gaokar</t>
  </si>
  <si>
    <t>S S Banlk</t>
  </si>
  <si>
    <t>26.03.2023</t>
  </si>
  <si>
    <t>S S Bank</t>
  </si>
  <si>
    <t>Branch</t>
  </si>
  <si>
    <t>Ambernath</t>
  </si>
  <si>
    <t>Dombivli</t>
  </si>
  <si>
    <t>Thane</t>
  </si>
  <si>
    <t>Vasai</t>
  </si>
  <si>
    <t>Kalamb</t>
  </si>
  <si>
    <t>Nandgaon</t>
  </si>
  <si>
    <t>Manpada</t>
  </si>
  <si>
    <t>Mumbai</t>
  </si>
  <si>
    <t>Ambarnath</t>
  </si>
  <si>
    <t>Badlapur</t>
  </si>
  <si>
    <t>Kalyan</t>
  </si>
  <si>
    <t>Kadegaon</t>
  </si>
  <si>
    <t>kalyan</t>
  </si>
  <si>
    <t>Ulhasnagar</t>
  </si>
  <si>
    <t>Panvel</t>
  </si>
  <si>
    <t>Thakurli</t>
  </si>
  <si>
    <t>Palghar</t>
  </si>
  <si>
    <t>Kulgaon</t>
  </si>
  <si>
    <t>Kerala</t>
  </si>
  <si>
    <t>Nasik</t>
  </si>
  <si>
    <t>Nainital</t>
  </si>
  <si>
    <t>Pirangut</t>
  </si>
  <si>
    <t>Sindhudurg</t>
  </si>
  <si>
    <t>03.04.2023</t>
  </si>
  <si>
    <t>Cash 03.04.2023</t>
  </si>
  <si>
    <t>Status as on 31.03.2023</t>
  </si>
  <si>
    <t>Cleared</t>
  </si>
  <si>
    <t>Cum. Total</t>
  </si>
  <si>
    <t>Bank interest</t>
  </si>
  <si>
    <t>Qtr SMS charges</t>
  </si>
  <si>
    <t>Cash 04.04.2023</t>
  </si>
  <si>
    <t>04.04.2023</t>
  </si>
  <si>
    <t>007613</t>
  </si>
  <si>
    <t>Cash withdrawal</t>
  </si>
  <si>
    <t>Train exp 04.04.2023</t>
  </si>
  <si>
    <t>Taxi to get tickets train</t>
  </si>
  <si>
    <t>Bank deposit details print out</t>
  </si>
  <si>
    <t>Expense report of Union</t>
  </si>
  <si>
    <t xml:space="preserve">Debit </t>
  </si>
  <si>
    <t>Cumulative</t>
  </si>
  <si>
    <t>cleared</t>
  </si>
  <si>
    <t>05.04.2023</t>
  </si>
  <si>
    <t>Cash 05.04.2023</t>
  </si>
  <si>
    <t>034</t>
  </si>
  <si>
    <t>Chq bounced</t>
  </si>
  <si>
    <t>06.04.2023</t>
  </si>
  <si>
    <t>083052</t>
  </si>
  <si>
    <t>cash 07.04.2023</t>
  </si>
  <si>
    <t>Covering letter and statement printout</t>
  </si>
  <si>
    <t>09.04.2023</t>
  </si>
  <si>
    <t>10.04.2023</t>
  </si>
  <si>
    <t>Taxi from  Dadar station to home</t>
  </si>
  <si>
    <t>Cash deposited in bank</t>
  </si>
  <si>
    <t>Cash in Hand</t>
  </si>
  <si>
    <t xml:space="preserve">Bank </t>
  </si>
  <si>
    <t>balance</t>
  </si>
  <si>
    <t>11.04.2023</t>
  </si>
  <si>
    <t>Rajesh Sawant</t>
  </si>
  <si>
    <t>Dombivali</t>
  </si>
  <si>
    <t>Gunaji Madavi</t>
  </si>
  <si>
    <t>BOB</t>
  </si>
  <si>
    <t>Raghunath Parvatikar</t>
  </si>
  <si>
    <t>Krishnappa Udyawar</t>
  </si>
  <si>
    <t>Dinesh Tirodkar</t>
  </si>
  <si>
    <t>DNS</t>
  </si>
  <si>
    <t>Vidya Jawadekar</t>
  </si>
  <si>
    <t>State Bank of India</t>
  </si>
  <si>
    <t>Saili Mane</t>
  </si>
  <si>
    <t>BOI</t>
  </si>
  <si>
    <t>Sunil Gundaye</t>
  </si>
  <si>
    <t>Rajani Rane</t>
  </si>
  <si>
    <t>BOM</t>
  </si>
  <si>
    <t>Talere</t>
  </si>
  <si>
    <t>Smitlata Tandel</t>
  </si>
  <si>
    <t>Suman Bhandare</t>
  </si>
  <si>
    <t>Ashok Patil</t>
  </si>
  <si>
    <t>07.04.2023</t>
  </si>
  <si>
    <t>Suresh Kashalkar</t>
  </si>
  <si>
    <t>Bhagam Thotam</t>
  </si>
  <si>
    <t>Indramani Yadav</t>
  </si>
  <si>
    <t>Santravidas</t>
  </si>
  <si>
    <t>Diksha Kadam</t>
  </si>
  <si>
    <t>SVC Coop</t>
  </si>
  <si>
    <t>Kamlakar Sawant</t>
  </si>
  <si>
    <t>08.04.2023</t>
  </si>
  <si>
    <t>Bhandup</t>
  </si>
  <si>
    <t>Raju Jadhav</t>
  </si>
  <si>
    <t>Satara</t>
  </si>
  <si>
    <t>Sanjay Rane</t>
  </si>
  <si>
    <t>HDFC</t>
  </si>
  <si>
    <t>Shakuntala Bhagat</t>
  </si>
  <si>
    <t>Pune</t>
  </si>
  <si>
    <t>Vadyadhar Upadhyay</t>
  </si>
  <si>
    <t>Canara</t>
  </si>
  <si>
    <t>Vichumbe</t>
  </si>
  <si>
    <t>Ramrang Dubey</t>
  </si>
  <si>
    <t>Bounced</t>
  </si>
  <si>
    <t>Shankar Ingle</t>
  </si>
  <si>
    <t>Bagal Patil</t>
  </si>
  <si>
    <t>Ola from Dharmashalah to liquitary office and back</t>
  </si>
  <si>
    <t>Dharmashala rent</t>
  </si>
  <si>
    <t>Affidavit with notary</t>
  </si>
  <si>
    <t>Peon</t>
  </si>
  <si>
    <t>Photo</t>
  </si>
  <si>
    <t>Advance expenses</t>
  </si>
  <si>
    <t>13.04.2023</t>
  </si>
  <si>
    <t>Cash 13.04.2023</t>
  </si>
  <si>
    <t>Mangesh Jadhav</t>
  </si>
  <si>
    <t>16.04.2023</t>
  </si>
  <si>
    <t>Nalla Sopara</t>
  </si>
  <si>
    <t>Chq in hand and bounced</t>
  </si>
  <si>
    <t>Wrong refernce sign on affidavit</t>
  </si>
  <si>
    <t>Daughter joined account</t>
  </si>
  <si>
    <t>No sign on affidavit</t>
  </si>
  <si>
    <t>No original affidavit</t>
  </si>
  <si>
    <t>uncleared</t>
  </si>
  <si>
    <t>dattaram shinde</t>
  </si>
  <si>
    <t>Unsigned</t>
  </si>
  <si>
    <t>083</t>
  </si>
  <si>
    <t>090</t>
  </si>
  <si>
    <t>15.04.2023</t>
  </si>
  <si>
    <t>033646</t>
  </si>
  <si>
    <t>000092</t>
  </si>
  <si>
    <t>000102</t>
  </si>
  <si>
    <t>021752</t>
  </si>
  <si>
    <t>Chq bouncd</t>
  </si>
  <si>
    <t>Cash 17.04.2023</t>
  </si>
  <si>
    <t>Pralhad Salunkhe</t>
  </si>
  <si>
    <t>V Ram Ghatwal</t>
  </si>
  <si>
    <t>33646</t>
  </si>
  <si>
    <t>A P Sawant</t>
  </si>
  <si>
    <t>V B Koli</t>
  </si>
  <si>
    <t>M D Gurav</t>
  </si>
  <si>
    <t>N L Godbole</t>
  </si>
  <si>
    <t>A V Patkar</t>
  </si>
  <si>
    <t>K G Patil</t>
  </si>
  <si>
    <t>J D sorke</t>
  </si>
  <si>
    <t>S P Paudwal</t>
  </si>
  <si>
    <t>V K Mestri</t>
  </si>
  <si>
    <t>Waman Patil</t>
  </si>
  <si>
    <t>S S Sosode</t>
  </si>
  <si>
    <t xml:space="preserve"> A S Disle</t>
  </si>
  <si>
    <t>S D Tripati</t>
  </si>
  <si>
    <t>M R Rane</t>
  </si>
  <si>
    <t>Madhukar Ghag</t>
  </si>
  <si>
    <t>Musafir Pande</t>
  </si>
  <si>
    <t>Shrikant Pimputkar</t>
  </si>
  <si>
    <t>17.04.2023</t>
  </si>
  <si>
    <t>Cash 15.04.2023</t>
  </si>
  <si>
    <t>18.04.2023</t>
  </si>
  <si>
    <t>Balu Patil</t>
  </si>
  <si>
    <t>Cash used  for train 04.04.2023</t>
  </si>
  <si>
    <t>Big envelope</t>
  </si>
  <si>
    <t>19.04.2023</t>
  </si>
  <si>
    <t>300 pending</t>
  </si>
  <si>
    <t>Cash 21.04.2023</t>
  </si>
  <si>
    <t>21.04.2023</t>
  </si>
  <si>
    <t>22.04.2023</t>
  </si>
  <si>
    <t>TJSB Sahakari</t>
  </si>
  <si>
    <t>Arjun Bedge</t>
  </si>
  <si>
    <t>Jaysingpur</t>
  </si>
  <si>
    <t>24.04.2023</t>
  </si>
  <si>
    <t>Taxi to bank and return</t>
  </si>
  <si>
    <t>ICICI</t>
  </si>
  <si>
    <t>Sketch Pen</t>
  </si>
  <si>
    <t>Chq Bounced</t>
  </si>
  <si>
    <t>14.04.2023</t>
  </si>
  <si>
    <t>25.05.2023</t>
  </si>
  <si>
    <t>Charges</t>
  </si>
  <si>
    <t>Bouncing charges</t>
  </si>
  <si>
    <t>Bank Bal</t>
  </si>
  <si>
    <t>Sr no</t>
  </si>
  <si>
    <t>No.</t>
  </si>
  <si>
    <t>Workers</t>
  </si>
  <si>
    <t>26.04.2023</t>
  </si>
  <si>
    <t>27.04.2023</t>
  </si>
  <si>
    <t>Brown Tape</t>
  </si>
  <si>
    <t>29.04.2023</t>
  </si>
  <si>
    <t>Cash on20.04.2023</t>
  </si>
  <si>
    <t>02.05.2023</t>
  </si>
  <si>
    <t>Vachaspati Tripati</t>
  </si>
  <si>
    <t>Nirmala Jagtap</t>
  </si>
  <si>
    <t>Bank of india</t>
  </si>
  <si>
    <t>Vikas Ghume</t>
  </si>
  <si>
    <t>GP Parsik Sahakari</t>
  </si>
  <si>
    <t>Megha Sorte</t>
  </si>
  <si>
    <t>Kotak Bank</t>
  </si>
  <si>
    <t>Sumitra Dubey</t>
  </si>
  <si>
    <t>Arjun Desale</t>
  </si>
  <si>
    <t>Subhash Parvatikar</t>
  </si>
  <si>
    <t>Kalyan Janata</t>
  </si>
  <si>
    <t>SBI</t>
  </si>
  <si>
    <t>Dattaram Patil</t>
  </si>
  <si>
    <t>Nanda Koli</t>
  </si>
  <si>
    <t>Jayshree Thorat</t>
  </si>
  <si>
    <t>Kisan Mali</t>
  </si>
  <si>
    <t>Cash on 02.05.2023</t>
  </si>
  <si>
    <t>Train ticket Dombivali return</t>
  </si>
  <si>
    <t>Taxi bank</t>
  </si>
  <si>
    <t>Vasant Sawant</t>
  </si>
  <si>
    <t>IDBI</t>
  </si>
  <si>
    <t>Anil Pandey</t>
  </si>
  <si>
    <t>027821</t>
  </si>
  <si>
    <t>Union</t>
  </si>
  <si>
    <t>Azamgarh</t>
  </si>
  <si>
    <t>Vidhyadhar Upadhyay</t>
  </si>
  <si>
    <t>Maharashtra</t>
  </si>
  <si>
    <t>29.04.2024</t>
  </si>
  <si>
    <t>Jalgaon</t>
  </si>
  <si>
    <t>Dnyaneshwar Mhatre</t>
  </si>
  <si>
    <t>Vimal Kumar</t>
  </si>
  <si>
    <t>Kanhaiyalal Indramani</t>
  </si>
  <si>
    <t>Shrikant Patil</t>
  </si>
  <si>
    <t>Chetan Mali</t>
  </si>
  <si>
    <t>Abhyudaya Coop</t>
  </si>
  <si>
    <t>Ashwini Murkar</t>
  </si>
  <si>
    <t>Central Banlk</t>
  </si>
  <si>
    <t>Digambar Joshi</t>
  </si>
  <si>
    <t>03.05.2023</t>
  </si>
  <si>
    <t>Rama Kotian</t>
  </si>
  <si>
    <t>06.05.2023</t>
  </si>
  <si>
    <t>Katapadi</t>
  </si>
  <si>
    <t>Parshuram Antu Darpe</t>
  </si>
  <si>
    <t>Shivratri Tripathi</t>
  </si>
  <si>
    <t>Eknath M Joshi</t>
  </si>
  <si>
    <t>Pandurang Ghume</t>
  </si>
  <si>
    <t>Pandurang Gosavi</t>
  </si>
  <si>
    <t>Kashinath Rane</t>
  </si>
  <si>
    <t>Madhukar Rane</t>
  </si>
  <si>
    <t>Sadanand Jagtap</t>
  </si>
  <si>
    <t>Subhash Shisode</t>
  </si>
  <si>
    <t>Dattaram Shinde</t>
  </si>
  <si>
    <t>Jagnnath Sorte</t>
  </si>
  <si>
    <t>Jayawant Thorat</t>
  </si>
  <si>
    <t>Bhimrao Dhumal</t>
  </si>
  <si>
    <t>Ananta Desale</t>
  </si>
  <si>
    <t>Constance Mendonca</t>
  </si>
  <si>
    <t>Chandrakant Parbal</t>
  </si>
  <si>
    <t>Namdeo Mhatre</t>
  </si>
  <si>
    <t>Vasudeo Koli</t>
  </si>
  <si>
    <t>Subhash Bhandare</t>
  </si>
  <si>
    <t>Eknath Tandel</t>
  </si>
  <si>
    <t>Manoj Dalvi</t>
  </si>
  <si>
    <t>Narayan Behere</t>
  </si>
  <si>
    <t>Darshan Ratnakar Rane</t>
  </si>
  <si>
    <t>Tallied</t>
  </si>
  <si>
    <t>Ratnakar Rane</t>
  </si>
  <si>
    <t>Chandoskar amount transferred</t>
  </si>
  <si>
    <t>Taxi post office and speed post charges</t>
  </si>
  <si>
    <t>09.05.2023</t>
  </si>
  <si>
    <t>08.05.2023</t>
  </si>
  <si>
    <t>Ravindra Rumde</t>
  </si>
  <si>
    <t>Laxman Ingle</t>
  </si>
  <si>
    <t>Google payment in Rumde's account, Chandoskar and ingle</t>
  </si>
  <si>
    <t>Ingle's bounced chq</t>
  </si>
  <si>
    <t>16.05.2023</t>
  </si>
  <si>
    <t>Deposit cash in dombivali</t>
  </si>
  <si>
    <t>17.05.2023</t>
  </si>
  <si>
    <t>A N Masurkar</t>
  </si>
  <si>
    <t>TJSB</t>
  </si>
  <si>
    <t>18.05.2023</t>
  </si>
  <si>
    <t>24.05.2023</t>
  </si>
  <si>
    <t>Vaishali Londhe</t>
  </si>
  <si>
    <t>19.05.2023</t>
  </si>
  <si>
    <t>20.05.2023</t>
  </si>
  <si>
    <t>000019</t>
  </si>
  <si>
    <t>377 receipt cancelled</t>
  </si>
  <si>
    <t>Sanjay Yadav</t>
  </si>
  <si>
    <t>Parag Godbole</t>
  </si>
  <si>
    <t>Srinivas Rao</t>
  </si>
  <si>
    <t>Ashok Pandey</t>
  </si>
  <si>
    <t xml:space="preserve">Union </t>
  </si>
  <si>
    <t>Shashikala Patil</t>
  </si>
  <si>
    <t>Sunita Tare</t>
  </si>
  <si>
    <t>Jagruti Mhatre</t>
  </si>
  <si>
    <t>Pushpalata Nehete</t>
  </si>
  <si>
    <t>Ram Lakhan Varma</t>
  </si>
  <si>
    <t>UP</t>
  </si>
  <si>
    <t>Ashok Agre</t>
  </si>
  <si>
    <t>Vasudev Bomble</t>
  </si>
  <si>
    <t>Sunil Katrat</t>
  </si>
  <si>
    <t>23.05.2023</t>
  </si>
  <si>
    <t>Yashoda Khemraj Patil</t>
  </si>
  <si>
    <t>Yashoda patil</t>
  </si>
  <si>
    <t>Mathes Dsouza</t>
  </si>
  <si>
    <t>Vivek Bhoir</t>
  </si>
  <si>
    <t>26.05.2023</t>
  </si>
  <si>
    <t>27.05.2023</t>
  </si>
  <si>
    <t>On hold</t>
  </si>
  <si>
    <t>Kalpana Salvi</t>
  </si>
  <si>
    <t>Prita Gandre</t>
  </si>
  <si>
    <t>chq bounced</t>
  </si>
  <si>
    <t>Error in receipt entry</t>
  </si>
  <si>
    <t>29.05.2023</t>
  </si>
  <si>
    <t>Stapler,Pin box, Envelop for courier, Carbon Paper</t>
  </si>
  <si>
    <t>Daily allowances 500*3</t>
  </si>
  <si>
    <t>Namdev Madhavi</t>
  </si>
  <si>
    <t xml:space="preserve">Thane Dist </t>
  </si>
  <si>
    <t>Diva</t>
  </si>
  <si>
    <t>Taxi bank+print</t>
  </si>
  <si>
    <t>30.05.2023</t>
  </si>
  <si>
    <t>Deposited</t>
  </si>
  <si>
    <t>Kumar Ganpat Chodhari</t>
  </si>
  <si>
    <t>31.05.2023</t>
  </si>
  <si>
    <t>01.06.2023</t>
  </si>
  <si>
    <t>Chq Bounced charges</t>
  </si>
  <si>
    <t>02.06.2023</t>
  </si>
  <si>
    <t>Sunil Madhavi</t>
  </si>
  <si>
    <t>Bank Charges</t>
  </si>
  <si>
    <t>bounced</t>
  </si>
  <si>
    <t>M D Patil</t>
  </si>
  <si>
    <t>V D Sakpal</t>
  </si>
  <si>
    <t>K B Varma</t>
  </si>
  <si>
    <t>T D Dhokare</t>
  </si>
  <si>
    <t>G D Mahamunkar</t>
  </si>
  <si>
    <t>V L Sawant</t>
  </si>
  <si>
    <t>K G Chaudhari</t>
  </si>
  <si>
    <t>B G Kanse</t>
  </si>
  <si>
    <t>C B Sawant</t>
  </si>
  <si>
    <t>S S Chingle</t>
  </si>
  <si>
    <t>S B Ingle</t>
  </si>
  <si>
    <t>B N Tiwari</t>
  </si>
  <si>
    <t>S S Patil</t>
  </si>
  <si>
    <t>G R Bhoir</t>
  </si>
  <si>
    <t>B N Patil</t>
  </si>
  <si>
    <t>06.06.2023</t>
  </si>
  <si>
    <t>05.06.2023</t>
  </si>
  <si>
    <t>R K Vaishampayan</t>
  </si>
  <si>
    <t>H R Dube</t>
  </si>
  <si>
    <t>A M Pevekar</t>
  </si>
  <si>
    <t>V A Patil</t>
  </si>
  <si>
    <t>J L Mali</t>
  </si>
  <si>
    <t>B B Mhatre</t>
  </si>
  <si>
    <t>S S Yadav</t>
  </si>
  <si>
    <t>D G Shirsekar</t>
  </si>
  <si>
    <t>P B Vishwakarama</t>
  </si>
  <si>
    <t>K B Mali</t>
  </si>
  <si>
    <t>D G Patil</t>
  </si>
  <si>
    <t>P M Gandre</t>
  </si>
  <si>
    <t>P D Potdar</t>
  </si>
  <si>
    <t>N S Madhavi</t>
  </si>
  <si>
    <t>S S Gaokar</t>
  </si>
  <si>
    <t>K S Salvi</t>
  </si>
  <si>
    <t>P D Karle</t>
  </si>
  <si>
    <t>R S Pandey</t>
  </si>
  <si>
    <t>M A Dsouza</t>
  </si>
  <si>
    <t>R B Kotian</t>
  </si>
  <si>
    <t>G K Gokhale</t>
  </si>
  <si>
    <t>R B Verma</t>
  </si>
  <si>
    <t>03.06.2023</t>
  </si>
  <si>
    <t>Courier to Patil and Ketan</t>
  </si>
  <si>
    <t xml:space="preserve">Taxi post office </t>
  </si>
  <si>
    <t>Print out and zerox</t>
  </si>
  <si>
    <t>Previous zhambleh balance- Arun Sawant</t>
  </si>
  <si>
    <t>Courier Ketan</t>
  </si>
  <si>
    <t>13.06.2023</t>
  </si>
  <si>
    <t>Column2</t>
  </si>
  <si>
    <t>Cash received</t>
  </si>
  <si>
    <t>20.06.2023</t>
  </si>
  <si>
    <t>22.06.2023</t>
  </si>
  <si>
    <t>23.06.2023</t>
  </si>
  <si>
    <t>27.06.2023</t>
  </si>
  <si>
    <t>H.A. Tare</t>
  </si>
  <si>
    <t>30.06.2023</t>
  </si>
  <si>
    <t>03.07.2023</t>
  </si>
  <si>
    <t>Workers- Rectified rejected forms</t>
  </si>
  <si>
    <t>Courier charges</t>
  </si>
  <si>
    <t>Printing charges</t>
  </si>
  <si>
    <t>Taxi</t>
  </si>
  <si>
    <t>Whitner</t>
  </si>
  <si>
    <t>Envelope</t>
  </si>
  <si>
    <t>Transferred from MR</t>
  </si>
  <si>
    <t>04.07.2023</t>
  </si>
  <si>
    <t>Transferred from previous union charges collected</t>
  </si>
  <si>
    <t>Train exp 06.07.2023</t>
  </si>
  <si>
    <t>07.07.2023</t>
  </si>
  <si>
    <t>Ticket collection</t>
  </si>
  <si>
    <t>Taxi to Dadar station for Ahmedabad</t>
  </si>
  <si>
    <t>Lodge</t>
  </si>
  <si>
    <t>Station to  lodge Rickshaw</t>
  </si>
  <si>
    <t>Lodge to Iyer residence</t>
  </si>
  <si>
    <t>Iyer to Liquidatore</t>
  </si>
  <si>
    <t>Liquidatore to CA office</t>
  </si>
  <si>
    <t>CA office to Liquidatore</t>
  </si>
  <si>
    <t>Dadar to house and back</t>
  </si>
  <si>
    <t>Liquidatore to Lodge</t>
  </si>
  <si>
    <t>Lunch in ahmdabad</t>
  </si>
  <si>
    <t>Train ticket for Patil and Jhambale</t>
  </si>
  <si>
    <t>Refund</t>
  </si>
  <si>
    <t>Lodge to Ahmedabad station</t>
  </si>
  <si>
    <t>12.07.2023</t>
  </si>
  <si>
    <t>14.07.2023</t>
  </si>
  <si>
    <t>Bank book update</t>
  </si>
  <si>
    <t>16.07.2023</t>
  </si>
  <si>
    <t>Taxi Courier</t>
  </si>
  <si>
    <t>17.07.2023</t>
  </si>
  <si>
    <t>Typing and printing of affidavit draft for widow's and non avaiable of company documents</t>
  </si>
  <si>
    <t>26.07.2023</t>
  </si>
  <si>
    <t>Chq replaced by cash</t>
  </si>
  <si>
    <t>Staff- Rectified rejected forms</t>
  </si>
  <si>
    <t>01.08.2023</t>
  </si>
  <si>
    <t>08.08.2023</t>
  </si>
  <si>
    <t>Workers- New</t>
  </si>
  <si>
    <t>Taxi charges</t>
  </si>
  <si>
    <t>018561</t>
  </si>
  <si>
    <t>02.08.2023</t>
  </si>
  <si>
    <t>20.08.2023</t>
  </si>
  <si>
    <t>21.08.2023</t>
  </si>
  <si>
    <t>19.08.2023</t>
  </si>
  <si>
    <t>22.08.2023</t>
  </si>
  <si>
    <t>23.08.2023</t>
  </si>
  <si>
    <t>24.08.2023</t>
  </si>
  <si>
    <t>A D Damle</t>
  </si>
  <si>
    <t>23.07.2023</t>
  </si>
  <si>
    <t>Bank Cahrges</t>
  </si>
  <si>
    <t>29.08.2023</t>
  </si>
  <si>
    <t>Patil</t>
  </si>
  <si>
    <t>03.09.2023</t>
  </si>
  <si>
    <t>04.09.2023</t>
  </si>
  <si>
    <t>Ketan</t>
  </si>
  <si>
    <t>05.09.2023</t>
  </si>
  <si>
    <t>12.09.2023</t>
  </si>
  <si>
    <t>Shyamlal Choube</t>
  </si>
  <si>
    <t>27.09.2023</t>
  </si>
  <si>
    <t>30.09.2023</t>
  </si>
  <si>
    <t>Shyamlal choubhe</t>
  </si>
  <si>
    <t>15.10.2023</t>
  </si>
  <si>
    <t>17.10.2023</t>
  </si>
  <si>
    <t>09.11.2023</t>
  </si>
  <si>
    <t>Advance for Ahmedabad travel</t>
  </si>
  <si>
    <t>27.11.2023</t>
  </si>
  <si>
    <t>20.10.2023</t>
  </si>
  <si>
    <t>Bank charges</t>
  </si>
  <si>
    <t>20.11.2023</t>
  </si>
  <si>
    <t>28.11.2023</t>
  </si>
  <si>
    <t>07.12.2023</t>
  </si>
  <si>
    <t>taxi</t>
  </si>
  <si>
    <t>Remarks</t>
  </si>
  <si>
    <t>Bank balance as on 06.12.2023</t>
  </si>
  <si>
    <t>06.12.2023</t>
  </si>
  <si>
    <t>Opening balance</t>
  </si>
  <si>
    <t>A</t>
  </si>
  <si>
    <t>Cash in hand</t>
  </si>
  <si>
    <t>A-B</t>
  </si>
  <si>
    <t xml:space="preserve">Balance details of Star Union  as on </t>
  </si>
  <si>
    <t>Amount collected against order</t>
  </si>
  <si>
    <t>Amount deposited in Dombivali Branch</t>
  </si>
  <si>
    <t>Advance for Ahmedabad travel(twice)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</si>
</sst>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&quot;-&quot;??_);_(@_)"/>
    <numFmt numFmtId="165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0" applyFont="1"/>
    <xf numFmtId="164" fontId="1" fillId="0" borderId="0" xfId="1" applyNumberFormat="1" applyFont="1"/>
    <xf numFmtId="164" fontId="1" fillId="0" borderId="0" xfId="1" applyNumberFormat="1" applyFont="1" applyAlignment="1">
      <alignment horizontal="center"/>
    </xf>
    <xf numFmtId="0" fontId="4" fillId="0" borderId="0" xfId="0" applyFont="1"/>
    <xf numFmtId="164" fontId="4" fillId="0" borderId="0" xfId="1" applyNumberFormat="1" applyFont="1"/>
    <xf numFmtId="164" fontId="4" fillId="0" borderId="0" xfId="1" applyNumberFormat="1" applyFont="1" applyAlignment="1"/>
    <xf numFmtId="164" fontId="4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64" fontId="1" fillId="0" borderId="0" xfId="1" applyNumberFormat="1" applyFont="1" applyAlignment="1">
      <alignment horizontal="center" vertical="center"/>
    </xf>
    <xf numFmtId="164" fontId="2" fillId="0" borderId="1" xfId="1" applyNumberFormat="1" applyFont="1" applyBorder="1"/>
    <xf numFmtId="164" fontId="1" fillId="0" borderId="0" xfId="1" applyNumberFormat="1" applyFont="1" applyBorder="1"/>
    <xf numFmtId="164" fontId="2" fillId="0" borderId="0" xfId="1" applyNumberFormat="1" applyFont="1" applyBorder="1"/>
    <xf numFmtId="164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1" fillId="0" borderId="0" xfId="1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0" fontId="2" fillId="0" borderId="0" xfId="0" applyFont="1"/>
    <xf numFmtId="164" fontId="2" fillId="0" borderId="3" xfId="1" applyNumberFormat="1" applyFont="1" applyBorder="1" applyAlignment="1">
      <alignment horizontal="center"/>
    </xf>
    <xf numFmtId="0" fontId="5" fillId="0" borderId="0" xfId="0" applyFont="1"/>
    <xf numFmtId="164" fontId="7" fillId="0" borderId="3" xfId="1" applyNumberFormat="1" applyFont="1" applyBorder="1"/>
    <xf numFmtId="164" fontId="2" fillId="2" borderId="0" xfId="1" applyNumberFormat="1" applyFont="1" applyFill="1" applyBorder="1" applyAlignment="1">
      <alignment horizontal="center"/>
    </xf>
    <xf numFmtId="164" fontId="1" fillId="2" borderId="0" xfId="1" applyNumberFormat="1" applyFont="1" applyFill="1"/>
    <xf numFmtId="164" fontId="1" fillId="2" borderId="0" xfId="1" applyNumberFormat="1" applyFont="1" applyFill="1" applyAlignment="1">
      <alignment horizontal="center"/>
    </xf>
    <xf numFmtId="4" fontId="1" fillId="0" borderId="0" xfId="1" applyNumberFormat="1" applyFont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4" fontId="8" fillId="3" borderId="0" xfId="1" applyNumberFormat="1" applyFont="1" applyFill="1" applyAlignment="1">
      <alignment horizontal="center"/>
    </xf>
    <xf numFmtId="4" fontId="8" fillId="0" borderId="0" xfId="1" applyNumberFormat="1" applyFont="1" applyAlignment="1">
      <alignment horizontal="center"/>
    </xf>
    <xf numFmtId="4" fontId="0" fillId="0" borderId="0" xfId="0" applyNumberFormat="1"/>
    <xf numFmtId="2" fontId="0" fillId="0" borderId="0" xfId="0" applyNumberFormat="1"/>
    <xf numFmtId="0" fontId="0" fillId="0" borderId="0" xfId="0" quotePrefix="1" applyAlignment="1">
      <alignment horizontal="center"/>
    </xf>
    <xf numFmtId="4" fontId="0" fillId="0" borderId="0" xfId="0" applyNumberFormat="1" applyAlignment="1">
      <alignment horizontal="right"/>
    </xf>
    <xf numFmtId="164" fontId="1" fillId="0" borderId="0" xfId="1" quotePrefix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Border="1" applyAlignment="1">
      <alignment horizontal="center"/>
    </xf>
    <xf numFmtId="1" fontId="1" fillId="0" borderId="0" xfId="1" quotePrefix="1" applyNumberFormat="1" applyFont="1" applyAlignment="1">
      <alignment horizontal="center"/>
    </xf>
    <xf numFmtId="1" fontId="1" fillId="2" borderId="0" xfId="1" applyNumberFormat="1" applyFont="1" applyFill="1" applyAlignment="1">
      <alignment horizontal="center"/>
    </xf>
    <xf numFmtId="164" fontId="1" fillId="0" borderId="0" xfId="1" applyNumberFormat="1" applyFont="1" applyAlignment="1">
      <alignment horizontal="right"/>
    </xf>
    <xf numFmtId="164" fontId="2" fillId="0" borderId="0" xfId="1" applyNumberFormat="1" applyFont="1" applyBorder="1" applyAlignment="1">
      <alignment horizontal="right"/>
    </xf>
    <xf numFmtId="4" fontId="1" fillId="0" borderId="0" xfId="1" applyNumberFormat="1" applyFont="1" applyAlignment="1">
      <alignment horizontal="right"/>
    </xf>
    <xf numFmtId="164" fontId="1" fillId="2" borderId="0" xfId="1" applyNumberFormat="1" applyFont="1" applyFill="1" applyAlignment="1">
      <alignment horizontal="right"/>
    </xf>
    <xf numFmtId="4" fontId="1" fillId="2" borderId="0" xfId="1" applyNumberFormat="1" applyFont="1" applyFill="1" applyAlignment="1">
      <alignment horizontal="center"/>
    </xf>
    <xf numFmtId="0" fontId="0" fillId="2" borderId="0" xfId="0" applyFill="1"/>
    <xf numFmtId="164" fontId="2" fillId="2" borderId="1" xfId="1" applyNumberFormat="1" applyFont="1" applyFill="1" applyBorder="1"/>
    <xf numFmtId="4" fontId="1" fillId="2" borderId="0" xfId="1" applyNumberFormat="1" applyFont="1" applyFill="1" applyAlignment="1">
      <alignment horizontal="right"/>
    </xf>
    <xf numFmtId="164" fontId="1" fillId="0" borderId="0" xfId="1" applyNumberFormat="1" applyFont="1" applyAlignment="1">
      <alignment horizontal="left"/>
    </xf>
    <xf numFmtId="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3" fontId="0" fillId="2" borderId="0" xfId="1" applyFont="1" applyFill="1" applyAlignment="1">
      <alignment horizontal="center"/>
    </xf>
    <xf numFmtId="4" fontId="0" fillId="2" borderId="0" xfId="0" applyNumberFormat="1" applyFill="1"/>
    <xf numFmtId="4" fontId="1" fillId="0" borderId="0" xfId="1" applyNumberFormat="1" applyFont="1" applyFill="1" applyAlignment="1">
      <alignment horizontal="center"/>
    </xf>
    <xf numFmtId="0" fontId="0" fillId="0" borderId="5" xfId="0" applyBorder="1"/>
    <xf numFmtId="1" fontId="0" fillId="0" borderId="0" xfId="1" quotePrefix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4" fontId="0" fillId="0" borderId="0" xfId="0" applyNumberFormat="1" applyAlignment="1">
      <alignment wrapText="1"/>
    </xf>
    <xf numFmtId="0" fontId="0" fillId="2" borderId="0" xfId="0" applyFill="1" applyAlignment="1">
      <alignment horizontal="center"/>
    </xf>
    <xf numFmtId="1" fontId="0" fillId="2" borderId="0" xfId="1" quotePrefix="1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Border="1"/>
    <xf numFmtId="164" fontId="1" fillId="0" borderId="0" xfId="1" quotePrefix="1" applyNumberFormat="1" applyFont="1" applyAlignment="1">
      <alignment horizontal="right"/>
    </xf>
    <xf numFmtId="164" fontId="1" fillId="2" borderId="0" xfId="1" quotePrefix="1" applyNumberFormat="1" applyFont="1" applyFill="1" applyAlignment="1">
      <alignment horizontal="right"/>
    </xf>
    <xf numFmtId="164" fontId="1" fillId="0" borderId="0" xfId="1" quotePrefix="1" applyNumberFormat="1" applyFont="1" applyAlignment="1">
      <alignment horizontal="right" vertical="center"/>
    </xf>
    <xf numFmtId="164" fontId="1" fillId="0" borderId="0" xfId="1" applyNumberFormat="1" applyFont="1" applyFill="1" applyAlignment="1">
      <alignment horizontal="center"/>
    </xf>
    <xf numFmtId="0" fontId="9" fillId="0" borderId="0" xfId="0" applyFont="1"/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4" fontId="9" fillId="0" borderId="4" xfId="0" applyNumberFormat="1" applyFont="1" applyBorder="1" applyAlignment="1">
      <alignment horizontal="right"/>
    </xf>
    <xf numFmtId="4" fontId="9" fillId="0" borderId="0" xfId="0" applyNumberFormat="1" applyFont="1" applyAlignment="1">
      <alignment horizontal="right"/>
    </xf>
    <xf numFmtId="4" fontId="9" fillId="0" borderId="0" xfId="0" applyNumberFormat="1" applyFont="1"/>
    <xf numFmtId="0" fontId="10" fillId="0" borderId="0" xfId="0" applyFont="1"/>
    <xf numFmtId="0" fontId="9" fillId="0" borderId="0" xfId="0" applyFont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0" fillId="0" borderId="0" xfId="0" quotePrefix="1"/>
    <xf numFmtId="2" fontId="0" fillId="2" borderId="0" xfId="0" applyNumberFormat="1" applyFill="1"/>
    <xf numFmtId="1" fontId="0" fillId="0" borderId="0" xfId="1" quotePrefix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164" fontId="0" fillId="0" borderId="0" xfId="1" applyNumberFormat="1" applyFont="1" applyAlignment="1">
      <alignment horizontal="center"/>
    </xf>
    <xf numFmtId="1" fontId="0" fillId="0" borderId="5" xfId="1" applyNumberFormat="1" applyFont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9" fillId="2" borderId="4" xfId="0" applyFont="1" applyFill="1" applyBorder="1"/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center"/>
    </xf>
    <xf numFmtId="4" fontId="9" fillId="0" borderId="4" xfId="0" applyNumberFormat="1" applyFont="1" applyBorder="1"/>
    <xf numFmtId="0" fontId="9" fillId="0" borderId="7" xfId="0" applyFont="1" applyBorder="1"/>
    <xf numFmtId="0" fontId="10" fillId="0" borderId="7" xfId="0" applyFont="1" applyBorder="1"/>
    <xf numFmtId="0" fontId="9" fillId="0" borderId="7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0" fillId="0" borderId="0" xfId="0" applyAlignment="1">
      <alignment wrapText="1"/>
    </xf>
    <xf numFmtId="0" fontId="9" fillId="0" borderId="4" xfId="0" quotePrefix="1" applyFont="1" applyBorder="1" applyAlignment="1">
      <alignment horizontal="left"/>
    </xf>
    <xf numFmtId="0" fontId="9" fillId="0" borderId="4" xfId="0" quotePrefix="1" applyFont="1" applyBorder="1" applyAlignment="1">
      <alignment horizontal="left" vertical="center"/>
    </xf>
    <xf numFmtId="164" fontId="1" fillId="0" borderId="0" xfId="1" applyNumberFormat="1" applyFont="1" applyAlignment="1">
      <alignment horizontal="center"/>
    </xf>
    <xf numFmtId="164" fontId="0" fillId="0" borderId="0" xfId="0" applyNumberFormat="1"/>
    <xf numFmtId="164" fontId="0" fillId="0" borderId="8" xfId="1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4" fontId="9" fillId="0" borderId="9" xfId="0" applyNumberFormat="1" applyFont="1" applyBorder="1"/>
  </cellXfs>
  <cellStyles count="2">
    <cellStyle name="Comma" xfId="1" builtinId="3"/>
    <cellStyle name="Normal" xfId="0" builtinId="0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5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5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5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B7035C-E9D8-43F3-989D-198E7B982A01}" name="Table3" displayName="Table3" ref="A3:AN82" totalsRowShown="0" dataDxfId="81" dataCellStyle="Comma">
  <autoFilter ref="A3:AN82" xr:uid="{16B7035C-E9D8-43F3-989D-198E7B982A01}">
    <filterColumn colId="32">
      <filters blank="1"/>
    </filterColumn>
  </autoFilter>
  <tableColumns count="40">
    <tableColumn id="1" xr3:uid="{04743BA4-9358-45A5-9664-BF5CC4518D3D}" name="Sr.No."/>
    <tableColumn id="2" xr3:uid="{2C6C216E-7CFD-49AA-8609-1569EFFBAD27}" name="PR No"/>
    <tableColumn id="3" xr3:uid="{29478A38-09EF-4B72-8A51-29135E89F63E}" name="Name of the Employee"/>
    <tableColumn id="4" xr3:uid="{58A4BF73-50AA-4C8B-89B6-DA698A6A8434}" name="Grade"/>
    <tableColumn id="5" xr3:uid="{74B94CE6-6697-400B-BAC7-F7DBA8AFE266}" name="Birth Dt." dataDxfId="80"/>
    <tableColumn id="6" xr3:uid="{BD080756-81CF-4889-AD61-C0E620C7D4CA}" name="Retirement Dt"/>
    <tableColumn id="7" xr3:uid="{ECE4894F-C9C9-46DB-BBED-B28E6E199242}" name="Died on"/>
    <tableColumn id="8" xr3:uid="{C3162EBD-538A-4649-A1AA-0739BD9C9F8E}" name="Service"/>
    <tableColumn id="9" xr3:uid="{C3748FD2-B0D9-4C45-ABF8-643BD60BBF70}" name="Closed on"/>
    <tableColumn id="10" xr3:uid="{0D808729-96BA-45BE-9359-B9886274A002}" name="Month"/>
    <tableColumn id="11" xr3:uid="{ACF584C4-D61C-4489-8F74-8DF352C8AB74}" name="Basic"/>
    <tableColumn id="12" xr3:uid="{15BE40B4-9880-4FC0-8221-80FCDDE535B7}" name="Last Basic"/>
    <tableColumn id="13" xr3:uid="{3A31D7A3-50BB-4965-AFBB-2C13B7E9CF91}" name="Last DA"/>
    <tableColumn id="14" xr3:uid="{D1581475-A68D-4498-9160-8AA87277FE39}" name="Prod."/>
    <tableColumn id="15" xr3:uid="{5BD0C702-1E3C-472D-8CCE-E0BC754536E2}" name="BDP"/>
    <tableColumn id="16" xr3:uid="{4D6A397E-EC1C-4230-9776-44AD12182BA4}" name="Gra/Day"/>
    <tableColumn id="17" xr3:uid="{2A66C77B-785A-4199-8D0E-C5A5FAF07CF9}" name="Gra/Year"/>
    <tableColumn id="18" xr3:uid="{16118452-41FB-4791-AADE-B5BF7BCB2C11}" name="Service2" dataDxfId="79" dataCellStyle="Comma"/>
    <tableColumn id="19" xr3:uid="{9BF12FF9-1361-46E3-AA6C-D2DD4BDFB2C3}" name="Salary (Basic+DA)" dataDxfId="78" dataCellStyle="Comma"/>
    <tableColumn id="20" xr3:uid="{A09355C8-1B6A-48DE-88F8-A8C9F8BA2D77}" name="Leave Encashment" dataDxfId="77" dataCellStyle="Comma"/>
    <tableColumn id="21" xr3:uid="{93681CA7-6811-4D2E-8460-F78318AA6A96}" name="Notice Pay" dataDxfId="76" dataCellStyle="Comma"/>
    <tableColumn id="22" xr3:uid="{A1149F52-DAFE-4F5C-BA4C-E7C20DB781FB}" name="DA" dataDxfId="75" dataCellStyle="Comma"/>
    <tableColumn id="23" xr3:uid="{104C37D2-FDC4-4E30-BEB3-E9189DB7A0FD}" name="Basic3" dataDxfId="74" dataCellStyle="Comma"/>
    <tableColumn id="24" xr3:uid="{B03EBFD7-0D6A-4B06-817E-1F5DCBBC22EC}" name="Basic+DA" dataDxfId="73" dataCellStyle="Comma"/>
    <tableColumn id="25" xr3:uid="{B386972F-FD6C-4818-83EF-B42281AE104B}" name="HRA" dataDxfId="72" dataCellStyle="Comma"/>
    <tableColumn id="26" xr3:uid="{257020A4-B268-4A63-9282-89A35BC0EA77}" name="Gratuity" dataDxfId="71" dataCellStyle="Comma"/>
    <tableColumn id="27" xr3:uid="{DCAD3CB9-1E6D-4C0F-A3B8-777BD5024DBB}" name=" Retrenchment compensation " dataDxfId="70" dataCellStyle="Comma"/>
    <tableColumn id="28" xr3:uid="{D12FAE76-D083-40BE-B0CA-F879841C0F49}" name="Unpaid Salary " dataDxfId="69" dataCellStyle="Comma"/>
    <tableColumn id="29" xr3:uid="{53D9975E-C6DB-47C8-B81A-EA26D7BAD3E8}" name="Total" dataDxfId="68" dataCellStyle="Comma"/>
    <tableColumn id="30" xr3:uid="{FFA30FCA-1185-4FAF-A494-9A7C6B88D8AE}" name="To be received " dataDxfId="67" dataCellStyle="Comma"/>
    <tableColumn id="31" xr3:uid="{5808913C-587E-4544-AAC1-0A691ED0CCED}" name="Column4" dataDxfId="66" dataCellStyle="Comma"/>
    <tableColumn id="32" xr3:uid="{6F4C1B84-2CCB-41F6-B5BC-B8307478493A}" name="To be paid" dataDxfId="65" dataCellStyle="Comma"/>
    <tableColumn id="33" xr3:uid="{2E057D17-92C2-4DDB-A786-72D74D0C5EE8}" name="Status" dataDxfId="64" dataCellStyle="Comma"/>
    <tableColumn id="34" xr3:uid="{D60F1BED-CC2D-462F-8A17-4A0FF22821FD}" name="Cheque" dataDxfId="63" dataCellStyle="Comma"/>
    <tableColumn id="35" xr3:uid="{73A286D6-4885-468F-BDCE-498728FE4A9D}" name="date" dataDxfId="62" dataCellStyle="Comma"/>
    <tableColumn id="36" xr3:uid="{91CE703E-AA03-4952-84E5-95FCA1CF1970}" name="receipt" dataDxfId="61" dataCellStyle="Comma"/>
    <tableColumn id="37" xr3:uid="{123C58EB-AFF6-44BD-B2AE-19CFDEE75D23}" name="Amount cash" dataDxfId="60" dataCellStyle="Comma"/>
    <tableColumn id="38" xr3:uid="{294B966A-6B46-4094-9F74-43778DA78AF5}" name="Amount chq" dataDxfId="59" dataCellStyle="Comma"/>
    <tableColumn id="39" xr3:uid="{F83231CF-725A-4BB3-B181-F7F5335BD010}" name="Column1" dataDxfId="58" dataCellStyle="Comma"/>
    <tableColumn id="40" xr3:uid="{986C6E78-11C9-44DD-8740-0489613E1FE2}" name="Column2" dataDxfId="57" dataCellStyle="Comm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21B048-EEAD-4EFF-B8D7-A146EBC5171A}" name="Table2" displayName="Table2" ref="A3:AM297" totalsRowShown="0" headerRowDxfId="56" dataDxfId="55" headerRowCellStyle="Comma" dataCellStyle="Comma">
  <autoFilter ref="A3:AM297" xr:uid="{4821B048-EEAD-4EFF-B8D7-A146EBC5171A}">
    <filterColumn colId="32">
      <filters blank="1"/>
    </filterColumn>
  </autoFilter>
  <tableColumns count="39">
    <tableColumn id="1" xr3:uid="{F7EEF371-D5F1-4F1F-B439-EECC557E992A}" name="Sr.No."/>
    <tableColumn id="2" xr3:uid="{1203EA57-2A34-4026-9154-2D7EC05BE8AE}" name="PR No"/>
    <tableColumn id="3" xr3:uid="{2F2EAFF0-64DC-4E81-8B21-F81DA8839178}" name="Name of the Employee"/>
    <tableColumn id="4" xr3:uid="{6E9650BE-9B92-4D52-9BBC-5B6DCFA0BA4B}" name="Grade"/>
    <tableColumn id="5" xr3:uid="{37AD12B9-FF50-4E4E-9A82-21B8479F3D89}" name="Birth Dt." dataDxfId="54"/>
    <tableColumn id="6" xr3:uid="{9F914D43-8C44-4BAF-AED2-534C9C92A5C9}" name="Joining Dt."/>
    <tableColumn id="7" xr3:uid="{55CDA998-4590-430C-A939-2BF556D83A9D}" name="Died on"/>
    <tableColumn id="8" xr3:uid="{7374FABF-1F75-49F6-9A79-7A4506F11E0B}" name="Service"/>
    <tableColumn id="9" xr3:uid="{1A1E6D4A-A6FC-496E-8B7D-B14B609DFD3B}" name="Closed on"/>
    <tableColumn id="10" xr3:uid="{BCD0546E-87E0-45C3-B54D-B342E072BBA4}" name="Month"/>
    <tableColumn id="11" xr3:uid="{0AA41BEA-E98D-4C78-866A-C5CE186E51CA}" name="Basic"/>
    <tableColumn id="12" xr3:uid="{36F9BE55-2A52-459A-8371-EB95241D7127}" name="Last Basic"/>
    <tableColumn id="13" xr3:uid="{55B7907E-A8EB-4A8D-B3AA-188D389B0135}" name="Last DA"/>
    <tableColumn id="14" xr3:uid="{46A3976D-1CC7-4FE0-AE0D-4692A97C6F51}" name="Prod."/>
    <tableColumn id="15" xr3:uid="{FA82523C-5AC1-42BD-B82B-9AA6D1224261}" name="BDP"/>
    <tableColumn id="16" xr3:uid="{F8269A1A-16F9-4E67-B6FF-1E463A2860D4}" name="Gra/Day"/>
    <tableColumn id="17" xr3:uid="{415FC06A-4477-49E7-A398-86905D2AAF9F}" name="Gra/Year"/>
    <tableColumn id="18" xr3:uid="{791F410E-4840-42A9-8029-14B4DE08563D}" name="Service2" dataDxfId="53" dataCellStyle="Comma"/>
    <tableColumn id="19" xr3:uid="{EA1EAC24-CD4E-4511-AC5C-7BB50ED58665}" name="Salary" dataDxfId="52" dataCellStyle="Comma"/>
    <tableColumn id="20" xr3:uid="{EAB9C3B9-00A3-4F00-85A6-52F6A02F7914}" name="96 PL+CL Amt" dataDxfId="51" dataCellStyle="Comma"/>
    <tableColumn id="21" xr3:uid="{25032E68-0CB7-4C83-A7EA-FB5DE74A9331}" name="Notice Pay" dataDxfId="50" dataCellStyle="Comma"/>
    <tableColumn id="22" xr3:uid="{BF726A61-18C9-4761-90E5-92B0CD91F706}" name="DA" dataDxfId="49" dataCellStyle="Comma"/>
    <tableColumn id="23" xr3:uid="{5789AC07-6626-40AD-92D2-7109A005A475}" name="Basic3" dataDxfId="48" dataCellStyle="Comma"/>
    <tableColumn id="24" xr3:uid="{82015539-F6BC-4CAC-82FC-A3363AB44273}" name="Basic+DA" dataDxfId="47" dataCellStyle="Comma"/>
    <tableColumn id="25" xr3:uid="{04561784-8BDB-4B3F-BC2D-16F24D715433}" name="HRA" dataDxfId="46" dataCellStyle="Comma"/>
    <tableColumn id="26" xr3:uid="{1C969D30-3B8F-4B35-B2D8-B5CD0C7CFDDE}" name="Gratuity" dataDxfId="45" dataCellStyle="Comma"/>
    <tableColumn id="27" xr3:uid="{190C8368-2CB5-453D-88D3-FE195D6DD23E}" name="Retrenchment" dataDxfId="44" dataCellStyle="Comma"/>
    <tableColumn id="28" xr3:uid="{2AC07EE2-C60B-4112-8986-2788B52B6937}" name="96-Salary" dataDxfId="43" dataCellStyle="Comma"/>
    <tableColumn id="29" xr3:uid="{C0EEE69A-20B2-44E0-B0C5-8BDEE983FEE0}" name="Total" dataDxfId="42" dataCellStyle="Comma"/>
    <tableColumn id="30" xr3:uid="{7DFCBC39-6557-4C67-84C4-D045855D6502}" name="To be received " dataDxfId="41" dataCellStyle="Comma"/>
    <tableColumn id="31" xr3:uid="{42C37CFA-6872-48DE-86D2-3C1963E693A4}" name="Column4" dataDxfId="40" dataCellStyle="Comma"/>
    <tableColumn id="32" xr3:uid="{B2D57DA9-3B0F-4518-9935-6A630A28FCA6}" name="To be paid" dataDxfId="39" dataCellStyle="Comma"/>
    <tableColumn id="33" xr3:uid="{9857723A-9851-417E-976D-98C0758C91DD}" name="Status" dataDxfId="38" dataCellStyle="Comma"/>
    <tableColumn id="34" xr3:uid="{1D11F5EB-0821-4E62-9F03-19C570D55E16}" name="Cheque" dataDxfId="37" dataCellStyle="Comma"/>
    <tableColumn id="35" xr3:uid="{E69F7E6D-C691-4945-A7E8-AE12B371A37C}" name="date" dataDxfId="36" dataCellStyle="Comma"/>
    <tableColumn id="36" xr3:uid="{51EAD9EA-E7F2-4E05-AB85-81E9F11F6CD9}" name="receipt" dataDxfId="35" dataCellStyle="Comma"/>
    <tableColumn id="37" xr3:uid="{FAADC45D-BFC8-4853-8486-69722E32B0A6}" name="Amount cash" dataDxfId="34" dataCellStyle="Comma"/>
    <tableColumn id="38" xr3:uid="{85196D5C-771D-4ED7-A2D8-43B40F5D0491}" name="Amount chq" dataDxfId="33" dataCellStyle="Comma"/>
    <tableColumn id="39" xr3:uid="{3310E9EA-015E-40A8-BB80-86AB12045067}" name="Column1" dataDxfId="32" dataCellStyle="Comm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14CFE-C037-4007-AD39-227ED22ABC53}" name="Table1" displayName="Table1" ref="B3:H47" totalsRowShown="0" dataDxfId="31">
  <autoFilter ref="B3:H47" xr:uid="{3E214CFE-C037-4007-AD39-227ED22ABC53}"/>
  <tableColumns count="7">
    <tableColumn id="1" xr3:uid="{F4231D40-EE84-4C84-8879-399016BFADC7}" name="Name/Description" dataDxfId="30"/>
    <tableColumn id="2" xr3:uid="{914D08A7-FA7C-429F-9625-472DC45A454C}" name="Employee" dataDxfId="29"/>
    <tableColumn id="3" xr3:uid="{D752989A-FF14-49C7-AC62-39C971D4C70D}" name="Sr" dataDxfId="28"/>
    <tableColumn id="4" xr3:uid="{FFE53D80-8314-4FB4-85A5-B650723D0D6C}" name="PR no" dataDxfId="27"/>
    <tableColumn id="5" xr3:uid="{58F1E569-C50A-48B9-ACC6-BBEE903352CA}" name="Receipt no" dataDxfId="26"/>
    <tableColumn id="6" xr3:uid="{EC61A70D-403C-4A8E-8893-BB5FC304D310}" name="Amount" dataDxfId="25"/>
    <tableColumn id="7" xr3:uid="{73ACA830-73B9-4245-ADA9-6B6F3FE14D0C}" name="Amount2" dataDxfId="24">
      <calculatedColumnFormula>12300-5000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1EA62A-49E4-457A-AE61-3B008ED943CC}" name="Table38" displayName="Table38" ref="B3:AN82" totalsRowShown="0" dataDxfId="23" dataCellStyle="Comma">
  <autoFilter ref="B3:AN82" xr:uid="{FE1EA62A-49E4-457A-AE61-3B008ED943CC}">
    <filterColumn colId="32">
      <customFilters>
        <customFilter operator="notEqual" val=" "/>
      </customFilters>
    </filterColumn>
  </autoFilter>
  <tableColumns count="39">
    <tableColumn id="1" xr3:uid="{E2431887-1F41-4A1D-9F99-FAA8FA1B9F5C}" name="Sr.No."/>
    <tableColumn id="2" xr3:uid="{1E327204-B471-40A4-8B57-E4441C6E5803}" name="PR No"/>
    <tableColumn id="3" xr3:uid="{E2C3D5DD-018E-423A-8615-57F264876E9B}" name="Name of the Employee"/>
    <tableColumn id="4" xr3:uid="{32BD9F50-B47D-46DF-8193-22704AFDC354}" name="Grade"/>
    <tableColumn id="5" xr3:uid="{A7ADFFD6-4E1A-43D9-B817-2DEA39977055}" name="Birth Dt." dataDxfId="22"/>
    <tableColumn id="6" xr3:uid="{56B088AE-5EE8-41FA-AA3F-9BB2D91B1197}" name="Retirement Dt"/>
    <tableColumn id="7" xr3:uid="{12D25BA1-1ACF-42D8-9A53-F380E5AAEE66}" name="Died on"/>
    <tableColumn id="8" xr3:uid="{BFB14D32-8052-4803-925E-01A74D480D00}" name="Service"/>
    <tableColumn id="9" xr3:uid="{2BCB9851-57EB-40EB-A462-0DA74BFDAAC1}" name="Closed on"/>
    <tableColumn id="10" xr3:uid="{2E3BD746-E7BA-4A42-9EA7-9A3CEB701837}" name="Month"/>
    <tableColumn id="11" xr3:uid="{B0336BFB-5342-4080-880C-21366567EB6C}" name="Basic"/>
    <tableColumn id="12" xr3:uid="{2D6E8932-1AE3-439A-B2E6-D2522635F3E6}" name="Last Basic"/>
    <tableColumn id="13" xr3:uid="{3F54C179-F28C-4018-9FB8-123B1F8D62BA}" name="Last DA"/>
    <tableColumn id="14" xr3:uid="{56001EBD-464D-42B7-8502-EA307E115DD3}" name="Prod."/>
    <tableColumn id="15" xr3:uid="{829B6D43-DC72-4794-AE2C-C9EFDA920D3E}" name="BDP"/>
    <tableColumn id="16" xr3:uid="{A9163E5E-F6E2-4BBB-A773-BB36B85A9DC7}" name="Gra/Day"/>
    <tableColumn id="17" xr3:uid="{4E2258C1-AA8F-4BF1-B63F-9E52EFC4CD8F}" name="Gra/Year"/>
    <tableColumn id="18" xr3:uid="{02599AD1-0604-43EB-A4C2-984884FE5E25}" name="Service2" dataDxfId="21" dataCellStyle="Comma"/>
    <tableColumn id="19" xr3:uid="{AD350289-1DA8-4A93-A9FE-C8DAC6FD7D32}" name="Salary (Basic+DA)" dataDxfId="20" dataCellStyle="Comma"/>
    <tableColumn id="20" xr3:uid="{21204F42-2E80-4640-92A8-0E72B48BE3E7}" name="Leave Encashment" dataDxfId="19" dataCellStyle="Comma"/>
    <tableColumn id="21" xr3:uid="{734BA75A-84A8-4B66-9B68-0DB1AF080B17}" name="Notice Pay" dataDxfId="18" dataCellStyle="Comma"/>
    <tableColumn id="22" xr3:uid="{68544EDE-AAA3-484D-85AE-C9AB934DEA39}" name="DA" dataDxfId="17" dataCellStyle="Comma"/>
    <tableColumn id="23" xr3:uid="{0626C33C-DD36-492C-9141-19F19090CDCF}" name="Basic3" dataDxfId="16" dataCellStyle="Comma"/>
    <tableColumn id="24" xr3:uid="{CB26F302-30A4-43D3-8188-CD667661DB02}" name="Basic+DA" dataDxfId="15" dataCellStyle="Comma"/>
    <tableColumn id="25" xr3:uid="{A70846F0-27DF-4BCD-A587-D17D433C30E1}" name="HRA" dataDxfId="14" dataCellStyle="Comma"/>
    <tableColumn id="26" xr3:uid="{BFF19B7E-6919-452E-8909-A36C9A0A4613}" name="Gratuity" dataDxfId="13" dataCellStyle="Comma"/>
    <tableColumn id="27" xr3:uid="{FFA2EA76-059A-4D43-8B39-78D21FA02B02}" name=" Retrenchment compensation " dataDxfId="12" dataCellStyle="Comma"/>
    <tableColumn id="28" xr3:uid="{04E10B77-0FBA-4CA0-B006-09EEA05D6B93}" name="Unpaid Salary " dataDxfId="11" dataCellStyle="Comma"/>
    <tableColumn id="29" xr3:uid="{FA832BE8-1E71-475D-A81B-452A4A7F9B2A}" name="Total" dataDxfId="10" dataCellStyle="Comma"/>
    <tableColumn id="30" xr3:uid="{59BEA894-844A-48DB-90DF-C089E27BCC06}" name="To be received " dataDxfId="9" dataCellStyle="Comma"/>
    <tableColumn id="31" xr3:uid="{250CDD27-98FE-4B45-8C5D-94B04F0E7CB5}" name="Column4" dataDxfId="8" dataCellStyle="Comma"/>
    <tableColumn id="32" xr3:uid="{67814ED4-7F24-4656-B3B8-DD55050B5F7A}" name="To be paid" dataDxfId="7" dataCellStyle="Comma"/>
    <tableColumn id="33" xr3:uid="{42E1F807-0613-446F-BDCF-94147B678501}" name="Status" dataDxfId="6" dataCellStyle="Comma"/>
    <tableColumn id="34" xr3:uid="{D29C6DA9-7003-4957-A4CC-D3C6B3FF7E76}" name="Cheque" dataDxfId="5" dataCellStyle="Comma"/>
    <tableColumn id="35" xr3:uid="{B38C4147-C885-4839-9D8A-0F360147BAF8}" name="date" dataDxfId="4" dataCellStyle="Comma"/>
    <tableColumn id="36" xr3:uid="{AE45844A-BDB7-4D1D-BAD8-C74FD13749D9}" name="receipt" dataDxfId="3" dataCellStyle="Comma"/>
    <tableColumn id="37" xr3:uid="{DE9C30BF-BC7E-4466-A9CB-F2583ADD728C}" name="Amount cash" dataDxfId="2" dataCellStyle="Comma"/>
    <tableColumn id="38" xr3:uid="{5B0239F0-C54E-4E0D-B3F7-583B136A3176}" name="Amount chq" dataDxfId="1" dataCellStyle="Comma"/>
    <tableColumn id="39" xr3:uid="{2879F77B-3223-425F-9887-675A3784E467}" name="Column1" dataDxfId="0" dataCellStyle="Comm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74"/>
  <sheetViews>
    <sheetView workbookViewId="0">
      <selection activeCell="E18" sqref="E18"/>
    </sheetView>
  </sheetViews>
  <sheetFormatPr defaultRowHeight="14.4" x14ac:dyDescent="0.3"/>
  <cols>
    <col min="1" max="1" width="6.44140625" bestFit="1" customWidth="1"/>
    <col min="2" max="2" width="7.5546875" customWidth="1"/>
    <col min="3" max="3" width="19.33203125" customWidth="1"/>
    <col min="4" max="4" width="7.5546875" hidden="1" customWidth="1"/>
    <col min="5" max="5" width="14.6640625" customWidth="1"/>
    <col min="6" max="17" width="9.109375" hidden="1" customWidth="1"/>
    <col min="18" max="18" width="8.88671875" style="2" bestFit="1" customWidth="1"/>
    <col min="19" max="19" width="17.88671875" style="2" bestFit="1" customWidth="1"/>
    <col min="20" max="20" width="19" style="2" bestFit="1" customWidth="1"/>
    <col min="21" max="21" width="11.88671875" style="2" bestFit="1" customWidth="1"/>
    <col min="22" max="24" width="0" style="2" hidden="1" customWidth="1"/>
    <col min="25" max="25" width="1.6640625" style="2" hidden="1" customWidth="1"/>
    <col min="26" max="26" width="12.109375" style="2" bestFit="1" customWidth="1"/>
    <col min="27" max="27" width="29.6640625" style="3" bestFit="1" customWidth="1"/>
    <col min="28" max="28" width="15.109375" style="2" bestFit="1" customWidth="1"/>
    <col min="29" max="29" width="13.33203125" style="3" bestFit="1" customWidth="1"/>
    <col min="30" max="30" width="10.6640625" style="100" customWidth="1"/>
    <col min="31" max="31" width="10.5546875" style="100" bestFit="1" customWidth="1"/>
    <col min="32" max="32" width="14.109375" style="100" bestFit="1" customWidth="1"/>
    <col min="33" max="33" width="10.5546875" style="100" customWidth="1"/>
    <col min="34" max="34" width="17.44140625" style="100" bestFit="1" customWidth="1"/>
    <col min="35" max="35" width="12.33203125" style="100" bestFit="1" customWidth="1"/>
    <col min="36" max="36" width="9.5546875" style="100" bestFit="1" customWidth="1"/>
    <col min="37" max="44" width="9.109375" style="100" hidden="1" customWidth="1"/>
    <col min="45" max="45" width="8.109375" style="100" hidden="1" customWidth="1"/>
    <col min="46" max="46" width="9.109375" style="100" hidden="1" customWidth="1"/>
    <col min="47" max="47" width="14.44140625" style="100" hidden="1" customWidth="1"/>
    <col min="48" max="48" width="17.6640625" style="100" bestFit="1" customWidth="1"/>
    <col min="49" max="49" width="17.5546875" style="100" bestFit="1" customWidth="1"/>
    <col min="50" max="50" width="13.44140625" style="100" customWidth="1"/>
    <col min="51" max="51" width="15.33203125" style="100" hidden="1" customWidth="1"/>
    <col min="52" max="99" width="9.109375" style="100"/>
    <col min="100" max="111" width="9.109375" style="3"/>
    <col min="257" max="257" width="6.44140625" bestFit="1" customWidth="1"/>
    <col min="258" max="258" width="7.5546875" customWidth="1"/>
    <col min="259" max="259" width="19.33203125" customWidth="1"/>
    <col min="260" max="260" width="0" hidden="1" customWidth="1"/>
    <col min="261" max="261" width="14.6640625" customWidth="1"/>
    <col min="262" max="273" width="0" hidden="1" customWidth="1"/>
    <col min="274" max="274" width="8.88671875" bestFit="1" customWidth="1"/>
    <col min="275" max="275" width="17.88671875" bestFit="1" customWidth="1"/>
    <col min="276" max="276" width="19" bestFit="1" customWidth="1"/>
    <col min="277" max="277" width="11.88671875" bestFit="1" customWidth="1"/>
    <col min="278" max="281" width="0" hidden="1" customWidth="1"/>
    <col min="282" max="282" width="12.109375" bestFit="1" customWidth="1"/>
    <col min="283" max="283" width="29.6640625" bestFit="1" customWidth="1"/>
    <col min="284" max="284" width="15.109375" bestFit="1" customWidth="1"/>
    <col min="285" max="285" width="10.5546875" bestFit="1" customWidth="1"/>
    <col min="286" max="286" width="10.6640625" customWidth="1"/>
    <col min="287" max="287" width="10.5546875" bestFit="1" customWidth="1"/>
    <col min="288" max="288" width="14.109375" bestFit="1" customWidth="1"/>
    <col min="289" max="289" width="10.5546875" customWidth="1"/>
    <col min="290" max="290" width="17.44140625" bestFit="1" customWidth="1"/>
    <col min="291" max="291" width="12.33203125" bestFit="1" customWidth="1"/>
    <col min="292" max="292" width="9.5546875" bestFit="1" customWidth="1"/>
    <col min="293" max="303" width="0" hidden="1" customWidth="1"/>
    <col min="304" max="304" width="17.6640625" bestFit="1" customWidth="1"/>
    <col min="305" max="305" width="17.5546875" bestFit="1" customWidth="1"/>
    <col min="306" max="306" width="13.44140625" customWidth="1"/>
    <col min="307" max="307" width="0" hidden="1" customWidth="1"/>
    <col min="513" max="513" width="6.44140625" bestFit="1" customWidth="1"/>
    <col min="514" max="514" width="7.5546875" customWidth="1"/>
    <col min="515" max="515" width="19.33203125" customWidth="1"/>
    <col min="516" max="516" width="0" hidden="1" customWidth="1"/>
    <col min="517" max="517" width="14.6640625" customWidth="1"/>
    <col min="518" max="529" width="0" hidden="1" customWidth="1"/>
    <col min="530" max="530" width="8.88671875" bestFit="1" customWidth="1"/>
    <col min="531" max="531" width="17.88671875" bestFit="1" customWidth="1"/>
    <col min="532" max="532" width="19" bestFit="1" customWidth="1"/>
    <col min="533" max="533" width="11.88671875" bestFit="1" customWidth="1"/>
    <col min="534" max="537" width="0" hidden="1" customWidth="1"/>
    <col min="538" max="538" width="12.109375" bestFit="1" customWidth="1"/>
    <col min="539" max="539" width="29.6640625" bestFit="1" customWidth="1"/>
    <col min="540" max="540" width="15.109375" bestFit="1" customWidth="1"/>
    <col min="541" max="541" width="10.5546875" bestFit="1" customWidth="1"/>
    <col min="542" max="542" width="10.6640625" customWidth="1"/>
    <col min="543" max="543" width="10.5546875" bestFit="1" customWidth="1"/>
    <col min="544" max="544" width="14.109375" bestFit="1" customWidth="1"/>
    <col min="545" max="545" width="10.5546875" customWidth="1"/>
    <col min="546" max="546" width="17.44140625" bestFit="1" customWidth="1"/>
    <col min="547" max="547" width="12.33203125" bestFit="1" customWidth="1"/>
    <col min="548" max="548" width="9.5546875" bestFit="1" customWidth="1"/>
    <col min="549" max="559" width="0" hidden="1" customWidth="1"/>
    <col min="560" max="560" width="17.6640625" bestFit="1" customWidth="1"/>
    <col min="561" max="561" width="17.5546875" bestFit="1" customWidth="1"/>
    <col min="562" max="562" width="13.44140625" customWidth="1"/>
    <col min="563" max="563" width="0" hidden="1" customWidth="1"/>
    <col min="769" max="769" width="6.44140625" bestFit="1" customWidth="1"/>
    <col min="770" max="770" width="7.5546875" customWidth="1"/>
    <col min="771" max="771" width="19.33203125" customWidth="1"/>
    <col min="772" max="772" width="0" hidden="1" customWidth="1"/>
    <col min="773" max="773" width="14.6640625" customWidth="1"/>
    <col min="774" max="785" width="0" hidden="1" customWidth="1"/>
    <col min="786" max="786" width="8.88671875" bestFit="1" customWidth="1"/>
    <col min="787" max="787" width="17.88671875" bestFit="1" customWidth="1"/>
    <col min="788" max="788" width="19" bestFit="1" customWidth="1"/>
    <col min="789" max="789" width="11.88671875" bestFit="1" customWidth="1"/>
    <col min="790" max="793" width="0" hidden="1" customWidth="1"/>
    <col min="794" max="794" width="12.109375" bestFit="1" customWidth="1"/>
    <col min="795" max="795" width="29.6640625" bestFit="1" customWidth="1"/>
    <col min="796" max="796" width="15.109375" bestFit="1" customWidth="1"/>
    <col min="797" max="797" width="10.5546875" bestFit="1" customWidth="1"/>
    <col min="798" max="798" width="10.6640625" customWidth="1"/>
    <col min="799" max="799" width="10.5546875" bestFit="1" customWidth="1"/>
    <col min="800" max="800" width="14.109375" bestFit="1" customWidth="1"/>
    <col min="801" max="801" width="10.5546875" customWidth="1"/>
    <col min="802" max="802" width="17.44140625" bestFit="1" customWidth="1"/>
    <col min="803" max="803" width="12.33203125" bestFit="1" customWidth="1"/>
    <col min="804" max="804" width="9.5546875" bestFit="1" customWidth="1"/>
    <col min="805" max="815" width="0" hidden="1" customWidth="1"/>
    <col min="816" max="816" width="17.6640625" bestFit="1" customWidth="1"/>
    <col min="817" max="817" width="17.5546875" bestFit="1" customWidth="1"/>
    <col min="818" max="818" width="13.44140625" customWidth="1"/>
    <col min="819" max="819" width="0" hidden="1" customWidth="1"/>
    <col min="1025" max="1025" width="6.44140625" bestFit="1" customWidth="1"/>
    <col min="1026" max="1026" width="7.5546875" customWidth="1"/>
    <col min="1027" max="1027" width="19.33203125" customWidth="1"/>
    <col min="1028" max="1028" width="0" hidden="1" customWidth="1"/>
    <col min="1029" max="1029" width="14.6640625" customWidth="1"/>
    <col min="1030" max="1041" width="0" hidden="1" customWidth="1"/>
    <col min="1042" max="1042" width="8.88671875" bestFit="1" customWidth="1"/>
    <col min="1043" max="1043" width="17.88671875" bestFit="1" customWidth="1"/>
    <col min="1044" max="1044" width="19" bestFit="1" customWidth="1"/>
    <col min="1045" max="1045" width="11.88671875" bestFit="1" customWidth="1"/>
    <col min="1046" max="1049" width="0" hidden="1" customWidth="1"/>
    <col min="1050" max="1050" width="12.109375" bestFit="1" customWidth="1"/>
    <col min="1051" max="1051" width="29.6640625" bestFit="1" customWidth="1"/>
    <col min="1052" max="1052" width="15.109375" bestFit="1" customWidth="1"/>
    <col min="1053" max="1053" width="10.5546875" bestFit="1" customWidth="1"/>
    <col min="1054" max="1054" width="10.6640625" customWidth="1"/>
    <col min="1055" max="1055" width="10.5546875" bestFit="1" customWidth="1"/>
    <col min="1056" max="1056" width="14.109375" bestFit="1" customWidth="1"/>
    <col min="1057" max="1057" width="10.5546875" customWidth="1"/>
    <col min="1058" max="1058" width="17.44140625" bestFit="1" customWidth="1"/>
    <col min="1059" max="1059" width="12.33203125" bestFit="1" customWidth="1"/>
    <col min="1060" max="1060" width="9.5546875" bestFit="1" customWidth="1"/>
    <col min="1061" max="1071" width="0" hidden="1" customWidth="1"/>
    <col min="1072" max="1072" width="17.6640625" bestFit="1" customWidth="1"/>
    <col min="1073" max="1073" width="17.5546875" bestFit="1" customWidth="1"/>
    <col min="1074" max="1074" width="13.44140625" customWidth="1"/>
    <col min="1075" max="1075" width="0" hidden="1" customWidth="1"/>
    <col min="1281" max="1281" width="6.44140625" bestFit="1" customWidth="1"/>
    <col min="1282" max="1282" width="7.5546875" customWidth="1"/>
    <col min="1283" max="1283" width="19.33203125" customWidth="1"/>
    <col min="1284" max="1284" width="0" hidden="1" customWidth="1"/>
    <col min="1285" max="1285" width="14.6640625" customWidth="1"/>
    <col min="1286" max="1297" width="0" hidden="1" customWidth="1"/>
    <col min="1298" max="1298" width="8.88671875" bestFit="1" customWidth="1"/>
    <col min="1299" max="1299" width="17.88671875" bestFit="1" customWidth="1"/>
    <col min="1300" max="1300" width="19" bestFit="1" customWidth="1"/>
    <col min="1301" max="1301" width="11.88671875" bestFit="1" customWidth="1"/>
    <col min="1302" max="1305" width="0" hidden="1" customWidth="1"/>
    <col min="1306" max="1306" width="12.109375" bestFit="1" customWidth="1"/>
    <col min="1307" max="1307" width="29.6640625" bestFit="1" customWidth="1"/>
    <col min="1308" max="1308" width="15.109375" bestFit="1" customWidth="1"/>
    <col min="1309" max="1309" width="10.5546875" bestFit="1" customWidth="1"/>
    <col min="1310" max="1310" width="10.6640625" customWidth="1"/>
    <col min="1311" max="1311" width="10.5546875" bestFit="1" customWidth="1"/>
    <col min="1312" max="1312" width="14.109375" bestFit="1" customWidth="1"/>
    <col min="1313" max="1313" width="10.5546875" customWidth="1"/>
    <col min="1314" max="1314" width="17.44140625" bestFit="1" customWidth="1"/>
    <col min="1315" max="1315" width="12.33203125" bestFit="1" customWidth="1"/>
    <col min="1316" max="1316" width="9.5546875" bestFit="1" customWidth="1"/>
    <col min="1317" max="1327" width="0" hidden="1" customWidth="1"/>
    <col min="1328" max="1328" width="17.6640625" bestFit="1" customWidth="1"/>
    <col min="1329" max="1329" width="17.5546875" bestFit="1" customWidth="1"/>
    <col min="1330" max="1330" width="13.44140625" customWidth="1"/>
    <col min="1331" max="1331" width="0" hidden="1" customWidth="1"/>
    <col min="1537" max="1537" width="6.44140625" bestFit="1" customWidth="1"/>
    <col min="1538" max="1538" width="7.5546875" customWidth="1"/>
    <col min="1539" max="1539" width="19.33203125" customWidth="1"/>
    <col min="1540" max="1540" width="0" hidden="1" customWidth="1"/>
    <col min="1541" max="1541" width="14.6640625" customWidth="1"/>
    <col min="1542" max="1553" width="0" hidden="1" customWidth="1"/>
    <col min="1554" max="1554" width="8.88671875" bestFit="1" customWidth="1"/>
    <col min="1555" max="1555" width="17.88671875" bestFit="1" customWidth="1"/>
    <col min="1556" max="1556" width="19" bestFit="1" customWidth="1"/>
    <col min="1557" max="1557" width="11.88671875" bestFit="1" customWidth="1"/>
    <col min="1558" max="1561" width="0" hidden="1" customWidth="1"/>
    <col min="1562" max="1562" width="12.109375" bestFit="1" customWidth="1"/>
    <col min="1563" max="1563" width="29.6640625" bestFit="1" customWidth="1"/>
    <col min="1564" max="1564" width="15.109375" bestFit="1" customWidth="1"/>
    <col min="1565" max="1565" width="10.5546875" bestFit="1" customWidth="1"/>
    <col min="1566" max="1566" width="10.6640625" customWidth="1"/>
    <col min="1567" max="1567" width="10.5546875" bestFit="1" customWidth="1"/>
    <col min="1568" max="1568" width="14.109375" bestFit="1" customWidth="1"/>
    <col min="1569" max="1569" width="10.5546875" customWidth="1"/>
    <col min="1570" max="1570" width="17.44140625" bestFit="1" customWidth="1"/>
    <col min="1571" max="1571" width="12.33203125" bestFit="1" customWidth="1"/>
    <col min="1572" max="1572" width="9.5546875" bestFit="1" customWidth="1"/>
    <col min="1573" max="1583" width="0" hidden="1" customWidth="1"/>
    <col min="1584" max="1584" width="17.6640625" bestFit="1" customWidth="1"/>
    <col min="1585" max="1585" width="17.5546875" bestFit="1" customWidth="1"/>
    <col min="1586" max="1586" width="13.44140625" customWidth="1"/>
    <col min="1587" max="1587" width="0" hidden="1" customWidth="1"/>
    <col min="1793" max="1793" width="6.44140625" bestFit="1" customWidth="1"/>
    <col min="1794" max="1794" width="7.5546875" customWidth="1"/>
    <col min="1795" max="1795" width="19.33203125" customWidth="1"/>
    <col min="1796" max="1796" width="0" hidden="1" customWidth="1"/>
    <col min="1797" max="1797" width="14.6640625" customWidth="1"/>
    <col min="1798" max="1809" width="0" hidden="1" customWidth="1"/>
    <col min="1810" max="1810" width="8.88671875" bestFit="1" customWidth="1"/>
    <col min="1811" max="1811" width="17.88671875" bestFit="1" customWidth="1"/>
    <col min="1812" max="1812" width="19" bestFit="1" customWidth="1"/>
    <col min="1813" max="1813" width="11.88671875" bestFit="1" customWidth="1"/>
    <col min="1814" max="1817" width="0" hidden="1" customWidth="1"/>
    <col min="1818" max="1818" width="12.109375" bestFit="1" customWidth="1"/>
    <col min="1819" max="1819" width="29.6640625" bestFit="1" customWidth="1"/>
    <col min="1820" max="1820" width="15.109375" bestFit="1" customWidth="1"/>
    <col min="1821" max="1821" width="10.5546875" bestFit="1" customWidth="1"/>
    <col min="1822" max="1822" width="10.6640625" customWidth="1"/>
    <col min="1823" max="1823" width="10.5546875" bestFit="1" customWidth="1"/>
    <col min="1824" max="1824" width="14.109375" bestFit="1" customWidth="1"/>
    <col min="1825" max="1825" width="10.5546875" customWidth="1"/>
    <col min="1826" max="1826" width="17.44140625" bestFit="1" customWidth="1"/>
    <col min="1827" max="1827" width="12.33203125" bestFit="1" customWidth="1"/>
    <col min="1828" max="1828" width="9.5546875" bestFit="1" customWidth="1"/>
    <col min="1829" max="1839" width="0" hidden="1" customWidth="1"/>
    <col min="1840" max="1840" width="17.6640625" bestFit="1" customWidth="1"/>
    <col min="1841" max="1841" width="17.5546875" bestFit="1" customWidth="1"/>
    <col min="1842" max="1842" width="13.44140625" customWidth="1"/>
    <col min="1843" max="1843" width="0" hidden="1" customWidth="1"/>
    <col min="2049" max="2049" width="6.44140625" bestFit="1" customWidth="1"/>
    <col min="2050" max="2050" width="7.5546875" customWidth="1"/>
    <col min="2051" max="2051" width="19.33203125" customWidth="1"/>
    <col min="2052" max="2052" width="0" hidden="1" customWidth="1"/>
    <col min="2053" max="2053" width="14.6640625" customWidth="1"/>
    <col min="2054" max="2065" width="0" hidden="1" customWidth="1"/>
    <col min="2066" max="2066" width="8.88671875" bestFit="1" customWidth="1"/>
    <col min="2067" max="2067" width="17.88671875" bestFit="1" customWidth="1"/>
    <col min="2068" max="2068" width="19" bestFit="1" customWidth="1"/>
    <col min="2069" max="2069" width="11.88671875" bestFit="1" customWidth="1"/>
    <col min="2070" max="2073" width="0" hidden="1" customWidth="1"/>
    <col min="2074" max="2074" width="12.109375" bestFit="1" customWidth="1"/>
    <col min="2075" max="2075" width="29.6640625" bestFit="1" customWidth="1"/>
    <col min="2076" max="2076" width="15.109375" bestFit="1" customWidth="1"/>
    <col min="2077" max="2077" width="10.5546875" bestFit="1" customWidth="1"/>
    <col min="2078" max="2078" width="10.6640625" customWidth="1"/>
    <col min="2079" max="2079" width="10.5546875" bestFit="1" customWidth="1"/>
    <col min="2080" max="2080" width="14.109375" bestFit="1" customWidth="1"/>
    <col min="2081" max="2081" width="10.5546875" customWidth="1"/>
    <col min="2082" max="2082" width="17.44140625" bestFit="1" customWidth="1"/>
    <col min="2083" max="2083" width="12.33203125" bestFit="1" customWidth="1"/>
    <col min="2084" max="2084" width="9.5546875" bestFit="1" customWidth="1"/>
    <col min="2085" max="2095" width="0" hidden="1" customWidth="1"/>
    <col min="2096" max="2096" width="17.6640625" bestFit="1" customWidth="1"/>
    <col min="2097" max="2097" width="17.5546875" bestFit="1" customWidth="1"/>
    <col min="2098" max="2098" width="13.44140625" customWidth="1"/>
    <col min="2099" max="2099" width="0" hidden="1" customWidth="1"/>
    <col min="2305" max="2305" width="6.44140625" bestFit="1" customWidth="1"/>
    <col min="2306" max="2306" width="7.5546875" customWidth="1"/>
    <col min="2307" max="2307" width="19.33203125" customWidth="1"/>
    <col min="2308" max="2308" width="0" hidden="1" customWidth="1"/>
    <col min="2309" max="2309" width="14.6640625" customWidth="1"/>
    <col min="2310" max="2321" width="0" hidden="1" customWidth="1"/>
    <col min="2322" max="2322" width="8.88671875" bestFit="1" customWidth="1"/>
    <col min="2323" max="2323" width="17.88671875" bestFit="1" customWidth="1"/>
    <col min="2324" max="2324" width="19" bestFit="1" customWidth="1"/>
    <col min="2325" max="2325" width="11.88671875" bestFit="1" customWidth="1"/>
    <col min="2326" max="2329" width="0" hidden="1" customWidth="1"/>
    <col min="2330" max="2330" width="12.109375" bestFit="1" customWidth="1"/>
    <col min="2331" max="2331" width="29.6640625" bestFit="1" customWidth="1"/>
    <col min="2332" max="2332" width="15.109375" bestFit="1" customWidth="1"/>
    <col min="2333" max="2333" width="10.5546875" bestFit="1" customWidth="1"/>
    <col min="2334" max="2334" width="10.6640625" customWidth="1"/>
    <col min="2335" max="2335" width="10.5546875" bestFit="1" customWidth="1"/>
    <col min="2336" max="2336" width="14.109375" bestFit="1" customWidth="1"/>
    <col min="2337" max="2337" width="10.5546875" customWidth="1"/>
    <col min="2338" max="2338" width="17.44140625" bestFit="1" customWidth="1"/>
    <col min="2339" max="2339" width="12.33203125" bestFit="1" customWidth="1"/>
    <col min="2340" max="2340" width="9.5546875" bestFit="1" customWidth="1"/>
    <col min="2341" max="2351" width="0" hidden="1" customWidth="1"/>
    <col min="2352" max="2352" width="17.6640625" bestFit="1" customWidth="1"/>
    <col min="2353" max="2353" width="17.5546875" bestFit="1" customWidth="1"/>
    <col min="2354" max="2354" width="13.44140625" customWidth="1"/>
    <col min="2355" max="2355" width="0" hidden="1" customWidth="1"/>
    <col min="2561" max="2561" width="6.44140625" bestFit="1" customWidth="1"/>
    <col min="2562" max="2562" width="7.5546875" customWidth="1"/>
    <col min="2563" max="2563" width="19.33203125" customWidth="1"/>
    <col min="2564" max="2564" width="0" hidden="1" customWidth="1"/>
    <col min="2565" max="2565" width="14.6640625" customWidth="1"/>
    <col min="2566" max="2577" width="0" hidden="1" customWidth="1"/>
    <col min="2578" max="2578" width="8.88671875" bestFit="1" customWidth="1"/>
    <col min="2579" max="2579" width="17.88671875" bestFit="1" customWidth="1"/>
    <col min="2580" max="2580" width="19" bestFit="1" customWidth="1"/>
    <col min="2581" max="2581" width="11.88671875" bestFit="1" customWidth="1"/>
    <col min="2582" max="2585" width="0" hidden="1" customWidth="1"/>
    <col min="2586" max="2586" width="12.109375" bestFit="1" customWidth="1"/>
    <col min="2587" max="2587" width="29.6640625" bestFit="1" customWidth="1"/>
    <col min="2588" max="2588" width="15.109375" bestFit="1" customWidth="1"/>
    <col min="2589" max="2589" width="10.5546875" bestFit="1" customWidth="1"/>
    <col min="2590" max="2590" width="10.6640625" customWidth="1"/>
    <col min="2591" max="2591" width="10.5546875" bestFit="1" customWidth="1"/>
    <col min="2592" max="2592" width="14.109375" bestFit="1" customWidth="1"/>
    <col min="2593" max="2593" width="10.5546875" customWidth="1"/>
    <col min="2594" max="2594" width="17.44140625" bestFit="1" customWidth="1"/>
    <col min="2595" max="2595" width="12.33203125" bestFit="1" customWidth="1"/>
    <col min="2596" max="2596" width="9.5546875" bestFit="1" customWidth="1"/>
    <col min="2597" max="2607" width="0" hidden="1" customWidth="1"/>
    <col min="2608" max="2608" width="17.6640625" bestFit="1" customWidth="1"/>
    <col min="2609" max="2609" width="17.5546875" bestFit="1" customWidth="1"/>
    <col min="2610" max="2610" width="13.44140625" customWidth="1"/>
    <col min="2611" max="2611" width="0" hidden="1" customWidth="1"/>
    <col min="2817" max="2817" width="6.44140625" bestFit="1" customWidth="1"/>
    <col min="2818" max="2818" width="7.5546875" customWidth="1"/>
    <col min="2819" max="2819" width="19.33203125" customWidth="1"/>
    <col min="2820" max="2820" width="0" hidden="1" customWidth="1"/>
    <col min="2821" max="2821" width="14.6640625" customWidth="1"/>
    <col min="2822" max="2833" width="0" hidden="1" customWidth="1"/>
    <col min="2834" max="2834" width="8.88671875" bestFit="1" customWidth="1"/>
    <col min="2835" max="2835" width="17.88671875" bestFit="1" customWidth="1"/>
    <col min="2836" max="2836" width="19" bestFit="1" customWidth="1"/>
    <col min="2837" max="2837" width="11.88671875" bestFit="1" customWidth="1"/>
    <col min="2838" max="2841" width="0" hidden="1" customWidth="1"/>
    <col min="2842" max="2842" width="12.109375" bestFit="1" customWidth="1"/>
    <col min="2843" max="2843" width="29.6640625" bestFit="1" customWidth="1"/>
    <col min="2844" max="2844" width="15.109375" bestFit="1" customWidth="1"/>
    <col min="2845" max="2845" width="10.5546875" bestFit="1" customWidth="1"/>
    <col min="2846" max="2846" width="10.6640625" customWidth="1"/>
    <col min="2847" max="2847" width="10.5546875" bestFit="1" customWidth="1"/>
    <col min="2848" max="2848" width="14.109375" bestFit="1" customWidth="1"/>
    <col min="2849" max="2849" width="10.5546875" customWidth="1"/>
    <col min="2850" max="2850" width="17.44140625" bestFit="1" customWidth="1"/>
    <col min="2851" max="2851" width="12.33203125" bestFit="1" customWidth="1"/>
    <col min="2852" max="2852" width="9.5546875" bestFit="1" customWidth="1"/>
    <col min="2853" max="2863" width="0" hidden="1" customWidth="1"/>
    <col min="2864" max="2864" width="17.6640625" bestFit="1" customWidth="1"/>
    <col min="2865" max="2865" width="17.5546875" bestFit="1" customWidth="1"/>
    <col min="2866" max="2866" width="13.44140625" customWidth="1"/>
    <col min="2867" max="2867" width="0" hidden="1" customWidth="1"/>
    <col min="3073" max="3073" width="6.44140625" bestFit="1" customWidth="1"/>
    <col min="3074" max="3074" width="7.5546875" customWidth="1"/>
    <col min="3075" max="3075" width="19.33203125" customWidth="1"/>
    <col min="3076" max="3076" width="0" hidden="1" customWidth="1"/>
    <col min="3077" max="3077" width="14.6640625" customWidth="1"/>
    <col min="3078" max="3089" width="0" hidden="1" customWidth="1"/>
    <col min="3090" max="3090" width="8.88671875" bestFit="1" customWidth="1"/>
    <col min="3091" max="3091" width="17.88671875" bestFit="1" customWidth="1"/>
    <col min="3092" max="3092" width="19" bestFit="1" customWidth="1"/>
    <col min="3093" max="3093" width="11.88671875" bestFit="1" customWidth="1"/>
    <col min="3094" max="3097" width="0" hidden="1" customWidth="1"/>
    <col min="3098" max="3098" width="12.109375" bestFit="1" customWidth="1"/>
    <col min="3099" max="3099" width="29.6640625" bestFit="1" customWidth="1"/>
    <col min="3100" max="3100" width="15.109375" bestFit="1" customWidth="1"/>
    <col min="3101" max="3101" width="10.5546875" bestFit="1" customWidth="1"/>
    <col min="3102" max="3102" width="10.6640625" customWidth="1"/>
    <col min="3103" max="3103" width="10.5546875" bestFit="1" customWidth="1"/>
    <col min="3104" max="3104" width="14.109375" bestFit="1" customWidth="1"/>
    <col min="3105" max="3105" width="10.5546875" customWidth="1"/>
    <col min="3106" max="3106" width="17.44140625" bestFit="1" customWidth="1"/>
    <col min="3107" max="3107" width="12.33203125" bestFit="1" customWidth="1"/>
    <col min="3108" max="3108" width="9.5546875" bestFit="1" customWidth="1"/>
    <col min="3109" max="3119" width="0" hidden="1" customWidth="1"/>
    <col min="3120" max="3120" width="17.6640625" bestFit="1" customWidth="1"/>
    <col min="3121" max="3121" width="17.5546875" bestFit="1" customWidth="1"/>
    <col min="3122" max="3122" width="13.44140625" customWidth="1"/>
    <col min="3123" max="3123" width="0" hidden="1" customWidth="1"/>
    <col min="3329" max="3329" width="6.44140625" bestFit="1" customWidth="1"/>
    <col min="3330" max="3330" width="7.5546875" customWidth="1"/>
    <col min="3331" max="3331" width="19.33203125" customWidth="1"/>
    <col min="3332" max="3332" width="0" hidden="1" customWidth="1"/>
    <col min="3333" max="3333" width="14.6640625" customWidth="1"/>
    <col min="3334" max="3345" width="0" hidden="1" customWidth="1"/>
    <col min="3346" max="3346" width="8.88671875" bestFit="1" customWidth="1"/>
    <col min="3347" max="3347" width="17.88671875" bestFit="1" customWidth="1"/>
    <col min="3348" max="3348" width="19" bestFit="1" customWidth="1"/>
    <col min="3349" max="3349" width="11.88671875" bestFit="1" customWidth="1"/>
    <col min="3350" max="3353" width="0" hidden="1" customWidth="1"/>
    <col min="3354" max="3354" width="12.109375" bestFit="1" customWidth="1"/>
    <col min="3355" max="3355" width="29.6640625" bestFit="1" customWidth="1"/>
    <col min="3356" max="3356" width="15.109375" bestFit="1" customWidth="1"/>
    <col min="3357" max="3357" width="10.5546875" bestFit="1" customWidth="1"/>
    <col min="3358" max="3358" width="10.6640625" customWidth="1"/>
    <col min="3359" max="3359" width="10.5546875" bestFit="1" customWidth="1"/>
    <col min="3360" max="3360" width="14.109375" bestFit="1" customWidth="1"/>
    <col min="3361" max="3361" width="10.5546875" customWidth="1"/>
    <col min="3362" max="3362" width="17.44140625" bestFit="1" customWidth="1"/>
    <col min="3363" max="3363" width="12.33203125" bestFit="1" customWidth="1"/>
    <col min="3364" max="3364" width="9.5546875" bestFit="1" customWidth="1"/>
    <col min="3365" max="3375" width="0" hidden="1" customWidth="1"/>
    <col min="3376" max="3376" width="17.6640625" bestFit="1" customWidth="1"/>
    <col min="3377" max="3377" width="17.5546875" bestFit="1" customWidth="1"/>
    <col min="3378" max="3378" width="13.44140625" customWidth="1"/>
    <col min="3379" max="3379" width="0" hidden="1" customWidth="1"/>
    <col min="3585" max="3585" width="6.44140625" bestFit="1" customWidth="1"/>
    <col min="3586" max="3586" width="7.5546875" customWidth="1"/>
    <col min="3587" max="3587" width="19.33203125" customWidth="1"/>
    <col min="3588" max="3588" width="0" hidden="1" customWidth="1"/>
    <col min="3589" max="3589" width="14.6640625" customWidth="1"/>
    <col min="3590" max="3601" width="0" hidden="1" customWidth="1"/>
    <col min="3602" max="3602" width="8.88671875" bestFit="1" customWidth="1"/>
    <col min="3603" max="3603" width="17.88671875" bestFit="1" customWidth="1"/>
    <col min="3604" max="3604" width="19" bestFit="1" customWidth="1"/>
    <col min="3605" max="3605" width="11.88671875" bestFit="1" customWidth="1"/>
    <col min="3606" max="3609" width="0" hidden="1" customWidth="1"/>
    <col min="3610" max="3610" width="12.109375" bestFit="1" customWidth="1"/>
    <col min="3611" max="3611" width="29.6640625" bestFit="1" customWidth="1"/>
    <col min="3612" max="3612" width="15.109375" bestFit="1" customWidth="1"/>
    <col min="3613" max="3613" width="10.5546875" bestFit="1" customWidth="1"/>
    <col min="3614" max="3614" width="10.6640625" customWidth="1"/>
    <col min="3615" max="3615" width="10.5546875" bestFit="1" customWidth="1"/>
    <col min="3616" max="3616" width="14.109375" bestFit="1" customWidth="1"/>
    <col min="3617" max="3617" width="10.5546875" customWidth="1"/>
    <col min="3618" max="3618" width="17.44140625" bestFit="1" customWidth="1"/>
    <col min="3619" max="3619" width="12.33203125" bestFit="1" customWidth="1"/>
    <col min="3620" max="3620" width="9.5546875" bestFit="1" customWidth="1"/>
    <col min="3621" max="3631" width="0" hidden="1" customWidth="1"/>
    <col min="3632" max="3632" width="17.6640625" bestFit="1" customWidth="1"/>
    <col min="3633" max="3633" width="17.5546875" bestFit="1" customWidth="1"/>
    <col min="3634" max="3634" width="13.44140625" customWidth="1"/>
    <col min="3635" max="3635" width="0" hidden="1" customWidth="1"/>
    <col min="3841" max="3841" width="6.44140625" bestFit="1" customWidth="1"/>
    <col min="3842" max="3842" width="7.5546875" customWidth="1"/>
    <col min="3843" max="3843" width="19.33203125" customWidth="1"/>
    <col min="3844" max="3844" width="0" hidden="1" customWidth="1"/>
    <col min="3845" max="3845" width="14.6640625" customWidth="1"/>
    <col min="3846" max="3857" width="0" hidden="1" customWidth="1"/>
    <col min="3858" max="3858" width="8.88671875" bestFit="1" customWidth="1"/>
    <col min="3859" max="3859" width="17.88671875" bestFit="1" customWidth="1"/>
    <col min="3860" max="3860" width="19" bestFit="1" customWidth="1"/>
    <col min="3861" max="3861" width="11.88671875" bestFit="1" customWidth="1"/>
    <col min="3862" max="3865" width="0" hidden="1" customWidth="1"/>
    <col min="3866" max="3866" width="12.109375" bestFit="1" customWidth="1"/>
    <col min="3867" max="3867" width="29.6640625" bestFit="1" customWidth="1"/>
    <col min="3868" max="3868" width="15.109375" bestFit="1" customWidth="1"/>
    <col min="3869" max="3869" width="10.5546875" bestFit="1" customWidth="1"/>
    <col min="3870" max="3870" width="10.6640625" customWidth="1"/>
    <col min="3871" max="3871" width="10.5546875" bestFit="1" customWidth="1"/>
    <col min="3872" max="3872" width="14.109375" bestFit="1" customWidth="1"/>
    <col min="3873" max="3873" width="10.5546875" customWidth="1"/>
    <col min="3874" max="3874" width="17.44140625" bestFit="1" customWidth="1"/>
    <col min="3875" max="3875" width="12.33203125" bestFit="1" customWidth="1"/>
    <col min="3876" max="3876" width="9.5546875" bestFit="1" customWidth="1"/>
    <col min="3877" max="3887" width="0" hidden="1" customWidth="1"/>
    <col min="3888" max="3888" width="17.6640625" bestFit="1" customWidth="1"/>
    <col min="3889" max="3889" width="17.5546875" bestFit="1" customWidth="1"/>
    <col min="3890" max="3890" width="13.44140625" customWidth="1"/>
    <col min="3891" max="3891" width="0" hidden="1" customWidth="1"/>
    <col min="4097" max="4097" width="6.44140625" bestFit="1" customWidth="1"/>
    <col min="4098" max="4098" width="7.5546875" customWidth="1"/>
    <col min="4099" max="4099" width="19.33203125" customWidth="1"/>
    <col min="4100" max="4100" width="0" hidden="1" customWidth="1"/>
    <col min="4101" max="4101" width="14.6640625" customWidth="1"/>
    <col min="4102" max="4113" width="0" hidden="1" customWidth="1"/>
    <col min="4114" max="4114" width="8.88671875" bestFit="1" customWidth="1"/>
    <col min="4115" max="4115" width="17.88671875" bestFit="1" customWidth="1"/>
    <col min="4116" max="4116" width="19" bestFit="1" customWidth="1"/>
    <col min="4117" max="4117" width="11.88671875" bestFit="1" customWidth="1"/>
    <col min="4118" max="4121" width="0" hidden="1" customWidth="1"/>
    <col min="4122" max="4122" width="12.109375" bestFit="1" customWidth="1"/>
    <col min="4123" max="4123" width="29.6640625" bestFit="1" customWidth="1"/>
    <col min="4124" max="4124" width="15.109375" bestFit="1" customWidth="1"/>
    <col min="4125" max="4125" width="10.5546875" bestFit="1" customWidth="1"/>
    <col min="4126" max="4126" width="10.6640625" customWidth="1"/>
    <col min="4127" max="4127" width="10.5546875" bestFit="1" customWidth="1"/>
    <col min="4128" max="4128" width="14.109375" bestFit="1" customWidth="1"/>
    <col min="4129" max="4129" width="10.5546875" customWidth="1"/>
    <col min="4130" max="4130" width="17.44140625" bestFit="1" customWidth="1"/>
    <col min="4131" max="4131" width="12.33203125" bestFit="1" customWidth="1"/>
    <col min="4132" max="4132" width="9.5546875" bestFit="1" customWidth="1"/>
    <col min="4133" max="4143" width="0" hidden="1" customWidth="1"/>
    <col min="4144" max="4144" width="17.6640625" bestFit="1" customWidth="1"/>
    <col min="4145" max="4145" width="17.5546875" bestFit="1" customWidth="1"/>
    <col min="4146" max="4146" width="13.44140625" customWidth="1"/>
    <col min="4147" max="4147" width="0" hidden="1" customWidth="1"/>
    <col min="4353" max="4353" width="6.44140625" bestFit="1" customWidth="1"/>
    <col min="4354" max="4354" width="7.5546875" customWidth="1"/>
    <col min="4355" max="4355" width="19.33203125" customWidth="1"/>
    <col min="4356" max="4356" width="0" hidden="1" customWidth="1"/>
    <col min="4357" max="4357" width="14.6640625" customWidth="1"/>
    <col min="4358" max="4369" width="0" hidden="1" customWidth="1"/>
    <col min="4370" max="4370" width="8.88671875" bestFit="1" customWidth="1"/>
    <col min="4371" max="4371" width="17.88671875" bestFit="1" customWidth="1"/>
    <col min="4372" max="4372" width="19" bestFit="1" customWidth="1"/>
    <col min="4373" max="4373" width="11.88671875" bestFit="1" customWidth="1"/>
    <col min="4374" max="4377" width="0" hidden="1" customWidth="1"/>
    <col min="4378" max="4378" width="12.109375" bestFit="1" customWidth="1"/>
    <col min="4379" max="4379" width="29.6640625" bestFit="1" customWidth="1"/>
    <col min="4380" max="4380" width="15.109375" bestFit="1" customWidth="1"/>
    <col min="4381" max="4381" width="10.5546875" bestFit="1" customWidth="1"/>
    <col min="4382" max="4382" width="10.6640625" customWidth="1"/>
    <col min="4383" max="4383" width="10.5546875" bestFit="1" customWidth="1"/>
    <col min="4384" max="4384" width="14.109375" bestFit="1" customWidth="1"/>
    <col min="4385" max="4385" width="10.5546875" customWidth="1"/>
    <col min="4386" max="4386" width="17.44140625" bestFit="1" customWidth="1"/>
    <col min="4387" max="4387" width="12.33203125" bestFit="1" customWidth="1"/>
    <col min="4388" max="4388" width="9.5546875" bestFit="1" customWidth="1"/>
    <col min="4389" max="4399" width="0" hidden="1" customWidth="1"/>
    <col min="4400" max="4400" width="17.6640625" bestFit="1" customWidth="1"/>
    <col min="4401" max="4401" width="17.5546875" bestFit="1" customWidth="1"/>
    <col min="4402" max="4402" width="13.44140625" customWidth="1"/>
    <col min="4403" max="4403" width="0" hidden="1" customWidth="1"/>
    <col min="4609" max="4609" width="6.44140625" bestFit="1" customWidth="1"/>
    <col min="4610" max="4610" width="7.5546875" customWidth="1"/>
    <col min="4611" max="4611" width="19.33203125" customWidth="1"/>
    <col min="4612" max="4612" width="0" hidden="1" customWidth="1"/>
    <col min="4613" max="4613" width="14.6640625" customWidth="1"/>
    <col min="4614" max="4625" width="0" hidden="1" customWidth="1"/>
    <col min="4626" max="4626" width="8.88671875" bestFit="1" customWidth="1"/>
    <col min="4627" max="4627" width="17.88671875" bestFit="1" customWidth="1"/>
    <col min="4628" max="4628" width="19" bestFit="1" customWidth="1"/>
    <col min="4629" max="4629" width="11.88671875" bestFit="1" customWidth="1"/>
    <col min="4630" max="4633" width="0" hidden="1" customWidth="1"/>
    <col min="4634" max="4634" width="12.109375" bestFit="1" customWidth="1"/>
    <col min="4635" max="4635" width="29.6640625" bestFit="1" customWidth="1"/>
    <col min="4636" max="4636" width="15.109375" bestFit="1" customWidth="1"/>
    <col min="4637" max="4637" width="10.5546875" bestFit="1" customWidth="1"/>
    <col min="4638" max="4638" width="10.6640625" customWidth="1"/>
    <col min="4639" max="4639" width="10.5546875" bestFit="1" customWidth="1"/>
    <col min="4640" max="4640" width="14.109375" bestFit="1" customWidth="1"/>
    <col min="4641" max="4641" width="10.5546875" customWidth="1"/>
    <col min="4642" max="4642" width="17.44140625" bestFit="1" customWidth="1"/>
    <col min="4643" max="4643" width="12.33203125" bestFit="1" customWidth="1"/>
    <col min="4644" max="4644" width="9.5546875" bestFit="1" customWidth="1"/>
    <col min="4645" max="4655" width="0" hidden="1" customWidth="1"/>
    <col min="4656" max="4656" width="17.6640625" bestFit="1" customWidth="1"/>
    <col min="4657" max="4657" width="17.5546875" bestFit="1" customWidth="1"/>
    <col min="4658" max="4658" width="13.44140625" customWidth="1"/>
    <col min="4659" max="4659" width="0" hidden="1" customWidth="1"/>
    <col min="4865" max="4865" width="6.44140625" bestFit="1" customWidth="1"/>
    <col min="4866" max="4866" width="7.5546875" customWidth="1"/>
    <col min="4867" max="4867" width="19.33203125" customWidth="1"/>
    <col min="4868" max="4868" width="0" hidden="1" customWidth="1"/>
    <col min="4869" max="4869" width="14.6640625" customWidth="1"/>
    <col min="4870" max="4881" width="0" hidden="1" customWidth="1"/>
    <col min="4882" max="4882" width="8.88671875" bestFit="1" customWidth="1"/>
    <col min="4883" max="4883" width="17.88671875" bestFit="1" customWidth="1"/>
    <col min="4884" max="4884" width="19" bestFit="1" customWidth="1"/>
    <col min="4885" max="4885" width="11.88671875" bestFit="1" customWidth="1"/>
    <col min="4886" max="4889" width="0" hidden="1" customWidth="1"/>
    <col min="4890" max="4890" width="12.109375" bestFit="1" customWidth="1"/>
    <col min="4891" max="4891" width="29.6640625" bestFit="1" customWidth="1"/>
    <col min="4892" max="4892" width="15.109375" bestFit="1" customWidth="1"/>
    <col min="4893" max="4893" width="10.5546875" bestFit="1" customWidth="1"/>
    <col min="4894" max="4894" width="10.6640625" customWidth="1"/>
    <col min="4895" max="4895" width="10.5546875" bestFit="1" customWidth="1"/>
    <col min="4896" max="4896" width="14.109375" bestFit="1" customWidth="1"/>
    <col min="4897" max="4897" width="10.5546875" customWidth="1"/>
    <col min="4898" max="4898" width="17.44140625" bestFit="1" customWidth="1"/>
    <col min="4899" max="4899" width="12.33203125" bestFit="1" customWidth="1"/>
    <col min="4900" max="4900" width="9.5546875" bestFit="1" customWidth="1"/>
    <col min="4901" max="4911" width="0" hidden="1" customWidth="1"/>
    <col min="4912" max="4912" width="17.6640625" bestFit="1" customWidth="1"/>
    <col min="4913" max="4913" width="17.5546875" bestFit="1" customWidth="1"/>
    <col min="4914" max="4914" width="13.44140625" customWidth="1"/>
    <col min="4915" max="4915" width="0" hidden="1" customWidth="1"/>
    <col min="5121" max="5121" width="6.44140625" bestFit="1" customWidth="1"/>
    <col min="5122" max="5122" width="7.5546875" customWidth="1"/>
    <col min="5123" max="5123" width="19.33203125" customWidth="1"/>
    <col min="5124" max="5124" width="0" hidden="1" customWidth="1"/>
    <col min="5125" max="5125" width="14.6640625" customWidth="1"/>
    <col min="5126" max="5137" width="0" hidden="1" customWidth="1"/>
    <col min="5138" max="5138" width="8.88671875" bestFit="1" customWidth="1"/>
    <col min="5139" max="5139" width="17.88671875" bestFit="1" customWidth="1"/>
    <col min="5140" max="5140" width="19" bestFit="1" customWidth="1"/>
    <col min="5141" max="5141" width="11.88671875" bestFit="1" customWidth="1"/>
    <col min="5142" max="5145" width="0" hidden="1" customWidth="1"/>
    <col min="5146" max="5146" width="12.109375" bestFit="1" customWidth="1"/>
    <col min="5147" max="5147" width="29.6640625" bestFit="1" customWidth="1"/>
    <col min="5148" max="5148" width="15.109375" bestFit="1" customWidth="1"/>
    <col min="5149" max="5149" width="10.5546875" bestFit="1" customWidth="1"/>
    <col min="5150" max="5150" width="10.6640625" customWidth="1"/>
    <col min="5151" max="5151" width="10.5546875" bestFit="1" customWidth="1"/>
    <col min="5152" max="5152" width="14.109375" bestFit="1" customWidth="1"/>
    <col min="5153" max="5153" width="10.5546875" customWidth="1"/>
    <col min="5154" max="5154" width="17.44140625" bestFit="1" customWidth="1"/>
    <col min="5155" max="5155" width="12.33203125" bestFit="1" customWidth="1"/>
    <col min="5156" max="5156" width="9.5546875" bestFit="1" customWidth="1"/>
    <col min="5157" max="5167" width="0" hidden="1" customWidth="1"/>
    <col min="5168" max="5168" width="17.6640625" bestFit="1" customWidth="1"/>
    <col min="5169" max="5169" width="17.5546875" bestFit="1" customWidth="1"/>
    <col min="5170" max="5170" width="13.44140625" customWidth="1"/>
    <col min="5171" max="5171" width="0" hidden="1" customWidth="1"/>
    <col min="5377" max="5377" width="6.44140625" bestFit="1" customWidth="1"/>
    <col min="5378" max="5378" width="7.5546875" customWidth="1"/>
    <col min="5379" max="5379" width="19.33203125" customWidth="1"/>
    <col min="5380" max="5380" width="0" hidden="1" customWidth="1"/>
    <col min="5381" max="5381" width="14.6640625" customWidth="1"/>
    <col min="5382" max="5393" width="0" hidden="1" customWidth="1"/>
    <col min="5394" max="5394" width="8.88671875" bestFit="1" customWidth="1"/>
    <col min="5395" max="5395" width="17.88671875" bestFit="1" customWidth="1"/>
    <col min="5396" max="5396" width="19" bestFit="1" customWidth="1"/>
    <col min="5397" max="5397" width="11.88671875" bestFit="1" customWidth="1"/>
    <col min="5398" max="5401" width="0" hidden="1" customWidth="1"/>
    <col min="5402" max="5402" width="12.109375" bestFit="1" customWidth="1"/>
    <col min="5403" max="5403" width="29.6640625" bestFit="1" customWidth="1"/>
    <col min="5404" max="5404" width="15.109375" bestFit="1" customWidth="1"/>
    <col min="5405" max="5405" width="10.5546875" bestFit="1" customWidth="1"/>
    <col min="5406" max="5406" width="10.6640625" customWidth="1"/>
    <col min="5407" max="5407" width="10.5546875" bestFit="1" customWidth="1"/>
    <col min="5408" max="5408" width="14.109375" bestFit="1" customWidth="1"/>
    <col min="5409" max="5409" width="10.5546875" customWidth="1"/>
    <col min="5410" max="5410" width="17.44140625" bestFit="1" customWidth="1"/>
    <col min="5411" max="5411" width="12.33203125" bestFit="1" customWidth="1"/>
    <col min="5412" max="5412" width="9.5546875" bestFit="1" customWidth="1"/>
    <col min="5413" max="5423" width="0" hidden="1" customWidth="1"/>
    <col min="5424" max="5424" width="17.6640625" bestFit="1" customWidth="1"/>
    <col min="5425" max="5425" width="17.5546875" bestFit="1" customWidth="1"/>
    <col min="5426" max="5426" width="13.44140625" customWidth="1"/>
    <col min="5427" max="5427" width="0" hidden="1" customWidth="1"/>
    <col min="5633" max="5633" width="6.44140625" bestFit="1" customWidth="1"/>
    <col min="5634" max="5634" width="7.5546875" customWidth="1"/>
    <col min="5635" max="5635" width="19.33203125" customWidth="1"/>
    <col min="5636" max="5636" width="0" hidden="1" customWidth="1"/>
    <col min="5637" max="5637" width="14.6640625" customWidth="1"/>
    <col min="5638" max="5649" width="0" hidden="1" customWidth="1"/>
    <col min="5650" max="5650" width="8.88671875" bestFit="1" customWidth="1"/>
    <col min="5651" max="5651" width="17.88671875" bestFit="1" customWidth="1"/>
    <col min="5652" max="5652" width="19" bestFit="1" customWidth="1"/>
    <col min="5653" max="5653" width="11.88671875" bestFit="1" customWidth="1"/>
    <col min="5654" max="5657" width="0" hidden="1" customWidth="1"/>
    <col min="5658" max="5658" width="12.109375" bestFit="1" customWidth="1"/>
    <col min="5659" max="5659" width="29.6640625" bestFit="1" customWidth="1"/>
    <col min="5660" max="5660" width="15.109375" bestFit="1" customWidth="1"/>
    <col min="5661" max="5661" width="10.5546875" bestFit="1" customWidth="1"/>
    <col min="5662" max="5662" width="10.6640625" customWidth="1"/>
    <col min="5663" max="5663" width="10.5546875" bestFit="1" customWidth="1"/>
    <col min="5664" max="5664" width="14.109375" bestFit="1" customWidth="1"/>
    <col min="5665" max="5665" width="10.5546875" customWidth="1"/>
    <col min="5666" max="5666" width="17.44140625" bestFit="1" customWidth="1"/>
    <col min="5667" max="5667" width="12.33203125" bestFit="1" customWidth="1"/>
    <col min="5668" max="5668" width="9.5546875" bestFit="1" customWidth="1"/>
    <col min="5669" max="5679" width="0" hidden="1" customWidth="1"/>
    <col min="5680" max="5680" width="17.6640625" bestFit="1" customWidth="1"/>
    <col min="5681" max="5681" width="17.5546875" bestFit="1" customWidth="1"/>
    <col min="5682" max="5682" width="13.44140625" customWidth="1"/>
    <col min="5683" max="5683" width="0" hidden="1" customWidth="1"/>
    <col min="5889" max="5889" width="6.44140625" bestFit="1" customWidth="1"/>
    <col min="5890" max="5890" width="7.5546875" customWidth="1"/>
    <col min="5891" max="5891" width="19.33203125" customWidth="1"/>
    <col min="5892" max="5892" width="0" hidden="1" customWidth="1"/>
    <col min="5893" max="5893" width="14.6640625" customWidth="1"/>
    <col min="5894" max="5905" width="0" hidden="1" customWidth="1"/>
    <col min="5906" max="5906" width="8.88671875" bestFit="1" customWidth="1"/>
    <col min="5907" max="5907" width="17.88671875" bestFit="1" customWidth="1"/>
    <col min="5908" max="5908" width="19" bestFit="1" customWidth="1"/>
    <col min="5909" max="5909" width="11.88671875" bestFit="1" customWidth="1"/>
    <col min="5910" max="5913" width="0" hidden="1" customWidth="1"/>
    <col min="5914" max="5914" width="12.109375" bestFit="1" customWidth="1"/>
    <col min="5915" max="5915" width="29.6640625" bestFit="1" customWidth="1"/>
    <col min="5916" max="5916" width="15.109375" bestFit="1" customWidth="1"/>
    <col min="5917" max="5917" width="10.5546875" bestFit="1" customWidth="1"/>
    <col min="5918" max="5918" width="10.6640625" customWidth="1"/>
    <col min="5919" max="5919" width="10.5546875" bestFit="1" customWidth="1"/>
    <col min="5920" max="5920" width="14.109375" bestFit="1" customWidth="1"/>
    <col min="5921" max="5921" width="10.5546875" customWidth="1"/>
    <col min="5922" max="5922" width="17.44140625" bestFit="1" customWidth="1"/>
    <col min="5923" max="5923" width="12.33203125" bestFit="1" customWidth="1"/>
    <col min="5924" max="5924" width="9.5546875" bestFit="1" customWidth="1"/>
    <col min="5925" max="5935" width="0" hidden="1" customWidth="1"/>
    <col min="5936" max="5936" width="17.6640625" bestFit="1" customWidth="1"/>
    <col min="5937" max="5937" width="17.5546875" bestFit="1" customWidth="1"/>
    <col min="5938" max="5938" width="13.44140625" customWidth="1"/>
    <col min="5939" max="5939" width="0" hidden="1" customWidth="1"/>
    <col min="6145" max="6145" width="6.44140625" bestFit="1" customWidth="1"/>
    <col min="6146" max="6146" width="7.5546875" customWidth="1"/>
    <col min="6147" max="6147" width="19.33203125" customWidth="1"/>
    <col min="6148" max="6148" width="0" hidden="1" customWidth="1"/>
    <col min="6149" max="6149" width="14.6640625" customWidth="1"/>
    <col min="6150" max="6161" width="0" hidden="1" customWidth="1"/>
    <col min="6162" max="6162" width="8.88671875" bestFit="1" customWidth="1"/>
    <col min="6163" max="6163" width="17.88671875" bestFit="1" customWidth="1"/>
    <col min="6164" max="6164" width="19" bestFit="1" customWidth="1"/>
    <col min="6165" max="6165" width="11.88671875" bestFit="1" customWidth="1"/>
    <col min="6166" max="6169" width="0" hidden="1" customWidth="1"/>
    <col min="6170" max="6170" width="12.109375" bestFit="1" customWidth="1"/>
    <col min="6171" max="6171" width="29.6640625" bestFit="1" customWidth="1"/>
    <col min="6172" max="6172" width="15.109375" bestFit="1" customWidth="1"/>
    <col min="6173" max="6173" width="10.5546875" bestFit="1" customWidth="1"/>
    <col min="6174" max="6174" width="10.6640625" customWidth="1"/>
    <col min="6175" max="6175" width="10.5546875" bestFit="1" customWidth="1"/>
    <col min="6176" max="6176" width="14.109375" bestFit="1" customWidth="1"/>
    <col min="6177" max="6177" width="10.5546875" customWidth="1"/>
    <col min="6178" max="6178" width="17.44140625" bestFit="1" customWidth="1"/>
    <col min="6179" max="6179" width="12.33203125" bestFit="1" customWidth="1"/>
    <col min="6180" max="6180" width="9.5546875" bestFit="1" customWidth="1"/>
    <col min="6181" max="6191" width="0" hidden="1" customWidth="1"/>
    <col min="6192" max="6192" width="17.6640625" bestFit="1" customWidth="1"/>
    <col min="6193" max="6193" width="17.5546875" bestFit="1" customWidth="1"/>
    <col min="6194" max="6194" width="13.44140625" customWidth="1"/>
    <col min="6195" max="6195" width="0" hidden="1" customWidth="1"/>
    <col min="6401" max="6401" width="6.44140625" bestFit="1" customWidth="1"/>
    <col min="6402" max="6402" width="7.5546875" customWidth="1"/>
    <col min="6403" max="6403" width="19.33203125" customWidth="1"/>
    <col min="6404" max="6404" width="0" hidden="1" customWidth="1"/>
    <col min="6405" max="6405" width="14.6640625" customWidth="1"/>
    <col min="6406" max="6417" width="0" hidden="1" customWidth="1"/>
    <col min="6418" max="6418" width="8.88671875" bestFit="1" customWidth="1"/>
    <col min="6419" max="6419" width="17.88671875" bestFit="1" customWidth="1"/>
    <col min="6420" max="6420" width="19" bestFit="1" customWidth="1"/>
    <col min="6421" max="6421" width="11.88671875" bestFit="1" customWidth="1"/>
    <col min="6422" max="6425" width="0" hidden="1" customWidth="1"/>
    <col min="6426" max="6426" width="12.109375" bestFit="1" customWidth="1"/>
    <col min="6427" max="6427" width="29.6640625" bestFit="1" customWidth="1"/>
    <col min="6428" max="6428" width="15.109375" bestFit="1" customWidth="1"/>
    <col min="6429" max="6429" width="10.5546875" bestFit="1" customWidth="1"/>
    <col min="6430" max="6430" width="10.6640625" customWidth="1"/>
    <col min="6431" max="6431" width="10.5546875" bestFit="1" customWidth="1"/>
    <col min="6432" max="6432" width="14.109375" bestFit="1" customWidth="1"/>
    <col min="6433" max="6433" width="10.5546875" customWidth="1"/>
    <col min="6434" max="6434" width="17.44140625" bestFit="1" customWidth="1"/>
    <col min="6435" max="6435" width="12.33203125" bestFit="1" customWidth="1"/>
    <col min="6436" max="6436" width="9.5546875" bestFit="1" customWidth="1"/>
    <col min="6437" max="6447" width="0" hidden="1" customWidth="1"/>
    <col min="6448" max="6448" width="17.6640625" bestFit="1" customWidth="1"/>
    <col min="6449" max="6449" width="17.5546875" bestFit="1" customWidth="1"/>
    <col min="6450" max="6450" width="13.44140625" customWidth="1"/>
    <col min="6451" max="6451" width="0" hidden="1" customWidth="1"/>
    <col min="6657" max="6657" width="6.44140625" bestFit="1" customWidth="1"/>
    <col min="6658" max="6658" width="7.5546875" customWidth="1"/>
    <col min="6659" max="6659" width="19.33203125" customWidth="1"/>
    <col min="6660" max="6660" width="0" hidden="1" customWidth="1"/>
    <col min="6661" max="6661" width="14.6640625" customWidth="1"/>
    <col min="6662" max="6673" width="0" hidden="1" customWidth="1"/>
    <col min="6674" max="6674" width="8.88671875" bestFit="1" customWidth="1"/>
    <col min="6675" max="6675" width="17.88671875" bestFit="1" customWidth="1"/>
    <col min="6676" max="6676" width="19" bestFit="1" customWidth="1"/>
    <col min="6677" max="6677" width="11.88671875" bestFit="1" customWidth="1"/>
    <col min="6678" max="6681" width="0" hidden="1" customWidth="1"/>
    <col min="6682" max="6682" width="12.109375" bestFit="1" customWidth="1"/>
    <col min="6683" max="6683" width="29.6640625" bestFit="1" customWidth="1"/>
    <col min="6684" max="6684" width="15.109375" bestFit="1" customWidth="1"/>
    <col min="6685" max="6685" width="10.5546875" bestFit="1" customWidth="1"/>
    <col min="6686" max="6686" width="10.6640625" customWidth="1"/>
    <col min="6687" max="6687" width="10.5546875" bestFit="1" customWidth="1"/>
    <col min="6688" max="6688" width="14.109375" bestFit="1" customWidth="1"/>
    <col min="6689" max="6689" width="10.5546875" customWidth="1"/>
    <col min="6690" max="6690" width="17.44140625" bestFit="1" customWidth="1"/>
    <col min="6691" max="6691" width="12.33203125" bestFit="1" customWidth="1"/>
    <col min="6692" max="6692" width="9.5546875" bestFit="1" customWidth="1"/>
    <col min="6693" max="6703" width="0" hidden="1" customWidth="1"/>
    <col min="6704" max="6704" width="17.6640625" bestFit="1" customWidth="1"/>
    <col min="6705" max="6705" width="17.5546875" bestFit="1" customWidth="1"/>
    <col min="6706" max="6706" width="13.44140625" customWidth="1"/>
    <col min="6707" max="6707" width="0" hidden="1" customWidth="1"/>
    <col min="6913" max="6913" width="6.44140625" bestFit="1" customWidth="1"/>
    <col min="6914" max="6914" width="7.5546875" customWidth="1"/>
    <col min="6915" max="6915" width="19.33203125" customWidth="1"/>
    <col min="6916" max="6916" width="0" hidden="1" customWidth="1"/>
    <col min="6917" max="6917" width="14.6640625" customWidth="1"/>
    <col min="6918" max="6929" width="0" hidden="1" customWidth="1"/>
    <col min="6930" max="6930" width="8.88671875" bestFit="1" customWidth="1"/>
    <col min="6931" max="6931" width="17.88671875" bestFit="1" customWidth="1"/>
    <col min="6932" max="6932" width="19" bestFit="1" customWidth="1"/>
    <col min="6933" max="6933" width="11.88671875" bestFit="1" customWidth="1"/>
    <col min="6934" max="6937" width="0" hidden="1" customWidth="1"/>
    <col min="6938" max="6938" width="12.109375" bestFit="1" customWidth="1"/>
    <col min="6939" max="6939" width="29.6640625" bestFit="1" customWidth="1"/>
    <col min="6940" max="6940" width="15.109375" bestFit="1" customWidth="1"/>
    <col min="6941" max="6941" width="10.5546875" bestFit="1" customWidth="1"/>
    <col min="6942" max="6942" width="10.6640625" customWidth="1"/>
    <col min="6943" max="6943" width="10.5546875" bestFit="1" customWidth="1"/>
    <col min="6944" max="6944" width="14.109375" bestFit="1" customWidth="1"/>
    <col min="6945" max="6945" width="10.5546875" customWidth="1"/>
    <col min="6946" max="6946" width="17.44140625" bestFit="1" customWidth="1"/>
    <col min="6947" max="6947" width="12.33203125" bestFit="1" customWidth="1"/>
    <col min="6948" max="6948" width="9.5546875" bestFit="1" customWidth="1"/>
    <col min="6949" max="6959" width="0" hidden="1" customWidth="1"/>
    <col min="6960" max="6960" width="17.6640625" bestFit="1" customWidth="1"/>
    <col min="6961" max="6961" width="17.5546875" bestFit="1" customWidth="1"/>
    <col min="6962" max="6962" width="13.44140625" customWidth="1"/>
    <col min="6963" max="6963" width="0" hidden="1" customWidth="1"/>
    <col min="7169" max="7169" width="6.44140625" bestFit="1" customWidth="1"/>
    <col min="7170" max="7170" width="7.5546875" customWidth="1"/>
    <col min="7171" max="7171" width="19.33203125" customWidth="1"/>
    <col min="7172" max="7172" width="0" hidden="1" customWidth="1"/>
    <col min="7173" max="7173" width="14.6640625" customWidth="1"/>
    <col min="7174" max="7185" width="0" hidden="1" customWidth="1"/>
    <col min="7186" max="7186" width="8.88671875" bestFit="1" customWidth="1"/>
    <col min="7187" max="7187" width="17.88671875" bestFit="1" customWidth="1"/>
    <col min="7188" max="7188" width="19" bestFit="1" customWidth="1"/>
    <col min="7189" max="7189" width="11.88671875" bestFit="1" customWidth="1"/>
    <col min="7190" max="7193" width="0" hidden="1" customWidth="1"/>
    <col min="7194" max="7194" width="12.109375" bestFit="1" customWidth="1"/>
    <col min="7195" max="7195" width="29.6640625" bestFit="1" customWidth="1"/>
    <col min="7196" max="7196" width="15.109375" bestFit="1" customWidth="1"/>
    <col min="7197" max="7197" width="10.5546875" bestFit="1" customWidth="1"/>
    <col min="7198" max="7198" width="10.6640625" customWidth="1"/>
    <col min="7199" max="7199" width="10.5546875" bestFit="1" customWidth="1"/>
    <col min="7200" max="7200" width="14.109375" bestFit="1" customWidth="1"/>
    <col min="7201" max="7201" width="10.5546875" customWidth="1"/>
    <col min="7202" max="7202" width="17.44140625" bestFit="1" customWidth="1"/>
    <col min="7203" max="7203" width="12.33203125" bestFit="1" customWidth="1"/>
    <col min="7204" max="7204" width="9.5546875" bestFit="1" customWidth="1"/>
    <col min="7205" max="7215" width="0" hidden="1" customWidth="1"/>
    <col min="7216" max="7216" width="17.6640625" bestFit="1" customWidth="1"/>
    <col min="7217" max="7217" width="17.5546875" bestFit="1" customWidth="1"/>
    <col min="7218" max="7218" width="13.44140625" customWidth="1"/>
    <col min="7219" max="7219" width="0" hidden="1" customWidth="1"/>
    <col min="7425" max="7425" width="6.44140625" bestFit="1" customWidth="1"/>
    <col min="7426" max="7426" width="7.5546875" customWidth="1"/>
    <col min="7427" max="7427" width="19.33203125" customWidth="1"/>
    <col min="7428" max="7428" width="0" hidden="1" customWidth="1"/>
    <col min="7429" max="7429" width="14.6640625" customWidth="1"/>
    <col min="7430" max="7441" width="0" hidden="1" customWidth="1"/>
    <col min="7442" max="7442" width="8.88671875" bestFit="1" customWidth="1"/>
    <col min="7443" max="7443" width="17.88671875" bestFit="1" customWidth="1"/>
    <col min="7444" max="7444" width="19" bestFit="1" customWidth="1"/>
    <col min="7445" max="7445" width="11.88671875" bestFit="1" customWidth="1"/>
    <col min="7446" max="7449" width="0" hidden="1" customWidth="1"/>
    <col min="7450" max="7450" width="12.109375" bestFit="1" customWidth="1"/>
    <col min="7451" max="7451" width="29.6640625" bestFit="1" customWidth="1"/>
    <col min="7452" max="7452" width="15.109375" bestFit="1" customWidth="1"/>
    <col min="7453" max="7453" width="10.5546875" bestFit="1" customWidth="1"/>
    <col min="7454" max="7454" width="10.6640625" customWidth="1"/>
    <col min="7455" max="7455" width="10.5546875" bestFit="1" customWidth="1"/>
    <col min="7456" max="7456" width="14.109375" bestFit="1" customWidth="1"/>
    <col min="7457" max="7457" width="10.5546875" customWidth="1"/>
    <col min="7458" max="7458" width="17.44140625" bestFit="1" customWidth="1"/>
    <col min="7459" max="7459" width="12.33203125" bestFit="1" customWidth="1"/>
    <col min="7460" max="7460" width="9.5546875" bestFit="1" customWidth="1"/>
    <col min="7461" max="7471" width="0" hidden="1" customWidth="1"/>
    <col min="7472" max="7472" width="17.6640625" bestFit="1" customWidth="1"/>
    <col min="7473" max="7473" width="17.5546875" bestFit="1" customWidth="1"/>
    <col min="7474" max="7474" width="13.44140625" customWidth="1"/>
    <col min="7475" max="7475" width="0" hidden="1" customWidth="1"/>
    <col min="7681" max="7681" width="6.44140625" bestFit="1" customWidth="1"/>
    <col min="7682" max="7682" width="7.5546875" customWidth="1"/>
    <col min="7683" max="7683" width="19.33203125" customWidth="1"/>
    <col min="7684" max="7684" width="0" hidden="1" customWidth="1"/>
    <col min="7685" max="7685" width="14.6640625" customWidth="1"/>
    <col min="7686" max="7697" width="0" hidden="1" customWidth="1"/>
    <col min="7698" max="7698" width="8.88671875" bestFit="1" customWidth="1"/>
    <col min="7699" max="7699" width="17.88671875" bestFit="1" customWidth="1"/>
    <col min="7700" max="7700" width="19" bestFit="1" customWidth="1"/>
    <col min="7701" max="7701" width="11.88671875" bestFit="1" customWidth="1"/>
    <col min="7702" max="7705" width="0" hidden="1" customWidth="1"/>
    <col min="7706" max="7706" width="12.109375" bestFit="1" customWidth="1"/>
    <col min="7707" max="7707" width="29.6640625" bestFit="1" customWidth="1"/>
    <col min="7708" max="7708" width="15.109375" bestFit="1" customWidth="1"/>
    <col min="7709" max="7709" width="10.5546875" bestFit="1" customWidth="1"/>
    <col min="7710" max="7710" width="10.6640625" customWidth="1"/>
    <col min="7711" max="7711" width="10.5546875" bestFit="1" customWidth="1"/>
    <col min="7712" max="7712" width="14.109375" bestFit="1" customWidth="1"/>
    <col min="7713" max="7713" width="10.5546875" customWidth="1"/>
    <col min="7714" max="7714" width="17.44140625" bestFit="1" customWidth="1"/>
    <col min="7715" max="7715" width="12.33203125" bestFit="1" customWidth="1"/>
    <col min="7716" max="7716" width="9.5546875" bestFit="1" customWidth="1"/>
    <col min="7717" max="7727" width="0" hidden="1" customWidth="1"/>
    <col min="7728" max="7728" width="17.6640625" bestFit="1" customWidth="1"/>
    <col min="7729" max="7729" width="17.5546875" bestFit="1" customWidth="1"/>
    <col min="7730" max="7730" width="13.44140625" customWidth="1"/>
    <col min="7731" max="7731" width="0" hidden="1" customWidth="1"/>
    <col min="7937" max="7937" width="6.44140625" bestFit="1" customWidth="1"/>
    <col min="7938" max="7938" width="7.5546875" customWidth="1"/>
    <col min="7939" max="7939" width="19.33203125" customWidth="1"/>
    <col min="7940" max="7940" width="0" hidden="1" customWidth="1"/>
    <col min="7941" max="7941" width="14.6640625" customWidth="1"/>
    <col min="7942" max="7953" width="0" hidden="1" customWidth="1"/>
    <col min="7954" max="7954" width="8.88671875" bestFit="1" customWidth="1"/>
    <col min="7955" max="7955" width="17.88671875" bestFit="1" customWidth="1"/>
    <col min="7956" max="7956" width="19" bestFit="1" customWidth="1"/>
    <col min="7957" max="7957" width="11.88671875" bestFit="1" customWidth="1"/>
    <col min="7958" max="7961" width="0" hidden="1" customWidth="1"/>
    <col min="7962" max="7962" width="12.109375" bestFit="1" customWidth="1"/>
    <col min="7963" max="7963" width="29.6640625" bestFit="1" customWidth="1"/>
    <col min="7964" max="7964" width="15.109375" bestFit="1" customWidth="1"/>
    <col min="7965" max="7965" width="10.5546875" bestFit="1" customWidth="1"/>
    <col min="7966" max="7966" width="10.6640625" customWidth="1"/>
    <col min="7967" max="7967" width="10.5546875" bestFit="1" customWidth="1"/>
    <col min="7968" max="7968" width="14.109375" bestFit="1" customWidth="1"/>
    <col min="7969" max="7969" width="10.5546875" customWidth="1"/>
    <col min="7970" max="7970" width="17.44140625" bestFit="1" customWidth="1"/>
    <col min="7971" max="7971" width="12.33203125" bestFit="1" customWidth="1"/>
    <col min="7972" max="7972" width="9.5546875" bestFit="1" customWidth="1"/>
    <col min="7973" max="7983" width="0" hidden="1" customWidth="1"/>
    <col min="7984" max="7984" width="17.6640625" bestFit="1" customWidth="1"/>
    <col min="7985" max="7985" width="17.5546875" bestFit="1" customWidth="1"/>
    <col min="7986" max="7986" width="13.44140625" customWidth="1"/>
    <col min="7987" max="7987" width="0" hidden="1" customWidth="1"/>
    <col min="8193" max="8193" width="6.44140625" bestFit="1" customWidth="1"/>
    <col min="8194" max="8194" width="7.5546875" customWidth="1"/>
    <col min="8195" max="8195" width="19.33203125" customWidth="1"/>
    <col min="8196" max="8196" width="0" hidden="1" customWidth="1"/>
    <col min="8197" max="8197" width="14.6640625" customWidth="1"/>
    <col min="8198" max="8209" width="0" hidden="1" customWidth="1"/>
    <col min="8210" max="8210" width="8.88671875" bestFit="1" customWidth="1"/>
    <col min="8211" max="8211" width="17.88671875" bestFit="1" customWidth="1"/>
    <col min="8212" max="8212" width="19" bestFit="1" customWidth="1"/>
    <col min="8213" max="8213" width="11.88671875" bestFit="1" customWidth="1"/>
    <col min="8214" max="8217" width="0" hidden="1" customWidth="1"/>
    <col min="8218" max="8218" width="12.109375" bestFit="1" customWidth="1"/>
    <col min="8219" max="8219" width="29.6640625" bestFit="1" customWidth="1"/>
    <col min="8220" max="8220" width="15.109375" bestFit="1" customWidth="1"/>
    <col min="8221" max="8221" width="10.5546875" bestFit="1" customWidth="1"/>
    <col min="8222" max="8222" width="10.6640625" customWidth="1"/>
    <col min="8223" max="8223" width="10.5546875" bestFit="1" customWidth="1"/>
    <col min="8224" max="8224" width="14.109375" bestFit="1" customWidth="1"/>
    <col min="8225" max="8225" width="10.5546875" customWidth="1"/>
    <col min="8226" max="8226" width="17.44140625" bestFit="1" customWidth="1"/>
    <col min="8227" max="8227" width="12.33203125" bestFit="1" customWidth="1"/>
    <col min="8228" max="8228" width="9.5546875" bestFit="1" customWidth="1"/>
    <col min="8229" max="8239" width="0" hidden="1" customWidth="1"/>
    <col min="8240" max="8240" width="17.6640625" bestFit="1" customWidth="1"/>
    <col min="8241" max="8241" width="17.5546875" bestFit="1" customWidth="1"/>
    <col min="8242" max="8242" width="13.44140625" customWidth="1"/>
    <col min="8243" max="8243" width="0" hidden="1" customWidth="1"/>
    <col min="8449" max="8449" width="6.44140625" bestFit="1" customWidth="1"/>
    <col min="8450" max="8450" width="7.5546875" customWidth="1"/>
    <col min="8451" max="8451" width="19.33203125" customWidth="1"/>
    <col min="8452" max="8452" width="0" hidden="1" customWidth="1"/>
    <col min="8453" max="8453" width="14.6640625" customWidth="1"/>
    <col min="8454" max="8465" width="0" hidden="1" customWidth="1"/>
    <col min="8466" max="8466" width="8.88671875" bestFit="1" customWidth="1"/>
    <col min="8467" max="8467" width="17.88671875" bestFit="1" customWidth="1"/>
    <col min="8468" max="8468" width="19" bestFit="1" customWidth="1"/>
    <col min="8469" max="8469" width="11.88671875" bestFit="1" customWidth="1"/>
    <col min="8470" max="8473" width="0" hidden="1" customWidth="1"/>
    <col min="8474" max="8474" width="12.109375" bestFit="1" customWidth="1"/>
    <col min="8475" max="8475" width="29.6640625" bestFit="1" customWidth="1"/>
    <col min="8476" max="8476" width="15.109375" bestFit="1" customWidth="1"/>
    <col min="8477" max="8477" width="10.5546875" bestFit="1" customWidth="1"/>
    <col min="8478" max="8478" width="10.6640625" customWidth="1"/>
    <col min="8479" max="8479" width="10.5546875" bestFit="1" customWidth="1"/>
    <col min="8480" max="8480" width="14.109375" bestFit="1" customWidth="1"/>
    <col min="8481" max="8481" width="10.5546875" customWidth="1"/>
    <col min="8482" max="8482" width="17.44140625" bestFit="1" customWidth="1"/>
    <col min="8483" max="8483" width="12.33203125" bestFit="1" customWidth="1"/>
    <col min="8484" max="8484" width="9.5546875" bestFit="1" customWidth="1"/>
    <col min="8485" max="8495" width="0" hidden="1" customWidth="1"/>
    <col min="8496" max="8496" width="17.6640625" bestFit="1" customWidth="1"/>
    <col min="8497" max="8497" width="17.5546875" bestFit="1" customWidth="1"/>
    <col min="8498" max="8498" width="13.44140625" customWidth="1"/>
    <col min="8499" max="8499" width="0" hidden="1" customWidth="1"/>
    <col min="8705" max="8705" width="6.44140625" bestFit="1" customWidth="1"/>
    <col min="8706" max="8706" width="7.5546875" customWidth="1"/>
    <col min="8707" max="8707" width="19.33203125" customWidth="1"/>
    <col min="8708" max="8708" width="0" hidden="1" customWidth="1"/>
    <col min="8709" max="8709" width="14.6640625" customWidth="1"/>
    <col min="8710" max="8721" width="0" hidden="1" customWidth="1"/>
    <col min="8722" max="8722" width="8.88671875" bestFit="1" customWidth="1"/>
    <col min="8723" max="8723" width="17.88671875" bestFit="1" customWidth="1"/>
    <col min="8724" max="8724" width="19" bestFit="1" customWidth="1"/>
    <col min="8725" max="8725" width="11.88671875" bestFit="1" customWidth="1"/>
    <col min="8726" max="8729" width="0" hidden="1" customWidth="1"/>
    <col min="8730" max="8730" width="12.109375" bestFit="1" customWidth="1"/>
    <col min="8731" max="8731" width="29.6640625" bestFit="1" customWidth="1"/>
    <col min="8732" max="8732" width="15.109375" bestFit="1" customWidth="1"/>
    <col min="8733" max="8733" width="10.5546875" bestFit="1" customWidth="1"/>
    <col min="8734" max="8734" width="10.6640625" customWidth="1"/>
    <col min="8735" max="8735" width="10.5546875" bestFit="1" customWidth="1"/>
    <col min="8736" max="8736" width="14.109375" bestFit="1" customWidth="1"/>
    <col min="8737" max="8737" width="10.5546875" customWidth="1"/>
    <col min="8738" max="8738" width="17.44140625" bestFit="1" customWidth="1"/>
    <col min="8739" max="8739" width="12.33203125" bestFit="1" customWidth="1"/>
    <col min="8740" max="8740" width="9.5546875" bestFit="1" customWidth="1"/>
    <col min="8741" max="8751" width="0" hidden="1" customWidth="1"/>
    <col min="8752" max="8752" width="17.6640625" bestFit="1" customWidth="1"/>
    <col min="8753" max="8753" width="17.5546875" bestFit="1" customWidth="1"/>
    <col min="8754" max="8754" width="13.44140625" customWidth="1"/>
    <col min="8755" max="8755" width="0" hidden="1" customWidth="1"/>
    <col min="8961" max="8961" width="6.44140625" bestFit="1" customWidth="1"/>
    <col min="8962" max="8962" width="7.5546875" customWidth="1"/>
    <col min="8963" max="8963" width="19.33203125" customWidth="1"/>
    <col min="8964" max="8964" width="0" hidden="1" customWidth="1"/>
    <col min="8965" max="8965" width="14.6640625" customWidth="1"/>
    <col min="8966" max="8977" width="0" hidden="1" customWidth="1"/>
    <col min="8978" max="8978" width="8.88671875" bestFit="1" customWidth="1"/>
    <col min="8979" max="8979" width="17.88671875" bestFit="1" customWidth="1"/>
    <col min="8980" max="8980" width="19" bestFit="1" customWidth="1"/>
    <col min="8981" max="8981" width="11.88671875" bestFit="1" customWidth="1"/>
    <col min="8982" max="8985" width="0" hidden="1" customWidth="1"/>
    <col min="8986" max="8986" width="12.109375" bestFit="1" customWidth="1"/>
    <col min="8987" max="8987" width="29.6640625" bestFit="1" customWidth="1"/>
    <col min="8988" max="8988" width="15.109375" bestFit="1" customWidth="1"/>
    <col min="8989" max="8989" width="10.5546875" bestFit="1" customWidth="1"/>
    <col min="8990" max="8990" width="10.6640625" customWidth="1"/>
    <col min="8991" max="8991" width="10.5546875" bestFit="1" customWidth="1"/>
    <col min="8992" max="8992" width="14.109375" bestFit="1" customWidth="1"/>
    <col min="8993" max="8993" width="10.5546875" customWidth="1"/>
    <col min="8994" max="8994" width="17.44140625" bestFit="1" customWidth="1"/>
    <col min="8995" max="8995" width="12.33203125" bestFit="1" customWidth="1"/>
    <col min="8996" max="8996" width="9.5546875" bestFit="1" customWidth="1"/>
    <col min="8997" max="9007" width="0" hidden="1" customWidth="1"/>
    <col min="9008" max="9008" width="17.6640625" bestFit="1" customWidth="1"/>
    <col min="9009" max="9009" width="17.5546875" bestFit="1" customWidth="1"/>
    <col min="9010" max="9010" width="13.44140625" customWidth="1"/>
    <col min="9011" max="9011" width="0" hidden="1" customWidth="1"/>
    <col min="9217" max="9217" width="6.44140625" bestFit="1" customWidth="1"/>
    <col min="9218" max="9218" width="7.5546875" customWidth="1"/>
    <col min="9219" max="9219" width="19.33203125" customWidth="1"/>
    <col min="9220" max="9220" width="0" hidden="1" customWidth="1"/>
    <col min="9221" max="9221" width="14.6640625" customWidth="1"/>
    <col min="9222" max="9233" width="0" hidden="1" customWidth="1"/>
    <col min="9234" max="9234" width="8.88671875" bestFit="1" customWidth="1"/>
    <col min="9235" max="9235" width="17.88671875" bestFit="1" customWidth="1"/>
    <col min="9236" max="9236" width="19" bestFit="1" customWidth="1"/>
    <col min="9237" max="9237" width="11.88671875" bestFit="1" customWidth="1"/>
    <col min="9238" max="9241" width="0" hidden="1" customWidth="1"/>
    <col min="9242" max="9242" width="12.109375" bestFit="1" customWidth="1"/>
    <col min="9243" max="9243" width="29.6640625" bestFit="1" customWidth="1"/>
    <col min="9244" max="9244" width="15.109375" bestFit="1" customWidth="1"/>
    <col min="9245" max="9245" width="10.5546875" bestFit="1" customWidth="1"/>
    <col min="9246" max="9246" width="10.6640625" customWidth="1"/>
    <col min="9247" max="9247" width="10.5546875" bestFit="1" customWidth="1"/>
    <col min="9248" max="9248" width="14.109375" bestFit="1" customWidth="1"/>
    <col min="9249" max="9249" width="10.5546875" customWidth="1"/>
    <col min="9250" max="9250" width="17.44140625" bestFit="1" customWidth="1"/>
    <col min="9251" max="9251" width="12.33203125" bestFit="1" customWidth="1"/>
    <col min="9252" max="9252" width="9.5546875" bestFit="1" customWidth="1"/>
    <col min="9253" max="9263" width="0" hidden="1" customWidth="1"/>
    <col min="9264" max="9264" width="17.6640625" bestFit="1" customWidth="1"/>
    <col min="9265" max="9265" width="17.5546875" bestFit="1" customWidth="1"/>
    <col min="9266" max="9266" width="13.44140625" customWidth="1"/>
    <col min="9267" max="9267" width="0" hidden="1" customWidth="1"/>
    <col min="9473" max="9473" width="6.44140625" bestFit="1" customWidth="1"/>
    <col min="9474" max="9474" width="7.5546875" customWidth="1"/>
    <col min="9475" max="9475" width="19.33203125" customWidth="1"/>
    <col min="9476" max="9476" width="0" hidden="1" customWidth="1"/>
    <col min="9477" max="9477" width="14.6640625" customWidth="1"/>
    <col min="9478" max="9489" width="0" hidden="1" customWidth="1"/>
    <col min="9490" max="9490" width="8.88671875" bestFit="1" customWidth="1"/>
    <col min="9491" max="9491" width="17.88671875" bestFit="1" customWidth="1"/>
    <col min="9492" max="9492" width="19" bestFit="1" customWidth="1"/>
    <col min="9493" max="9493" width="11.88671875" bestFit="1" customWidth="1"/>
    <col min="9494" max="9497" width="0" hidden="1" customWidth="1"/>
    <col min="9498" max="9498" width="12.109375" bestFit="1" customWidth="1"/>
    <col min="9499" max="9499" width="29.6640625" bestFit="1" customWidth="1"/>
    <col min="9500" max="9500" width="15.109375" bestFit="1" customWidth="1"/>
    <col min="9501" max="9501" width="10.5546875" bestFit="1" customWidth="1"/>
    <col min="9502" max="9502" width="10.6640625" customWidth="1"/>
    <col min="9503" max="9503" width="10.5546875" bestFit="1" customWidth="1"/>
    <col min="9504" max="9504" width="14.109375" bestFit="1" customWidth="1"/>
    <col min="9505" max="9505" width="10.5546875" customWidth="1"/>
    <col min="9506" max="9506" width="17.44140625" bestFit="1" customWidth="1"/>
    <col min="9507" max="9507" width="12.33203125" bestFit="1" customWidth="1"/>
    <col min="9508" max="9508" width="9.5546875" bestFit="1" customWidth="1"/>
    <col min="9509" max="9519" width="0" hidden="1" customWidth="1"/>
    <col min="9520" max="9520" width="17.6640625" bestFit="1" customWidth="1"/>
    <col min="9521" max="9521" width="17.5546875" bestFit="1" customWidth="1"/>
    <col min="9522" max="9522" width="13.44140625" customWidth="1"/>
    <col min="9523" max="9523" width="0" hidden="1" customWidth="1"/>
    <col min="9729" max="9729" width="6.44140625" bestFit="1" customWidth="1"/>
    <col min="9730" max="9730" width="7.5546875" customWidth="1"/>
    <col min="9731" max="9731" width="19.33203125" customWidth="1"/>
    <col min="9732" max="9732" width="0" hidden="1" customWidth="1"/>
    <col min="9733" max="9733" width="14.6640625" customWidth="1"/>
    <col min="9734" max="9745" width="0" hidden="1" customWidth="1"/>
    <col min="9746" max="9746" width="8.88671875" bestFit="1" customWidth="1"/>
    <col min="9747" max="9747" width="17.88671875" bestFit="1" customWidth="1"/>
    <col min="9748" max="9748" width="19" bestFit="1" customWidth="1"/>
    <col min="9749" max="9749" width="11.88671875" bestFit="1" customWidth="1"/>
    <col min="9750" max="9753" width="0" hidden="1" customWidth="1"/>
    <col min="9754" max="9754" width="12.109375" bestFit="1" customWidth="1"/>
    <col min="9755" max="9755" width="29.6640625" bestFit="1" customWidth="1"/>
    <col min="9756" max="9756" width="15.109375" bestFit="1" customWidth="1"/>
    <col min="9757" max="9757" width="10.5546875" bestFit="1" customWidth="1"/>
    <col min="9758" max="9758" width="10.6640625" customWidth="1"/>
    <col min="9759" max="9759" width="10.5546875" bestFit="1" customWidth="1"/>
    <col min="9760" max="9760" width="14.109375" bestFit="1" customWidth="1"/>
    <col min="9761" max="9761" width="10.5546875" customWidth="1"/>
    <col min="9762" max="9762" width="17.44140625" bestFit="1" customWidth="1"/>
    <col min="9763" max="9763" width="12.33203125" bestFit="1" customWidth="1"/>
    <col min="9764" max="9764" width="9.5546875" bestFit="1" customWidth="1"/>
    <col min="9765" max="9775" width="0" hidden="1" customWidth="1"/>
    <col min="9776" max="9776" width="17.6640625" bestFit="1" customWidth="1"/>
    <col min="9777" max="9777" width="17.5546875" bestFit="1" customWidth="1"/>
    <col min="9778" max="9778" width="13.44140625" customWidth="1"/>
    <col min="9779" max="9779" width="0" hidden="1" customWidth="1"/>
    <col min="9985" max="9985" width="6.44140625" bestFit="1" customWidth="1"/>
    <col min="9986" max="9986" width="7.5546875" customWidth="1"/>
    <col min="9987" max="9987" width="19.33203125" customWidth="1"/>
    <col min="9988" max="9988" width="0" hidden="1" customWidth="1"/>
    <col min="9989" max="9989" width="14.6640625" customWidth="1"/>
    <col min="9990" max="10001" width="0" hidden="1" customWidth="1"/>
    <col min="10002" max="10002" width="8.88671875" bestFit="1" customWidth="1"/>
    <col min="10003" max="10003" width="17.88671875" bestFit="1" customWidth="1"/>
    <col min="10004" max="10004" width="19" bestFit="1" customWidth="1"/>
    <col min="10005" max="10005" width="11.88671875" bestFit="1" customWidth="1"/>
    <col min="10006" max="10009" width="0" hidden="1" customWidth="1"/>
    <col min="10010" max="10010" width="12.109375" bestFit="1" customWidth="1"/>
    <col min="10011" max="10011" width="29.6640625" bestFit="1" customWidth="1"/>
    <col min="10012" max="10012" width="15.109375" bestFit="1" customWidth="1"/>
    <col min="10013" max="10013" width="10.5546875" bestFit="1" customWidth="1"/>
    <col min="10014" max="10014" width="10.6640625" customWidth="1"/>
    <col min="10015" max="10015" width="10.5546875" bestFit="1" customWidth="1"/>
    <col min="10016" max="10016" width="14.109375" bestFit="1" customWidth="1"/>
    <col min="10017" max="10017" width="10.5546875" customWidth="1"/>
    <col min="10018" max="10018" width="17.44140625" bestFit="1" customWidth="1"/>
    <col min="10019" max="10019" width="12.33203125" bestFit="1" customWidth="1"/>
    <col min="10020" max="10020" width="9.5546875" bestFit="1" customWidth="1"/>
    <col min="10021" max="10031" width="0" hidden="1" customWidth="1"/>
    <col min="10032" max="10032" width="17.6640625" bestFit="1" customWidth="1"/>
    <col min="10033" max="10033" width="17.5546875" bestFit="1" customWidth="1"/>
    <col min="10034" max="10034" width="13.44140625" customWidth="1"/>
    <col min="10035" max="10035" width="0" hidden="1" customWidth="1"/>
    <col min="10241" max="10241" width="6.44140625" bestFit="1" customWidth="1"/>
    <col min="10242" max="10242" width="7.5546875" customWidth="1"/>
    <col min="10243" max="10243" width="19.33203125" customWidth="1"/>
    <col min="10244" max="10244" width="0" hidden="1" customWidth="1"/>
    <col min="10245" max="10245" width="14.6640625" customWidth="1"/>
    <col min="10246" max="10257" width="0" hidden="1" customWidth="1"/>
    <col min="10258" max="10258" width="8.88671875" bestFit="1" customWidth="1"/>
    <col min="10259" max="10259" width="17.88671875" bestFit="1" customWidth="1"/>
    <col min="10260" max="10260" width="19" bestFit="1" customWidth="1"/>
    <col min="10261" max="10261" width="11.88671875" bestFit="1" customWidth="1"/>
    <col min="10262" max="10265" width="0" hidden="1" customWidth="1"/>
    <col min="10266" max="10266" width="12.109375" bestFit="1" customWidth="1"/>
    <col min="10267" max="10267" width="29.6640625" bestFit="1" customWidth="1"/>
    <col min="10268" max="10268" width="15.109375" bestFit="1" customWidth="1"/>
    <col min="10269" max="10269" width="10.5546875" bestFit="1" customWidth="1"/>
    <col min="10270" max="10270" width="10.6640625" customWidth="1"/>
    <col min="10271" max="10271" width="10.5546875" bestFit="1" customWidth="1"/>
    <col min="10272" max="10272" width="14.109375" bestFit="1" customWidth="1"/>
    <col min="10273" max="10273" width="10.5546875" customWidth="1"/>
    <col min="10274" max="10274" width="17.44140625" bestFit="1" customWidth="1"/>
    <col min="10275" max="10275" width="12.33203125" bestFit="1" customWidth="1"/>
    <col min="10276" max="10276" width="9.5546875" bestFit="1" customWidth="1"/>
    <col min="10277" max="10287" width="0" hidden="1" customWidth="1"/>
    <col min="10288" max="10288" width="17.6640625" bestFit="1" customWidth="1"/>
    <col min="10289" max="10289" width="17.5546875" bestFit="1" customWidth="1"/>
    <col min="10290" max="10290" width="13.44140625" customWidth="1"/>
    <col min="10291" max="10291" width="0" hidden="1" customWidth="1"/>
    <col min="10497" max="10497" width="6.44140625" bestFit="1" customWidth="1"/>
    <col min="10498" max="10498" width="7.5546875" customWidth="1"/>
    <col min="10499" max="10499" width="19.33203125" customWidth="1"/>
    <col min="10500" max="10500" width="0" hidden="1" customWidth="1"/>
    <col min="10501" max="10501" width="14.6640625" customWidth="1"/>
    <col min="10502" max="10513" width="0" hidden="1" customWidth="1"/>
    <col min="10514" max="10514" width="8.88671875" bestFit="1" customWidth="1"/>
    <col min="10515" max="10515" width="17.88671875" bestFit="1" customWidth="1"/>
    <col min="10516" max="10516" width="19" bestFit="1" customWidth="1"/>
    <col min="10517" max="10517" width="11.88671875" bestFit="1" customWidth="1"/>
    <col min="10518" max="10521" width="0" hidden="1" customWidth="1"/>
    <col min="10522" max="10522" width="12.109375" bestFit="1" customWidth="1"/>
    <col min="10523" max="10523" width="29.6640625" bestFit="1" customWidth="1"/>
    <col min="10524" max="10524" width="15.109375" bestFit="1" customWidth="1"/>
    <col min="10525" max="10525" width="10.5546875" bestFit="1" customWidth="1"/>
    <col min="10526" max="10526" width="10.6640625" customWidth="1"/>
    <col min="10527" max="10527" width="10.5546875" bestFit="1" customWidth="1"/>
    <col min="10528" max="10528" width="14.109375" bestFit="1" customWidth="1"/>
    <col min="10529" max="10529" width="10.5546875" customWidth="1"/>
    <col min="10530" max="10530" width="17.44140625" bestFit="1" customWidth="1"/>
    <col min="10531" max="10531" width="12.33203125" bestFit="1" customWidth="1"/>
    <col min="10532" max="10532" width="9.5546875" bestFit="1" customWidth="1"/>
    <col min="10533" max="10543" width="0" hidden="1" customWidth="1"/>
    <col min="10544" max="10544" width="17.6640625" bestFit="1" customWidth="1"/>
    <col min="10545" max="10545" width="17.5546875" bestFit="1" customWidth="1"/>
    <col min="10546" max="10546" width="13.44140625" customWidth="1"/>
    <col min="10547" max="10547" width="0" hidden="1" customWidth="1"/>
    <col min="10753" max="10753" width="6.44140625" bestFit="1" customWidth="1"/>
    <col min="10754" max="10754" width="7.5546875" customWidth="1"/>
    <col min="10755" max="10755" width="19.33203125" customWidth="1"/>
    <col min="10756" max="10756" width="0" hidden="1" customWidth="1"/>
    <col min="10757" max="10757" width="14.6640625" customWidth="1"/>
    <col min="10758" max="10769" width="0" hidden="1" customWidth="1"/>
    <col min="10770" max="10770" width="8.88671875" bestFit="1" customWidth="1"/>
    <col min="10771" max="10771" width="17.88671875" bestFit="1" customWidth="1"/>
    <col min="10772" max="10772" width="19" bestFit="1" customWidth="1"/>
    <col min="10773" max="10773" width="11.88671875" bestFit="1" customWidth="1"/>
    <col min="10774" max="10777" width="0" hidden="1" customWidth="1"/>
    <col min="10778" max="10778" width="12.109375" bestFit="1" customWidth="1"/>
    <col min="10779" max="10779" width="29.6640625" bestFit="1" customWidth="1"/>
    <col min="10780" max="10780" width="15.109375" bestFit="1" customWidth="1"/>
    <col min="10781" max="10781" width="10.5546875" bestFit="1" customWidth="1"/>
    <col min="10782" max="10782" width="10.6640625" customWidth="1"/>
    <col min="10783" max="10783" width="10.5546875" bestFit="1" customWidth="1"/>
    <col min="10784" max="10784" width="14.109375" bestFit="1" customWidth="1"/>
    <col min="10785" max="10785" width="10.5546875" customWidth="1"/>
    <col min="10786" max="10786" width="17.44140625" bestFit="1" customWidth="1"/>
    <col min="10787" max="10787" width="12.33203125" bestFit="1" customWidth="1"/>
    <col min="10788" max="10788" width="9.5546875" bestFit="1" customWidth="1"/>
    <col min="10789" max="10799" width="0" hidden="1" customWidth="1"/>
    <col min="10800" max="10800" width="17.6640625" bestFit="1" customWidth="1"/>
    <col min="10801" max="10801" width="17.5546875" bestFit="1" customWidth="1"/>
    <col min="10802" max="10802" width="13.44140625" customWidth="1"/>
    <col min="10803" max="10803" width="0" hidden="1" customWidth="1"/>
    <col min="11009" max="11009" width="6.44140625" bestFit="1" customWidth="1"/>
    <col min="11010" max="11010" width="7.5546875" customWidth="1"/>
    <col min="11011" max="11011" width="19.33203125" customWidth="1"/>
    <col min="11012" max="11012" width="0" hidden="1" customWidth="1"/>
    <col min="11013" max="11013" width="14.6640625" customWidth="1"/>
    <col min="11014" max="11025" width="0" hidden="1" customWidth="1"/>
    <col min="11026" max="11026" width="8.88671875" bestFit="1" customWidth="1"/>
    <col min="11027" max="11027" width="17.88671875" bestFit="1" customWidth="1"/>
    <col min="11028" max="11028" width="19" bestFit="1" customWidth="1"/>
    <col min="11029" max="11029" width="11.88671875" bestFit="1" customWidth="1"/>
    <col min="11030" max="11033" width="0" hidden="1" customWidth="1"/>
    <col min="11034" max="11034" width="12.109375" bestFit="1" customWidth="1"/>
    <col min="11035" max="11035" width="29.6640625" bestFit="1" customWidth="1"/>
    <col min="11036" max="11036" width="15.109375" bestFit="1" customWidth="1"/>
    <col min="11037" max="11037" width="10.5546875" bestFit="1" customWidth="1"/>
    <col min="11038" max="11038" width="10.6640625" customWidth="1"/>
    <col min="11039" max="11039" width="10.5546875" bestFit="1" customWidth="1"/>
    <col min="11040" max="11040" width="14.109375" bestFit="1" customWidth="1"/>
    <col min="11041" max="11041" width="10.5546875" customWidth="1"/>
    <col min="11042" max="11042" width="17.44140625" bestFit="1" customWidth="1"/>
    <col min="11043" max="11043" width="12.33203125" bestFit="1" customWidth="1"/>
    <col min="11044" max="11044" width="9.5546875" bestFit="1" customWidth="1"/>
    <col min="11045" max="11055" width="0" hidden="1" customWidth="1"/>
    <col min="11056" max="11056" width="17.6640625" bestFit="1" customWidth="1"/>
    <col min="11057" max="11057" width="17.5546875" bestFit="1" customWidth="1"/>
    <col min="11058" max="11058" width="13.44140625" customWidth="1"/>
    <col min="11059" max="11059" width="0" hidden="1" customWidth="1"/>
    <col min="11265" max="11265" width="6.44140625" bestFit="1" customWidth="1"/>
    <col min="11266" max="11266" width="7.5546875" customWidth="1"/>
    <col min="11267" max="11267" width="19.33203125" customWidth="1"/>
    <col min="11268" max="11268" width="0" hidden="1" customWidth="1"/>
    <col min="11269" max="11269" width="14.6640625" customWidth="1"/>
    <col min="11270" max="11281" width="0" hidden="1" customWidth="1"/>
    <col min="11282" max="11282" width="8.88671875" bestFit="1" customWidth="1"/>
    <col min="11283" max="11283" width="17.88671875" bestFit="1" customWidth="1"/>
    <col min="11284" max="11284" width="19" bestFit="1" customWidth="1"/>
    <col min="11285" max="11285" width="11.88671875" bestFit="1" customWidth="1"/>
    <col min="11286" max="11289" width="0" hidden="1" customWidth="1"/>
    <col min="11290" max="11290" width="12.109375" bestFit="1" customWidth="1"/>
    <col min="11291" max="11291" width="29.6640625" bestFit="1" customWidth="1"/>
    <col min="11292" max="11292" width="15.109375" bestFit="1" customWidth="1"/>
    <col min="11293" max="11293" width="10.5546875" bestFit="1" customWidth="1"/>
    <col min="11294" max="11294" width="10.6640625" customWidth="1"/>
    <col min="11295" max="11295" width="10.5546875" bestFit="1" customWidth="1"/>
    <col min="11296" max="11296" width="14.109375" bestFit="1" customWidth="1"/>
    <col min="11297" max="11297" width="10.5546875" customWidth="1"/>
    <col min="11298" max="11298" width="17.44140625" bestFit="1" customWidth="1"/>
    <col min="11299" max="11299" width="12.33203125" bestFit="1" customWidth="1"/>
    <col min="11300" max="11300" width="9.5546875" bestFit="1" customWidth="1"/>
    <col min="11301" max="11311" width="0" hidden="1" customWidth="1"/>
    <col min="11312" max="11312" width="17.6640625" bestFit="1" customWidth="1"/>
    <col min="11313" max="11313" width="17.5546875" bestFit="1" customWidth="1"/>
    <col min="11314" max="11314" width="13.44140625" customWidth="1"/>
    <col min="11315" max="11315" width="0" hidden="1" customWidth="1"/>
    <col min="11521" max="11521" width="6.44140625" bestFit="1" customWidth="1"/>
    <col min="11522" max="11522" width="7.5546875" customWidth="1"/>
    <col min="11523" max="11523" width="19.33203125" customWidth="1"/>
    <col min="11524" max="11524" width="0" hidden="1" customWidth="1"/>
    <col min="11525" max="11525" width="14.6640625" customWidth="1"/>
    <col min="11526" max="11537" width="0" hidden="1" customWidth="1"/>
    <col min="11538" max="11538" width="8.88671875" bestFit="1" customWidth="1"/>
    <col min="11539" max="11539" width="17.88671875" bestFit="1" customWidth="1"/>
    <col min="11540" max="11540" width="19" bestFit="1" customWidth="1"/>
    <col min="11541" max="11541" width="11.88671875" bestFit="1" customWidth="1"/>
    <col min="11542" max="11545" width="0" hidden="1" customWidth="1"/>
    <col min="11546" max="11546" width="12.109375" bestFit="1" customWidth="1"/>
    <col min="11547" max="11547" width="29.6640625" bestFit="1" customWidth="1"/>
    <col min="11548" max="11548" width="15.109375" bestFit="1" customWidth="1"/>
    <col min="11549" max="11549" width="10.5546875" bestFit="1" customWidth="1"/>
    <col min="11550" max="11550" width="10.6640625" customWidth="1"/>
    <col min="11551" max="11551" width="10.5546875" bestFit="1" customWidth="1"/>
    <col min="11552" max="11552" width="14.109375" bestFit="1" customWidth="1"/>
    <col min="11553" max="11553" width="10.5546875" customWidth="1"/>
    <col min="11554" max="11554" width="17.44140625" bestFit="1" customWidth="1"/>
    <col min="11555" max="11555" width="12.33203125" bestFit="1" customWidth="1"/>
    <col min="11556" max="11556" width="9.5546875" bestFit="1" customWidth="1"/>
    <col min="11557" max="11567" width="0" hidden="1" customWidth="1"/>
    <col min="11568" max="11568" width="17.6640625" bestFit="1" customWidth="1"/>
    <col min="11569" max="11569" width="17.5546875" bestFit="1" customWidth="1"/>
    <col min="11570" max="11570" width="13.44140625" customWidth="1"/>
    <col min="11571" max="11571" width="0" hidden="1" customWidth="1"/>
    <col min="11777" max="11777" width="6.44140625" bestFit="1" customWidth="1"/>
    <col min="11778" max="11778" width="7.5546875" customWidth="1"/>
    <col min="11779" max="11779" width="19.33203125" customWidth="1"/>
    <col min="11780" max="11780" width="0" hidden="1" customWidth="1"/>
    <col min="11781" max="11781" width="14.6640625" customWidth="1"/>
    <col min="11782" max="11793" width="0" hidden="1" customWidth="1"/>
    <col min="11794" max="11794" width="8.88671875" bestFit="1" customWidth="1"/>
    <col min="11795" max="11795" width="17.88671875" bestFit="1" customWidth="1"/>
    <col min="11796" max="11796" width="19" bestFit="1" customWidth="1"/>
    <col min="11797" max="11797" width="11.88671875" bestFit="1" customWidth="1"/>
    <col min="11798" max="11801" width="0" hidden="1" customWidth="1"/>
    <col min="11802" max="11802" width="12.109375" bestFit="1" customWidth="1"/>
    <col min="11803" max="11803" width="29.6640625" bestFit="1" customWidth="1"/>
    <col min="11804" max="11804" width="15.109375" bestFit="1" customWidth="1"/>
    <col min="11805" max="11805" width="10.5546875" bestFit="1" customWidth="1"/>
    <col min="11806" max="11806" width="10.6640625" customWidth="1"/>
    <col min="11807" max="11807" width="10.5546875" bestFit="1" customWidth="1"/>
    <col min="11808" max="11808" width="14.109375" bestFit="1" customWidth="1"/>
    <col min="11809" max="11809" width="10.5546875" customWidth="1"/>
    <col min="11810" max="11810" width="17.44140625" bestFit="1" customWidth="1"/>
    <col min="11811" max="11811" width="12.33203125" bestFit="1" customWidth="1"/>
    <col min="11812" max="11812" width="9.5546875" bestFit="1" customWidth="1"/>
    <col min="11813" max="11823" width="0" hidden="1" customWidth="1"/>
    <col min="11824" max="11824" width="17.6640625" bestFit="1" customWidth="1"/>
    <col min="11825" max="11825" width="17.5546875" bestFit="1" customWidth="1"/>
    <col min="11826" max="11826" width="13.44140625" customWidth="1"/>
    <col min="11827" max="11827" width="0" hidden="1" customWidth="1"/>
    <col min="12033" max="12033" width="6.44140625" bestFit="1" customWidth="1"/>
    <col min="12034" max="12034" width="7.5546875" customWidth="1"/>
    <col min="12035" max="12035" width="19.33203125" customWidth="1"/>
    <col min="12036" max="12036" width="0" hidden="1" customWidth="1"/>
    <col min="12037" max="12037" width="14.6640625" customWidth="1"/>
    <col min="12038" max="12049" width="0" hidden="1" customWidth="1"/>
    <col min="12050" max="12050" width="8.88671875" bestFit="1" customWidth="1"/>
    <col min="12051" max="12051" width="17.88671875" bestFit="1" customWidth="1"/>
    <col min="12052" max="12052" width="19" bestFit="1" customWidth="1"/>
    <col min="12053" max="12053" width="11.88671875" bestFit="1" customWidth="1"/>
    <col min="12054" max="12057" width="0" hidden="1" customWidth="1"/>
    <col min="12058" max="12058" width="12.109375" bestFit="1" customWidth="1"/>
    <col min="12059" max="12059" width="29.6640625" bestFit="1" customWidth="1"/>
    <col min="12060" max="12060" width="15.109375" bestFit="1" customWidth="1"/>
    <col min="12061" max="12061" width="10.5546875" bestFit="1" customWidth="1"/>
    <col min="12062" max="12062" width="10.6640625" customWidth="1"/>
    <col min="12063" max="12063" width="10.5546875" bestFit="1" customWidth="1"/>
    <col min="12064" max="12064" width="14.109375" bestFit="1" customWidth="1"/>
    <col min="12065" max="12065" width="10.5546875" customWidth="1"/>
    <col min="12066" max="12066" width="17.44140625" bestFit="1" customWidth="1"/>
    <col min="12067" max="12067" width="12.33203125" bestFit="1" customWidth="1"/>
    <col min="12068" max="12068" width="9.5546875" bestFit="1" customWidth="1"/>
    <col min="12069" max="12079" width="0" hidden="1" customWidth="1"/>
    <col min="12080" max="12080" width="17.6640625" bestFit="1" customWidth="1"/>
    <col min="12081" max="12081" width="17.5546875" bestFit="1" customWidth="1"/>
    <col min="12082" max="12082" width="13.44140625" customWidth="1"/>
    <col min="12083" max="12083" width="0" hidden="1" customWidth="1"/>
    <col min="12289" max="12289" width="6.44140625" bestFit="1" customWidth="1"/>
    <col min="12290" max="12290" width="7.5546875" customWidth="1"/>
    <col min="12291" max="12291" width="19.33203125" customWidth="1"/>
    <col min="12292" max="12292" width="0" hidden="1" customWidth="1"/>
    <col min="12293" max="12293" width="14.6640625" customWidth="1"/>
    <col min="12294" max="12305" width="0" hidden="1" customWidth="1"/>
    <col min="12306" max="12306" width="8.88671875" bestFit="1" customWidth="1"/>
    <col min="12307" max="12307" width="17.88671875" bestFit="1" customWidth="1"/>
    <col min="12308" max="12308" width="19" bestFit="1" customWidth="1"/>
    <col min="12309" max="12309" width="11.88671875" bestFit="1" customWidth="1"/>
    <col min="12310" max="12313" width="0" hidden="1" customWidth="1"/>
    <col min="12314" max="12314" width="12.109375" bestFit="1" customWidth="1"/>
    <col min="12315" max="12315" width="29.6640625" bestFit="1" customWidth="1"/>
    <col min="12316" max="12316" width="15.109375" bestFit="1" customWidth="1"/>
    <col min="12317" max="12317" width="10.5546875" bestFit="1" customWidth="1"/>
    <col min="12318" max="12318" width="10.6640625" customWidth="1"/>
    <col min="12319" max="12319" width="10.5546875" bestFit="1" customWidth="1"/>
    <col min="12320" max="12320" width="14.109375" bestFit="1" customWidth="1"/>
    <col min="12321" max="12321" width="10.5546875" customWidth="1"/>
    <col min="12322" max="12322" width="17.44140625" bestFit="1" customWidth="1"/>
    <col min="12323" max="12323" width="12.33203125" bestFit="1" customWidth="1"/>
    <col min="12324" max="12324" width="9.5546875" bestFit="1" customWidth="1"/>
    <col min="12325" max="12335" width="0" hidden="1" customWidth="1"/>
    <col min="12336" max="12336" width="17.6640625" bestFit="1" customWidth="1"/>
    <col min="12337" max="12337" width="17.5546875" bestFit="1" customWidth="1"/>
    <col min="12338" max="12338" width="13.44140625" customWidth="1"/>
    <col min="12339" max="12339" width="0" hidden="1" customWidth="1"/>
    <col min="12545" max="12545" width="6.44140625" bestFit="1" customWidth="1"/>
    <col min="12546" max="12546" width="7.5546875" customWidth="1"/>
    <col min="12547" max="12547" width="19.33203125" customWidth="1"/>
    <col min="12548" max="12548" width="0" hidden="1" customWidth="1"/>
    <col min="12549" max="12549" width="14.6640625" customWidth="1"/>
    <col min="12550" max="12561" width="0" hidden="1" customWidth="1"/>
    <col min="12562" max="12562" width="8.88671875" bestFit="1" customWidth="1"/>
    <col min="12563" max="12563" width="17.88671875" bestFit="1" customWidth="1"/>
    <col min="12564" max="12564" width="19" bestFit="1" customWidth="1"/>
    <col min="12565" max="12565" width="11.88671875" bestFit="1" customWidth="1"/>
    <col min="12566" max="12569" width="0" hidden="1" customWidth="1"/>
    <col min="12570" max="12570" width="12.109375" bestFit="1" customWidth="1"/>
    <col min="12571" max="12571" width="29.6640625" bestFit="1" customWidth="1"/>
    <col min="12572" max="12572" width="15.109375" bestFit="1" customWidth="1"/>
    <col min="12573" max="12573" width="10.5546875" bestFit="1" customWidth="1"/>
    <col min="12574" max="12574" width="10.6640625" customWidth="1"/>
    <col min="12575" max="12575" width="10.5546875" bestFit="1" customWidth="1"/>
    <col min="12576" max="12576" width="14.109375" bestFit="1" customWidth="1"/>
    <col min="12577" max="12577" width="10.5546875" customWidth="1"/>
    <col min="12578" max="12578" width="17.44140625" bestFit="1" customWidth="1"/>
    <col min="12579" max="12579" width="12.33203125" bestFit="1" customWidth="1"/>
    <col min="12580" max="12580" width="9.5546875" bestFit="1" customWidth="1"/>
    <col min="12581" max="12591" width="0" hidden="1" customWidth="1"/>
    <col min="12592" max="12592" width="17.6640625" bestFit="1" customWidth="1"/>
    <col min="12593" max="12593" width="17.5546875" bestFit="1" customWidth="1"/>
    <col min="12594" max="12594" width="13.44140625" customWidth="1"/>
    <col min="12595" max="12595" width="0" hidden="1" customWidth="1"/>
    <col min="12801" max="12801" width="6.44140625" bestFit="1" customWidth="1"/>
    <col min="12802" max="12802" width="7.5546875" customWidth="1"/>
    <col min="12803" max="12803" width="19.33203125" customWidth="1"/>
    <col min="12804" max="12804" width="0" hidden="1" customWidth="1"/>
    <col min="12805" max="12805" width="14.6640625" customWidth="1"/>
    <col min="12806" max="12817" width="0" hidden="1" customWidth="1"/>
    <col min="12818" max="12818" width="8.88671875" bestFit="1" customWidth="1"/>
    <col min="12819" max="12819" width="17.88671875" bestFit="1" customWidth="1"/>
    <col min="12820" max="12820" width="19" bestFit="1" customWidth="1"/>
    <col min="12821" max="12821" width="11.88671875" bestFit="1" customWidth="1"/>
    <col min="12822" max="12825" width="0" hidden="1" customWidth="1"/>
    <col min="12826" max="12826" width="12.109375" bestFit="1" customWidth="1"/>
    <col min="12827" max="12827" width="29.6640625" bestFit="1" customWidth="1"/>
    <col min="12828" max="12828" width="15.109375" bestFit="1" customWidth="1"/>
    <col min="12829" max="12829" width="10.5546875" bestFit="1" customWidth="1"/>
    <col min="12830" max="12830" width="10.6640625" customWidth="1"/>
    <col min="12831" max="12831" width="10.5546875" bestFit="1" customWidth="1"/>
    <col min="12832" max="12832" width="14.109375" bestFit="1" customWidth="1"/>
    <col min="12833" max="12833" width="10.5546875" customWidth="1"/>
    <col min="12834" max="12834" width="17.44140625" bestFit="1" customWidth="1"/>
    <col min="12835" max="12835" width="12.33203125" bestFit="1" customWidth="1"/>
    <col min="12836" max="12836" width="9.5546875" bestFit="1" customWidth="1"/>
    <col min="12837" max="12847" width="0" hidden="1" customWidth="1"/>
    <col min="12848" max="12848" width="17.6640625" bestFit="1" customWidth="1"/>
    <col min="12849" max="12849" width="17.5546875" bestFit="1" customWidth="1"/>
    <col min="12850" max="12850" width="13.44140625" customWidth="1"/>
    <col min="12851" max="12851" width="0" hidden="1" customWidth="1"/>
    <col min="13057" max="13057" width="6.44140625" bestFit="1" customWidth="1"/>
    <col min="13058" max="13058" width="7.5546875" customWidth="1"/>
    <col min="13059" max="13059" width="19.33203125" customWidth="1"/>
    <col min="13060" max="13060" width="0" hidden="1" customWidth="1"/>
    <col min="13061" max="13061" width="14.6640625" customWidth="1"/>
    <col min="13062" max="13073" width="0" hidden="1" customWidth="1"/>
    <col min="13074" max="13074" width="8.88671875" bestFit="1" customWidth="1"/>
    <col min="13075" max="13075" width="17.88671875" bestFit="1" customWidth="1"/>
    <col min="13076" max="13076" width="19" bestFit="1" customWidth="1"/>
    <col min="13077" max="13077" width="11.88671875" bestFit="1" customWidth="1"/>
    <col min="13078" max="13081" width="0" hidden="1" customWidth="1"/>
    <col min="13082" max="13082" width="12.109375" bestFit="1" customWidth="1"/>
    <col min="13083" max="13083" width="29.6640625" bestFit="1" customWidth="1"/>
    <col min="13084" max="13084" width="15.109375" bestFit="1" customWidth="1"/>
    <col min="13085" max="13085" width="10.5546875" bestFit="1" customWidth="1"/>
    <col min="13086" max="13086" width="10.6640625" customWidth="1"/>
    <col min="13087" max="13087" width="10.5546875" bestFit="1" customWidth="1"/>
    <col min="13088" max="13088" width="14.109375" bestFit="1" customWidth="1"/>
    <col min="13089" max="13089" width="10.5546875" customWidth="1"/>
    <col min="13090" max="13090" width="17.44140625" bestFit="1" customWidth="1"/>
    <col min="13091" max="13091" width="12.33203125" bestFit="1" customWidth="1"/>
    <col min="13092" max="13092" width="9.5546875" bestFit="1" customWidth="1"/>
    <col min="13093" max="13103" width="0" hidden="1" customWidth="1"/>
    <col min="13104" max="13104" width="17.6640625" bestFit="1" customWidth="1"/>
    <col min="13105" max="13105" width="17.5546875" bestFit="1" customWidth="1"/>
    <col min="13106" max="13106" width="13.44140625" customWidth="1"/>
    <col min="13107" max="13107" width="0" hidden="1" customWidth="1"/>
    <col min="13313" max="13313" width="6.44140625" bestFit="1" customWidth="1"/>
    <col min="13314" max="13314" width="7.5546875" customWidth="1"/>
    <col min="13315" max="13315" width="19.33203125" customWidth="1"/>
    <col min="13316" max="13316" width="0" hidden="1" customWidth="1"/>
    <col min="13317" max="13317" width="14.6640625" customWidth="1"/>
    <col min="13318" max="13329" width="0" hidden="1" customWidth="1"/>
    <col min="13330" max="13330" width="8.88671875" bestFit="1" customWidth="1"/>
    <col min="13331" max="13331" width="17.88671875" bestFit="1" customWidth="1"/>
    <col min="13332" max="13332" width="19" bestFit="1" customWidth="1"/>
    <col min="13333" max="13333" width="11.88671875" bestFit="1" customWidth="1"/>
    <col min="13334" max="13337" width="0" hidden="1" customWidth="1"/>
    <col min="13338" max="13338" width="12.109375" bestFit="1" customWidth="1"/>
    <col min="13339" max="13339" width="29.6640625" bestFit="1" customWidth="1"/>
    <col min="13340" max="13340" width="15.109375" bestFit="1" customWidth="1"/>
    <col min="13341" max="13341" width="10.5546875" bestFit="1" customWidth="1"/>
    <col min="13342" max="13342" width="10.6640625" customWidth="1"/>
    <col min="13343" max="13343" width="10.5546875" bestFit="1" customWidth="1"/>
    <col min="13344" max="13344" width="14.109375" bestFit="1" customWidth="1"/>
    <col min="13345" max="13345" width="10.5546875" customWidth="1"/>
    <col min="13346" max="13346" width="17.44140625" bestFit="1" customWidth="1"/>
    <col min="13347" max="13347" width="12.33203125" bestFit="1" customWidth="1"/>
    <col min="13348" max="13348" width="9.5546875" bestFit="1" customWidth="1"/>
    <col min="13349" max="13359" width="0" hidden="1" customWidth="1"/>
    <col min="13360" max="13360" width="17.6640625" bestFit="1" customWidth="1"/>
    <col min="13361" max="13361" width="17.5546875" bestFit="1" customWidth="1"/>
    <col min="13362" max="13362" width="13.44140625" customWidth="1"/>
    <col min="13363" max="13363" width="0" hidden="1" customWidth="1"/>
    <col min="13569" max="13569" width="6.44140625" bestFit="1" customWidth="1"/>
    <col min="13570" max="13570" width="7.5546875" customWidth="1"/>
    <col min="13571" max="13571" width="19.33203125" customWidth="1"/>
    <col min="13572" max="13572" width="0" hidden="1" customWidth="1"/>
    <col min="13573" max="13573" width="14.6640625" customWidth="1"/>
    <col min="13574" max="13585" width="0" hidden="1" customWidth="1"/>
    <col min="13586" max="13586" width="8.88671875" bestFit="1" customWidth="1"/>
    <col min="13587" max="13587" width="17.88671875" bestFit="1" customWidth="1"/>
    <col min="13588" max="13588" width="19" bestFit="1" customWidth="1"/>
    <col min="13589" max="13589" width="11.88671875" bestFit="1" customWidth="1"/>
    <col min="13590" max="13593" width="0" hidden="1" customWidth="1"/>
    <col min="13594" max="13594" width="12.109375" bestFit="1" customWidth="1"/>
    <col min="13595" max="13595" width="29.6640625" bestFit="1" customWidth="1"/>
    <col min="13596" max="13596" width="15.109375" bestFit="1" customWidth="1"/>
    <col min="13597" max="13597" width="10.5546875" bestFit="1" customWidth="1"/>
    <col min="13598" max="13598" width="10.6640625" customWidth="1"/>
    <col min="13599" max="13599" width="10.5546875" bestFit="1" customWidth="1"/>
    <col min="13600" max="13600" width="14.109375" bestFit="1" customWidth="1"/>
    <col min="13601" max="13601" width="10.5546875" customWidth="1"/>
    <col min="13602" max="13602" width="17.44140625" bestFit="1" customWidth="1"/>
    <col min="13603" max="13603" width="12.33203125" bestFit="1" customWidth="1"/>
    <col min="13604" max="13604" width="9.5546875" bestFit="1" customWidth="1"/>
    <col min="13605" max="13615" width="0" hidden="1" customWidth="1"/>
    <col min="13616" max="13616" width="17.6640625" bestFit="1" customWidth="1"/>
    <col min="13617" max="13617" width="17.5546875" bestFit="1" customWidth="1"/>
    <col min="13618" max="13618" width="13.44140625" customWidth="1"/>
    <col min="13619" max="13619" width="0" hidden="1" customWidth="1"/>
    <col min="13825" max="13825" width="6.44140625" bestFit="1" customWidth="1"/>
    <col min="13826" max="13826" width="7.5546875" customWidth="1"/>
    <col min="13827" max="13827" width="19.33203125" customWidth="1"/>
    <col min="13828" max="13828" width="0" hidden="1" customWidth="1"/>
    <col min="13829" max="13829" width="14.6640625" customWidth="1"/>
    <col min="13830" max="13841" width="0" hidden="1" customWidth="1"/>
    <col min="13842" max="13842" width="8.88671875" bestFit="1" customWidth="1"/>
    <col min="13843" max="13843" width="17.88671875" bestFit="1" customWidth="1"/>
    <col min="13844" max="13844" width="19" bestFit="1" customWidth="1"/>
    <col min="13845" max="13845" width="11.88671875" bestFit="1" customWidth="1"/>
    <col min="13846" max="13849" width="0" hidden="1" customWidth="1"/>
    <col min="13850" max="13850" width="12.109375" bestFit="1" customWidth="1"/>
    <col min="13851" max="13851" width="29.6640625" bestFit="1" customWidth="1"/>
    <col min="13852" max="13852" width="15.109375" bestFit="1" customWidth="1"/>
    <col min="13853" max="13853" width="10.5546875" bestFit="1" customWidth="1"/>
    <col min="13854" max="13854" width="10.6640625" customWidth="1"/>
    <col min="13855" max="13855" width="10.5546875" bestFit="1" customWidth="1"/>
    <col min="13856" max="13856" width="14.109375" bestFit="1" customWidth="1"/>
    <col min="13857" max="13857" width="10.5546875" customWidth="1"/>
    <col min="13858" max="13858" width="17.44140625" bestFit="1" customWidth="1"/>
    <col min="13859" max="13859" width="12.33203125" bestFit="1" customWidth="1"/>
    <col min="13860" max="13860" width="9.5546875" bestFit="1" customWidth="1"/>
    <col min="13861" max="13871" width="0" hidden="1" customWidth="1"/>
    <col min="13872" max="13872" width="17.6640625" bestFit="1" customWidth="1"/>
    <col min="13873" max="13873" width="17.5546875" bestFit="1" customWidth="1"/>
    <col min="13874" max="13874" width="13.44140625" customWidth="1"/>
    <col min="13875" max="13875" width="0" hidden="1" customWidth="1"/>
    <col min="14081" max="14081" width="6.44140625" bestFit="1" customWidth="1"/>
    <col min="14082" max="14082" width="7.5546875" customWidth="1"/>
    <col min="14083" max="14083" width="19.33203125" customWidth="1"/>
    <col min="14084" max="14084" width="0" hidden="1" customWidth="1"/>
    <col min="14085" max="14085" width="14.6640625" customWidth="1"/>
    <col min="14086" max="14097" width="0" hidden="1" customWidth="1"/>
    <col min="14098" max="14098" width="8.88671875" bestFit="1" customWidth="1"/>
    <col min="14099" max="14099" width="17.88671875" bestFit="1" customWidth="1"/>
    <col min="14100" max="14100" width="19" bestFit="1" customWidth="1"/>
    <col min="14101" max="14101" width="11.88671875" bestFit="1" customWidth="1"/>
    <col min="14102" max="14105" width="0" hidden="1" customWidth="1"/>
    <col min="14106" max="14106" width="12.109375" bestFit="1" customWidth="1"/>
    <col min="14107" max="14107" width="29.6640625" bestFit="1" customWidth="1"/>
    <col min="14108" max="14108" width="15.109375" bestFit="1" customWidth="1"/>
    <col min="14109" max="14109" width="10.5546875" bestFit="1" customWidth="1"/>
    <col min="14110" max="14110" width="10.6640625" customWidth="1"/>
    <col min="14111" max="14111" width="10.5546875" bestFit="1" customWidth="1"/>
    <col min="14112" max="14112" width="14.109375" bestFit="1" customWidth="1"/>
    <col min="14113" max="14113" width="10.5546875" customWidth="1"/>
    <col min="14114" max="14114" width="17.44140625" bestFit="1" customWidth="1"/>
    <col min="14115" max="14115" width="12.33203125" bestFit="1" customWidth="1"/>
    <col min="14116" max="14116" width="9.5546875" bestFit="1" customWidth="1"/>
    <col min="14117" max="14127" width="0" hidden="1" customWidth="1"/>
    <col min="14128" max="14128" width="17.6640625" bestFit="1" customWidth="1"/>
    <col min="14129" max="14129" width="17.5546875" bestFit="1" customWidth="1"/>
    <col min="14130" max="14130" width="13.44140625" customWidth="1"/>
    <col min="14131" max="14131" width="0" hidden="1" customWidth="1"/>
    <col min="14337" max="14337" width="6.44140625" bestFit="1" customWidth="1"/>
    <col min="14338" max="14338" width="7.5546875" customWidth="1"/>
    <col min="14339" max="14339" width="19.33203125" customWidth="1"/>
    <col min="14340" max="14340" width="0" hidden="1" customWidth="1"/>
    <col min="14341" max="14341" width="14.6640625" customWidth="1"/>
    <col min="14342" max="14353" width="0" hidden="1" customWidth="1"/>
    <col min="14354" max="14354" width="8.88671875" bestFit="1" customWidth="1"/>
    <col min="14355" max="14355" width="17.88671875" bestFit="1" customWidth="1"/>
    <col min="14356" max="14356" width="19" bestFit="1" customWidth="1"/>
    <col min="14357" max="14357" width="11.88671875" bestFit="1" customWidth="1"/>
    <col min="14358" max="14361" width="0" hidden="1" customWidth="1"/>
    <col min="14362" max="14362" width="12.109375" bestFit="1" customWidth="1"/>
    <col min="14363" max="14363" width="29.6640625" bestFit="1" customWidth="1"/>
    <col min="14364" max="14364" width="15.109375" bestFit="1" customWidth="1"/>
    <col min="14365" max="14365" width="10.5546875" bestFit="1" customWidth="1"/>
    <col min="14366" max="14366" width="10.6640625" customWidth="1"/>
    <col min="14367" max="14367" width="10.5546875" bestFit="1" customWidth="1"/>
    <col min="14368" max="14368" width="14.109375" bestFit="1" customWidth="1"/>
    <col min="14369" max="14369" width="10.5546875" customWidth="1"/>
    <col min="14370" max="14370" width="17.44140625" bestFit="1" customWidth="1"/>
    <col min="14371" max="14371" width="12.33203125" bestFit="1" customWidth="1"/>
    <col min="14372" max="14372" width="9.5546875" bestFit="1" customWidth="1"/>
    <col min="14373" max="14383" width="0" hidden="1" customWidth="1"/>
    <col min="14384" max="14384" width="17.6640625" bestFit="1" customWidth="1"/>
    <col min="14385" max="14385" width="17.5546875" bestFit="1" customWidth="1"/>
    <col min="14386" max="14386" width="13.44140625" customWidth="1"/>
    <col min="14387" max="14387" width="0" hidden="1" customWidth="1"/>
    <col min="14593" max="14593" width="6.44140625" bestFit="1" customWidth="1"/>
    <col min="14594" max="14594" width="7.5546875" customWidth="1"/>
    <col min="14595" max="14595" width="19.33203125" customWidth="1"/>
    <col min="14596" max="14596" width="0" hidden="1" customWidth="1"/>
    <col min="14597" max="14597" width="14.6640625" customWidth="1"/>
    <col min="14598" max="14609" width="0" hidden="1" customWidth="1"/>
    <col min="14610" max="14610" width="8.88671875" bestFit="1" customWidth="1"/>
    <col min="14611" max="14611" width="17.88671875" bestFit="1" customWidth="1"/>
    <col min="14612" max="14612" width="19" bestFit="1" customWidth="1"/>
    <col min="14613" max="14613" width="11.88671875" bestFit="1" customWidth="1"/>
    <col min="14614" max="14617" width="0" hidden="1" customWidth="1"/>
    <col min="14618" max="14618" width="12.109375" bestFit="1" customWidth="1"/>
    <col min="14619" max="14619" width="29.6640625" bestFit="1" customWidth="1"/>
    <col min="14620" max="14620" width="15.109375" bestFit="1" customWidth="1"/>
    <col min="14621" max="14621" width="10.5546875" bestFit="1" customWidth="1"/>
    <col min="14622" max="14622" width="10.6640625" customWidth="1"/>
    <col min="14623" max="14623" width="10.5546875" bestFit="1" customWidth="1"/>
    <col min="14624" max="14624" width="14.109375" bestFit="1" customWidth="1"/>
    <col min="14625" max="14625" width="10.5546875" customWidth="1"/>
    <col min="14626" max="14626" width="17.44140625" bestFit="1" customWidth="1"/>
    <col min="14627" max="14627" width="12.33203125" bestFit="1" customWidth="1"/>
    <col min="14628" max="14628" width="9.5546875" bestFit="1" customWidth="1"/>
    <col min="14629" max="14639" width="0" hidden="1" customWidth="1"/>
    <col min="14640" max="14640" width="17.6640625" bestFit="1" customWidth="1"/>
    <col min="14641" max="14641" width="17.5546875" bestFit="1" customWidth="1"/>
    <col min="14642" max="14642" width="13.44140625" customWidth="1"/>
    <col min="14643" max="14643" width="0" hidden="1" customWidth="1"/>
    <col min="14849" max="14849" width="6.44140625" bestFit="1" customWidth="1"/>
    <col min="14850" max="14850" width="7.5546875" customWidth="1"/>
    <col min="14851" max="14851" width="19.33203125" customWidth="1"/>
    <col min="14852" max="14852" width="0" hidden="1" customWidth="1"/>
    <col min="14853" max="14853" width="14.6640625" customWidth="1"/>
    <col min="14854" max="14865" width="0" hidden="1" customWidth="1"/>
    <col min="14866" max="14866" width="8.88671875" bestFit="1" customWidth="1"/>
    <col min="14867" max="14867" width="17.88671875" bestFit="1" customWidth="1"/>
    <col min="14868" max="14868" width="19" bestFit="1" customWidth="1"/>
    <col min="14869" max="14869" width="11.88671875" bestFit="1" customWidth="1"/>
    <col min="14870" max="14873" width="0" hidden="1" customWidth="1"/>
    <col min="14874" max="14874" width="12.109375" bestFit="1" customWidth="1"/>
    <col min="14875" max="14875" width="29.6640625" bestFit="1" customWidth="1"/>
    <col min="14876" max="14876" width="15.109375" bestFit="1" customWidth="1"/>
    <col min="14877" max="14877" width="10.5546875" bestFit="1" customWidth="1"/>
    <col min="14878" max="14878" width="10.6640625" customWidth="1"/>
    <col min="14879" max="14879" width="10.5546875" bestFit="1" customWidth="1"/>
    <col min="14880" max="14880" width="14.109375" bestFit="1" customWidth="1"/>
    <col min="14881" max="14881" width="10.5546875" customWidth="1"/>
    <col min="14882" max="14882" width="17.44140625" bestFit="1" customWidth="1"/>
    <col min="14883" max="14883" width="12.33203125" bestFit="1" customWidth="1"/>
    <col min="14884" max="14884" width="9.5546875" bestFit="1" customWidth="1"/>
    <col min="14885" max="14895" width="0" hidden="1" customWidth="1"/>
    <col min="14896" max="14896" width="17.6640625" bestFit="1" customWidth="1"/>
    <col min="14897" max="14897" width="17.5546875" bestFit="1" customWidth="1"/>
    <col min="14898" max="14898" width="13.44140625" customWidth="1"/>
    <col min="14899" max="14899" width="0" hidden="1" customWidth="1"/>
    <col min="15105" max="15105" width="6.44140625" bestFit="1" customWidth="1"/>
    <col min="15106" max="15106" width="7.5546875" customWidth="1"/>
    <col min="15107" max="15107" width="19.33203125" customWidth="1"/>
    <col min="15108" max="15108" width="0" hidden="1" customWidth="1"/>
    <col min="15109" max="15109" width="14.6640625" customWidth="1"/>
    <col min="15110" max="15121" width="0" hidden="1" customWidth="1"/>
    <col min="15122" max="15122" width="8.88671875" bestFit="1" customWidth="1"/>
    <col min="15123" max="15123" width="17.88671875" bestFit="1" customWidth="1"/>
    <col min="15124" max="15124" width="19" bestFit="1" customWidth="1"/>
    <col min="15125" max="15125" width="11.88671875" bestFit="1" customWidth="1"/>
    <col min="15126" max="15129" width="0" hidden="1" customWidth="1"/>
    <col min="15130" max="15130" width="12.109375" bestFit="1" customWidth="1"/>
    <col min="15131" max="15131" width="29.6640625" bestFit="1" customWidth="1"/>
    <col min="15132" max="15132" width="15.109375" bestFit="1" customWidth="1"/>
    <col min="15133" max="15133" width="10.5546875" bestFit="1" customWidth="1"/>
    <col min="15134" max="15134" width="10.6640625" customWidth="1"/>
    <col min="15135" max="15135" width="10.5546875" bestFit="1" customWidth="1"/>
    <col min="15136" max="15136" width="14.109375" bestFit="1" customWidth="1"/>
    <col min="15137" max="15137" width="10.5546875" customWidth="1"/>
    <col min="15138" max="15138" width="17.44140625" bestFit="1" customWidth="1"/>
    <col min="15139" max="15139" width="12.33203125" bestFit="1" customWidth="1"/>
    <col min="15140" max="15140" width="9.5546875" bestFit="1" customWidth="1"/>
    <col min="15141" max="15151" width="0" hidden="1" customWidth="1"/>
    <col min="15152" max="15152" width="17.6640625" bestFit="1" customWidth="1"/>
    <col min="15153" max="15153" width="17.5546875" bestFit="1" customWidth="1"/>
    <col min="15154" max="15154" width="13.44140625" customWidth="1"/>
    <col min="15155" max="15155" width="0" hidden="1" customWidth="1"/>
    <col min="15361" max="15361" width="6.44140625" bestFit="1" customWidth="1"/>
    <col min="15362" max="15362" width="7.5546875" customWidth="1"/>
    <col min="15363" max="15363" width="19.33203125" customWidth="1"/>
    <col min="15364" max="15364" width="0" hidden="1" customWidth="1"/>
    <col min="15365" max="15365" width="14.6640625" customWidth="1"/>
    <col min="15366" max="15377" width="0" hidden="1" customWidth="1"/>
    <col min="15378" max="15378" width="8.88671875" bestFit="1" customWidth="1"/>
    <col min="15379" max="15379" width="17.88671875" bestFit="1" customWidth="1"/>
    <col min="15380" max="15380" width="19" bestFit="1" customWidth="1"/>
    <col min="15381" max="15381" width="11.88671875" bestFit="1" customWidth="1"/>
    <col min="15382" max="15385" width="0" hidden="1" customWidth="1"/>
    <col min="15386" max="15386" width="12.109375" bestFit="1" customWidth="1"/>
    <col min="15387" max="15387" width="29.6640625" bestFit="1" customWidth="1"/>
    <col min="15388" max="15388" width="15.109375" bestFit="1" customWidth="1"/>
    <col min="15389" max="15389" width="10.5546875" bestFit="1" customWidth="1"/>
    <col min="15390" max="15390" width="10.6640625" customWidth="1"/>
    <col min="15391" max="15391" width="10.5546875" bestFit="1" customWidth="1"/>
    <col min="15392" max="15392" width="14.109375" bestFit="1" customWidth="1"/>
    <col min="15393" max="15393" width="10.5546875" customWidth="1"/>
    <col min="15394" max="15394" width="17.44140625" bestFit="1" customWidth="1"/>
    <col min="15395" max="15395" width="12.33203125" bestFit="1" customWidth="1"/>
    <col min="15396" max="15396" width="9.5546875" bestFit="1" customWidth="1"/>
    <col min="15397" max="15407" width="0" hidden="1" customWidth="1"/>
    <col min="15408" max="15408" width="17.6640625" bestFit="1" customWidth="1"/>
    <col min="15409" max="15409" width="17.5546875" bestFit="1" customWidth="1"/>
    <col min="15410" max="15410" width="13.44140625" customWidth="1"/>
    <col min="15411" max="15411" width="0" hidden="1" customWidth="1"/>
    <col min="15617" max="15617" width="6.44140625" bestFit="1" customWidth="1"/>
    <col min="15618" max="15618" width="7.5546875" customWidth="1"/>
    <col min="15619" max="15619" width="19.33203125" customWidth="1"/>
    <col min="15620" max="15620" width="0" hidden="1" customWidth="1"/>
    <col min="15621" max="15621" width="14.6640625" customWidth="1"/>
    <col min="15622" max="15633" width="0" hidden="1" customWidth="1"/>
    <col min="15634" max="15634" width="8.88671875" bestFit="1" customWidth="1"/>
    <col min="15635" max="15635" width="17.88671875" bestFit="1" customWidth="1"/>
    <col min="15636" max="15636" width="19" bestFit="1" customWidth="1"/>
    <col min="15637" max="15637" width="11.88671875" bestFit="1" customWidth="1"/>
    <col min="15638" max="15641" width="0" hidden="1" customWidth="1"/>
    <col min="15642" max="15642" width="12.109375" bestFit="1" customWidth="1"/>
    <col min="15643" max="15643" width="29.6640625" bestFit="1" customWidth="1"/>
    <col min="15644" max="15644" width="15.109375" bestFit="1" customWidth="1"/>
    <col min="15645" max="15645" width="10.5546875" bestFit="1" customWidth="1"/>
    <col min="15646" max="15646" width="10.6640625" customWidth="1"/>
    <col min="15647" max="15647" width="10.5546875" bestFit="1" customWidth="1"/>
    <col min="15648" max="15648" width="14.109375" bestFit="1" customWidth="1"/>
    <col min="15649" max="15649" width="10.5546875" customWidth="1"/>
    <col min="15650" max="15650" width="17.44140625" bestFit="1" customWidth="1"/>
    <col min="15651" max="15651" width="12.33203125" bestFit="1" customWidth="1"/>
    <col min="15652" max="15652" width="9.5546875" bestFit="1" customWidth="1"/>
    <col min="15653" max="15663" width="0" hidden="1" customWidth="1"/>
    <col min="15664" max="15664" width="17.6640625" bestFit="1" customWidth="1"/>
    <col min="15665" max="15665" width="17.5546875" bestFit="1" customWidth="1"/>
    <col min="15666" max="15666" width="13.44140625" customWidth="1"/>
    <col min="15667" max="15667" width="0" hidden="1" customWidth="1"/>
    <col min="15873" max="15873" width="6.44140625" bestFit="1" customWidth="1"/>
    <col min="15874" max="15874" width="7.5546875" customWidth="1"/>
    <col min="15875" max="15875" width="19.33203125" customWidth="1"/>
    <col min="15876" max="15876" width="0" hidden="1" customWidth="1"/>
    <col min="15877" max="15877" width="14.6640625" customWidth="1"/>
    <col min="15878" max="15889" width="0" hidden="1" customWidth="1"/>
    <col min="15890" max="15890" width="8.88671875" bestFit="1" customWidth="1"/>
    <col min="15891" max="15891" width="17.88671875" bestFit="1" customWidth="1"/>
    <col min="15892" max="15892" width="19" bestFit="1" customWidth="1"/>
    <col min="15893" max="15893" width="11.88671875" bestFit="1" customWidth="1"/>
    <col min="15894" max="15897" width="0" hidden="1" customWidth="1"/>
    <col min="15898" max="15898" width="12.109375" bestFit="1" customWidth="1"/>
    <col min="15899" max="15899" width="29.6640625" bestFit="1" customWidth="1"/>
    <col min="15900" max="15900" width="15.109375" bestFit="1" customWidth="1"/>
    <col min="15901" max="15901" width="10.5546875" bestFit="1" customWidth="1"/>
    <col min="15902" max="15902" width="10.6640625" customWidth="1"/>
    <col min="15903" max="15903" width="10.5546875" bestFit="1" customWidth="1"/>
    <col min="15904" max="15904" width="14.109375" bestFit="1" customWidth="1"/>
    <col min="15905" max="15905" width="10.5546875" customWidth="1"/>
    <col min="15906" max="15906" width="17.44140625" bestFit="1" customWidth="1"/>
    <col min="15907" max="15907" width="12.33203125" bestFit="1" customWidth="1"/>
    <col min="15908" max="15908" width="9.5546875" bestFit="1" customWidth="1"/>
    <col min="15909" max="15919" width="0" hidden="1" customWidth="1"/>
    <col min="15920" max="15920" width="17.6640625" bestFit="1" customWidth="1"/>
    <col min="15921" max="15921" width="17.5546875" bestFit="1" customWidth="1"/>
    <col min="15922" max="15922" width="13.44140625" customWidth="1"/>
    <col min="15923" max="15923" width="0" hidden="1" customWidth="1"/>
    <col min="16129" max="16129" width="6.44140625" bestFit="1" customWidth="1"/>
    <col min="16130" max="16130" width="7.5546875" customWidth="1"/>
    <col min="16131" max="16131" width="19.33203125" customWidth="1"/>
    <col min="16132" max="16132" width="0" hidden="1" customWidth="1"/>
    <col min="16133" max="16133" width="14.6640625" customWidth="1"/>
    <col min="16134" max="16145" width="0" hidden="1" customWidth="1"/>
    <col min="16146" max="16146" width="8.88671875" bestFit="1" customWidth="1"/>
    <col min="16147" max="16147" width="17.88671875" bestFit="1" customWidth="1"/>
    <col min="16148" max="16148" width="19" bestFit="1" customWidth="1"/>
    <col min="16149" max="16149" width="11.88671875" bestFit="1" customWidth="1"/>
    <col min="16150" max="16153" width="0" hidden="1" customWidth="1"/>
    <col min="16154" max="16154" width="12.109375" bestFit="1" customWidth="1"/>
    <col min="16155" max="16155" width="29.6640625" bestFit="1" customWidth="1"/>
    <col min="16156" max="16156" width="15.109375" bestFit="1" customWidth="1"/>
    <col min="16157" max="16157" width="10.5546875" bestFit="1" customWidth="1"/>
    <col min="16158" max="16158" width="10.6640625" customWidth="1"/>
    <col min="16159" max="16159" width="10.5546875" bestFit="1" customWidth="1"/>
    <col min="16160" max="16160" width="14.109375" bestFit="1" customWidth="1"/>
    <col min="16161" max="16161" width="10.5546875" customWidth="1"/>
    <col min="16162" max="16162" width="17.44140625" bestFit="1" customWidth="1"/>
    <col min="16163" max="16163" width="12.33203125" bestFit="1" customWidth="1"/>
    <col min="16164" max="16164" width="9.5546875" bestFit="1" customWidth="1"/>
    <col min="16165" max="16175" width="0" hidden="1" customWidth="1"/>
    <col min="16176" max="16176" width="17.6640625" bestFit="1" customWidth="1"/>
    <col min="16177" max="16177" width="17.5546875" bestFit="1" customWidth="1"/>
    <col min="16178" max="16178" width="13.44140625" customWidth="1"/>
    <col min="16179" max="16179" width="0" hidden="1" customWidth="1"/>
  </cols>
  <sheetData>
    <row r="1" spans="1:111" x14ac:dyDescent="0.3">
      <c r="A1" s="1">
        <v>1</v>
      </c>
      <c r="B1" s="1" t="s">
        <v>0</v>
      </c>
      <c r="U1" s="3"/>
    </row>
    <row r="2" spans="1:111" s="4" customFormat="1" ht="21.6" thickBot="1" x14ac:dyDescent="0.45">
      <c r="K2" s="4" t="s">
        <v>1</v>
      </c>
      <c r="R2" s="5"/>
      <c r="S2" s="5">
        <v>1</v>
      </c>
      <c r="T2" s="5">
        <v>2</v>
      </c>
      <c r="U2" s="6">
        <v>3</v>
      </c>
      <c r="V2" s="5"/>
      <c r="W2" s="5"/>
      <c r="X2" s="5"/>
      <c r="Y2" s="5"/>
      <c r="Z2" s="5">
        <v>4</v>
      </c>
      <c r="AA2" s="7">
        <v>5</v>
      </c>
      <c r="AB2" s="5">
        <v>6</v>
      </c>
      <c r="AC2" s="3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  <c r="CS2" s="100"/>
      <c r="CT2" s="100"/>
      <c r="CU2" s="100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 s="11" customFormat="1" ht="15" thickBot="1" x14ac:dyDescent="0.3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9" t="s">
        <v>9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12</v>
      </c>
      <c r="X3" s="9" t="s">
        <v>23</v>
      </c>
      <c r="Y3" s="9" t="s">
        <v>24</v>
      </c>
      <c r="Z3" s="9" t="s">
        <v>25</v>
      </c>
      <c r="AA3" s="9" t="s">
        <v>26</v>
      </c>
      <c r="AB3" s="9" t="s">
        <v>27</v>
      </c>
      <c r="AC3" s="10" t="s">
        <v>442</v>
      </c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x14ac:dyDescent="0.3">
      <c r="A4">
        <v>1</v>
      </c>
      <c r="B4">
        <v>30079</v>
      </c>
      <c r="C4" t="s">
        <v>28</v>
      </c>
      <c r="D4" t="s">
        <v>29</v>
      </c>
      <c r="E4" s="12">
        <v>14860</v>
      </c>
      <c r="F4">
        <v>36775</v>
      </c>
      <c r="G4">
        <v>40537</v>
      </c>
      <c r="H4">
        <v>41</v>
      </c>
      <c r="K4">
        <v>1246</v>
      </c>
      <c r="L4">
        <v>1538</v>
      </c>
      <c r="M4">
        <v>4520</v>
      </c>
      <c r="O4">
        <v>6058</v>
      </c>
      <c r="P4">
        <v>233</v>
      </c>
      <c r="Q4">
        <v>3495</v>
      </c>
      <c r="R4" s="2">
        <v>41</v>
      </c>
      <c r="S4" s="2">
        <v>312408.72666666697</v>
      </c>
      <c r="T4" s="2">
        <v>9039</v>
      </c>
      <c r="U4" s="2">
        <v>7803.6</v>
      </c>
      <c r="V4" s="2">
        <v>209548.66666666666</v>
      </c>
      <c r="W4" s="2">
        <v>74459.266666666663</v>
      </c>
      <c r="X4" s="2">
        <v>284007.93333333335</v>
      </c>
      <c r="Y4" s="2">
        <v>28400.793333333335</v>
      </c>
      <c r="Z4" s="2">
        <v>143295</v>
      </c>
      <c r="AA4" s="13">
        <v>184585.15384615399</v>
      </c>
      <c r="AB4" s="2">
        <v>20659</v>
      </c>
      <c r="AC4" s="3">
        <f>S4+T4+U4+Z4+AA4+AB4</f>
        <v>677790.48051282088</v>
      </c>
    </row>
    <row r="5" spans="1:111" x14ac:dyDescent="0.3">
      <c r="A5">
        <v>2</v>
      </c>
      <c r="B5">
        <v>30138</v>
      </c>
      <c r="C5" t="s">
        <v>30</v>
      </c>
      <c r="D5" t="s">
        <v>29</v>
      </c>
      <c r="E5" s="12">
        <v>15768</v>
      </c>
      <c r="F5">
        <v>37683</v>
      </c>
      <c r="H5">
        <v>42</v>
      </c>
      <c r="K5">
        <v>1246</v>
      </c>
      <c r="L5">
        <v>1790</v>
      </c>
      <c r="M5">
        <v>5102</v>
      </c>
      <c r="O5">
        <v>6892</v>
      </c>
      <c r="P5">
        <v>265.07692307692309</v>
      </c>
      <c r="Q5">
        <v>3976.1538461538466</v>
      </c>
      <c r="R5" s="2">
        <v>42</v>
      </c>
      <c r="S5" s="2">
        <v>523334.15483870968</v>
      </c>
      <c r="T5" s="2">
        <v>4830</v>
      </c>
      <c r="U5" s="2">
        <v>8721</v>
      </c>
      <c r="V5" s="2">
        <v>353148.58064516127</v>
      </c>
      <c r="W5" s="2">
        <v>122609.74193548386</v>
      </c>
      <c r="X5" s="2">
        <v>475758.32258064515</v>
      </c>
      <c r="Y5" s="2">
        <v>47575.832258064518</v>
      </c>
      <c r="Z5" s="2">
        <v>166998.46153846156</v>
      </c>
      <c r="AA5" s="13">
        <v>211316.53846153844</v>
      </c>
      <c r="AB5" s="2">
        <v>19621</v>
      </c>
      <c r="AC5" s="3">
        <f t="shared" ref="AC5:AC68" si="0">S5+T5+U5+Z5+AA5+AB5</f>
        <v>934821.15483870963</v>
      </c>
    </row>
    <row r="6" spans="1:111" x14ac:dyDescent="0.3">
      <c r="A6">
        <v>3</v>
      </c>
      <c r="B6">
        <v>30153</v>
      </c>
      <c r="C6" t="s">
        <v>31</v>
      </c>
      <c r="D6" t="s">
        <v>29</v>
      </c>
      <c r="E6" s="12">
        <v>15777</v>
      </c>
      <c r="F6">
        <v>37692</v>
      </c>
      <c r="H6">
        <v>41</v>
      </c>
      <c r="K6">
        <v>1417</v>
      </c>
      <c r="L6">
        <v>1858</v>
      </c>
      <c r="M6">
        <v>5102</v>
      </c>
      <c r="O6">
        <v>6960</v>
      </c>
      <c r="P6">
        <v>267.69230769230768</v>
      </c>
      <c r="Q6">
        <v>4015.3846153846152</v>
      </c>
      <c r="R6" s="2">
        <v>41</v>
      </c>
      <c r="S6" s="2">
        <v>537616.76774193544</v>
      </c>
      <c r="T6" s="2">
        <v>13258</v>
      </c>
      <c r="U6" s="2">
        <v>8795.7999999999993</v>
      </c>
      <c r="V6" s="2">
        <v>353148.58064516127</v>
      </c>
      <c r="W6" s="2">
        <v>135593.93548387097</v>
      </c>
      <c r="X6" s="2">
        <v>488742.51612903224</v>
      </c>
      <c r="Y6" s="2">
        <v>48874.25161290323</v>
      </c>
      <c r="Z6" s="2">
        <v>164630.76923076922</v>
      </c>
      <c r="AA6" s="13">
        <v>208054.49999999997</v>
      </c>
      <c r="AB6" s="2">
        <v>19190</v>
      </c>
      <c r="AC6" s="3">
        <f t="shared" si="0"/>
        <v>951545.83697270474</v>
      </c>
    </row>
    <row r="7" spans="1:111" x14ac:dyDescent="0.3">
      <c r="A7">
        <v>4</v>
      </c>
      <c r="B7">
        <v>30159</v>
      </c>
      <c r="C7" t="s">
        <v>32</v>
      </c>
      <c r="D7" t="s">
        <v>29</v>
      </c>
      <c r="E7" s="12">
        <v>15010</v>
      </c>
      <c r="F7">
        <v>36925</v>
      </c>
      <c r="H7">
        <v>39</v>
      </c>
      <c r="K7">
        <v>1246</v>
      </c>
      <c r="L7">
        <v>1538</v>
      </c>
      <c r="M7">
        <v>4606</v>
      </c>
      <c r="O7">
        <v>6144</v>
      </c>
      <c r="P7">
        <v>236.30769230769232</v>
      </c>
      <c r="Q7">
        <v>3544.6153846153848</v>
      </c>
      <c r="R7" s="2">
        <v>39</v>
      </c>
      <c r="S7" s="2">
        <v>340790.57419354841</v>
      </c>
      <c r="T7" s="2">
        <v>15006</v>
      </c>
      <c r="U7" s="2">
        <v>7898.2</v>
      </c>
      <c r="V7" s="2">
        <v>227576</v>
      </c>
      <c r="W7" s="2">
        <v>82233.612903225803</v>
      </c>
      <c r="X7" s="2">
        <v>309809.61290322582</v>
      </c>
      <c r="Y7" s="2">
        <v>30980.961290322582</v>
      </c>
      <c r="Z7" s="2">
        <v>138240</v>
      </c>
      <c r="AA7" s="13">
        <v>177709.50000000003</v>
      </c>
      <c r="AB7" s="2">
        <v>17282</v>
      </c>
      <c r="AC7" s="3">
        <f t="shared" si="0"/>
        <v>696926.27419354848</v>
      </c>
    </row>
    <row r="8" spans="1:111" x14ac:dyDescent="0.3">
      <c r="A8">
        <v>5</v>
      </c>
      <c r="B8">
        <v>30222</v>
      </c>
      <c r="C8" t="s">
        <v>33</v>
      </c>
      <c r="D8" t="s">
        <v>29</v>
      </c>
      <c r="E8" s="12">
        <v>15158</v>
      </c>
      <c r="F8">
        <v>37073</v>
      </c>
      <c r="H8">
        <v>41</v>
      </c>
      <c r="K8">
        <v>1538</v>
      </c>
      <c r="L8">
        <v>1858</v>
      </c>
      <c r="M8">
        <v>4667</v>
      </c>
      <c r="O8">
        <v>6525</v>
      </c>
      <c r="P8">
        <v>250.96153846153845</v>
      </c>
      <c r="Q8">
        <v>3764.4230769230767</v>
      </c>
      <c r="R8" s="2">
        <v>41</v>
      </c>
      <c r="S8" s="2">
        <v>367193.12666666671</v>
      </c>
      <c r="T8" s="2">
        <v>6910</v>
      </c>
      <c r="U8" s="2">
        <v>8317.2999999999993</v>
      </c>
      <c r="V8" s="2">
        <v>227576</v>
      </c>
      <c r="W8" s="2">
        <v>106235.93333333333</v>
      </c>
      <c r="X8" s="2">
        <v>333811.93333333335</v>
      </c>
      <c r="Y8" s="2">
        <v>33381.193333333336</v>
      </c>
      <c r="Z8" s="2">
        <v>154341.34615384616</v>
      </c>
      <c r="AA8" s="13">
        <v>196736.13461538462</v>
      </c>
      <c r="AB8" s="2">
        <v>20071</v>
      </c>
      <c r="AC8" s="3">
        <f t="shared" si="0"/>
        <v>753568.9074358975</v>
      </c>
    </row>
    <row r="9" spans="1:111" x14ac:dyDescent="0.3">
      <c r="A9">
        <v>6</v>
      </c>
      <c r="B9">
        <v>30303</v>
      </c>
      <c r="C9" t="s">
        <v>34</v>
      </c>
      <c r="D9" t="s">
        <v>29</v>
      </c>
      <c r="E9" s="12">
        <v>16806</v>
      </c>
      <c r="F9">
        <v>38721</v>
      </c>
      <c r="H9">
        <v>37</v>
      </c>
      <c r="K9">
        <v>1360</v>
      </c>
      <c r="L9">
        <v>1922</v>
      </c>
      <c r="M9">
        <v>5437</v>
      </c>
      <c r="O9">
        <v>7359</v>
      </c>
      <c r="P9">
        <v>283.03846153846155</v>
      </c>
      <c r="Q9">
        <v>4245.5769230769229</v>
      </c>
      <c r="R9" s="2">
        <v>37</v>
      </c>
      <c r="S9" s="2">
        <v>800336.9</v>
      </c>
      <c r="T9" s="2">
        <v>15133</v>
      </c>
      <c r="U9" s="2">
        <v>9234.7000000000007</v>
      </c>
      <c r="V9" s="2">
        <v>533905</v>
      </c>
      <c r="W9" s="2">
        <v>193674</v>
      </c>
      <c r="X9" s="2">
        <v>727579</v>
      </c>
      <c r="Y9" s="2">
        <v>72757.900000000009</v>
      </c>
      <c r="Z9" s="2">
        <v>157086.34615384616</v>
      </c>
      <c r="AA9" s="13">
        <v>197125.32692307694</v>
      </c>
      <c r="AB9" s="2">
        <v>19405</v>
      </c>
      <c r="AC9" s="3">
        <f t="shared" si="0"/>
        <v>1198321.2730769231</v>
      </c>
    </row>
    <row r="10" spans="1:111" x14ac:dyDescent="0.3">
      <c r="A10">
        <v>7</v>
      </c>
      <c r="B10">
        <v>30360</v>
      </c>
      <c r="C10" t="s">
        <v>35</v>
      </c>
      <c r="D10" t="s">
        <v>29</v>
      </c>
      <c r="E10" s="12">
        <v>15401</v>
      </c>
      <c r="F10">
        <v>37316</v>
      </c>
      <c r="H10">
        <v>38</v>
      </c>
      <c r="K10">
        <v>1602</v>
      </c>
      <c r="L10">
        <v>1922</v>
      </c>
      <c r="M10">
        <v>5102</v>
      </c>
      <c r="O10">
        <v>7024</v>
      </c>
      <c r="P10">
        <v>270.15384615384613</v>
      </c>
      <c r="Q10">
        <v>4052.3076923076919</v>
      </c>
      <c r="R10" s="2">
        <v>38</v>
      </c>
      <c r="S10" s="2">
        <v>463246.86774193548</v>
      </c>
      <c r="T10" s="2">
        <v>6451</v>
      </c>
      <c r="U10" s="2">
        <v>8866.2000000000007</v>
      </c>
      <c r="V10" s="2">
        <v>293567.51612903224</v>
      </c>
      <c r="W10" s="2">
        <v>127566</v>
      </c>
      <c r="X10" s="2">
        <v>421133.51612903224</v>
      </c>
      <c r="Y10" s="2">
        <v>42113.351612903229</v>
      </c>
      <c r="Z10" s="2">
        <v>153987.69230769228</v>
      </c>
      <c r="AA10" s="13">
        <v>194374.38461538462</v>
      </c>
      <c r="AB10" s="2">
        <v>20431</v>
      </c>
      <c r="AC10" s="3">
        <f t="shared" si="0"/>
        <v>847357.14466501237</v>
      </c>
    </row>
    <row r="11" spans="1:111" x14ac:dyDescent="0.3">
      <c r="A11">
        <v>8</v>
      </c>
      <c r="B11">
        <v>30362</v>
      </c>
      <c r="C11" t="s">
        <v>36</v>
      </c>
      <c r="D11" t="s">
        <v>29</v>
      </c>
      <c r="E11" s="12">
        <v>16326</v>
      </c>
      <c r="F11">
        <v>38241</v>
      </c>
      <c r="H11">
        <v>40</v>
      </c>
      <c r="K11">
        <v>1303</v>
      </c>
      <c r="L11">
        <v>1794</v>
      </c>
      <c r="M11">
        <v>5414</v>
      </c>
      <c r="O11">
        <v>7208</v>
      </c>
      <c r="P11">
        <v>277.23076923076923</v>
      </c>
      <c r="Q11">
        <v>4158.4615384615381</v>
      </c>
      <c r="R11" s="2">
        <v>40</v>
      </c>
      <c r="S11" s="2">
        <v>664656.59333333327</v>
      </c>
      <c r="T11" s="2">
        <v>12147</v>
      </c>
      <c r="U11" s="2">
        <v>9068.6</v>
      </c>
      <c r="V11" s="2">
        <v>447347.46666666667</v>
      </c>
      <c r="W11" s="2">
        <v>156885.79999999999</v>
      </c>
      <c r="X11" s="2">
        <v>604233.2666666666</v>
      </c>
      <c r="Y11" s="2">
        <v>60423.32666666666</v>
      </c>
      <c r="Z11" s="2">
        <v>166338.46153846153</v>
      </c>
      <c r="AA11" s="13">
        <v>209275.38461538462</v>
      </c>
      <c r="AB11" s="2">
        <v>20311</v>
      </c>
      <c r="AC11" s="3">
        <f t="shared" si="0"/>
        <v>1081797.0394871794</v>
      </c>
    </row>
    <row r="12" spans="1:111" x14ac:dyDescent="0.3">
      <c r="A12">
        <v>9</v>
      </c>
      <c r="B12">
        <v>30366</v>
      </c>
      <c r="C12" t="s">
        <v>35</v>
      </c>
      <c r="D12" t="s">
        <v>29</v>
      </c>
      <c r="E12" s="12">
        <v>15797</v>
      </c>
      <c r="F12">
        <v>37712</v>
      </c>
      <c r="G12">
        <v>40585</v>
      </c>
      <c r="H12">
        <v>39</v>
      </c>
      <c r="K12">
        <v>1360</v>
      </c>
      <c r="L12">
        <v>1794</v>
      </c>
      <c r="M12">
        <v>5055</v>
      </c>
      <c r="O12">
        <v>6849</v>
      </c>
      <c r="P12">
        <v>263.42307692307691</v>
      </c>
      <c r="Q12">
        <v>3951.3461538461534</v>
      </c>
      <c r="R12" s="2">
        <v>39</v>
      </c>
      <c r="S12" s="2">
        <v>535515.53</v>
      </c>
      <c r="T12" s="2">
        <v>15874</v>
      </c>
      <c r="U12" s="2">
        <v>8673.7000000000007</v>
      </c>
      <c r="V12" s="2">
        <v>358254.5</v>
      </c>
      <c r="W12" s="2">
        <v>128577.8</v>
      </c>
      <c r="X12" s="2">
        <v>486832.3</v>
      </c>
      <c r="Y12" s="2">
        <v>48683.23</v>
      </c>
      <c r="Z12" s="2">
        <v>154102.49999999997</v>
      </c>
      <c r="AA12" s="13">
        <v>195158.25</v>
      </c>
      <c r="AB12" s="2">
        <v>22235</v>
      </c>
      <c r="AC12" s="3">
        <f t="shared" si="0"/>
        <v>931558.98</v>
      </c>
    </row>
    <row r="13" spans="1:111" x14ac:dyDescent="0.3">
      <c r="A13">
        <v>10</v>
      </c>
      <c r="B13">
        <v>30373</v>
      </c>
      <c r="C13" t="s">
        <v>37</v>
      </c>
      <c r="D13" t="s">
        <v>29</v>
      </c>
      <c r="E13" s="12">
        <v>15768</v>
      </c>
      <c r="F13">
        <v>37683</v>
      </c>
      <c r="H13">
        <v>39</v>
      </c>
      <c r="K13">
        <v>1303</v>
      </c>
      <c r="L13">
        <v>1730</v>
      </c>
      <c r="M13">
        <v>5102</v>
      </c>
      <c r="O13">
        <v>6832</v>
      </c>
      <c r="P13">
        <v>262.76923076923077</v>
      </c>
      <c r="Q13">
        <v>3941.5384615384614</v>
      </c>
      <c r="R13" s="2">
        <v>39</v>
      </c>
      <c r="S13" s="2">
        <v>526216.22580645164</v>
      </c>
      <c r="T13" s="2">
        <v>6948</v>
      </c>
      <c r="U13" s="2">
        <v>8655</v>
      </c>
      <c r="V13" s="2">
        <v>353148.58064516127</v>
      </c>
      <c r="W13" s="2">
        <v>125229.80645161291</v>
      </c>
      <c r="X13" s="2">
        <v>478378.38709677418</v>
      </c>
      <c r="Y13" s="2">
        <v>47837.838709677424</v>
      </c>
      <c r="Z13" s="2">
        <v>153720</v>
      </c>
      <c r="AA13" s="13">
        <v>194737.5</v>
      </c>
      <c r="AB13" s="2">
        <v>20362</v>
      </c>
      <c r="AC13" s="3">
        <f t="shared" si="0"/>
        <v>910638.72580645164</v>
      </c>
    </row>
    <row r="14" spans="1:111" x14ac:dyDescent="0.3">
      <c r="A14">
        <v>11</v>
      </c>
      <c r="B14">
        <v>30488</v>
      </c>
      <c r="C14" t="s">
        <v>38</v>
      </c>
      <c r="D14" t="s">
        <v>39</v>
      </c>
      <c r="E14" s="12">
        <v>15782</v>
      </c>
      <c r="F14">
        <v>37278</v>
      </c>
      <c r="G14">
        <v>37278</v>
      </c>
      <c r="H14">
        <v>35</v>
      </c>
      <c r="K14">
        <v>614</v>
      </c>
      <c r="L14">
        <v>802</v>
      </c>
      <c r="M14">
        <v>4771</v>
      </c>
      <c r="O14">
        <v>5573</v>
      </c>
      <c r="P14">
        <v>214.34615384615384</v>
      </c>
      <c r="Q14">
        <v>3215.1923076923076</v>
      </c>
      <c r="R14" s="2">
        <v>35</v>
      </c>
      <c r="S14" s="2">
        <v>369650.63548387098</v>
      </c>
      <c r="T14" s="2">
        <v>3246</v>
      </c>
      <c r="U14" s="2">
        <v>7108.4</v>
      </c>
      <c r="V14" s="2">
        <v>287192.87096774194</v>
      </c>
      <c r="W14" s="2">
        <v>48853.161290322583</v>
      </c>
      <c r="X14" s="2">
        <v>336046.03225806454</v>
      </c>
      <c r="Y14" s="2">
        <v>33604.603225806459</v>
      </c>
      <c r="Z14" s="2">
        <v>112531.73076923077</v>
      </c>
      <c r="AA14" s="13">
        <v>143535</v>
      </c>
      <c r="AB14" s="2">
        <v>16479</v>
      </c>
      <c r="AC14" s="3">
        <f t="shared" si="0"/>
        <v>652550.76625310176</v>
      </c>
    </row>
    <row r="15" spans="1:111" x14ac:dyDescent="0.3">
      <c r="A15">
        <v>12</v>
      </c>
      <c r="B15">
        <v>30530</v>
      </c>
      <c r="C15" t="s">
        <v>40</v>
      </c>
      <c r="D15" t="s">
        <v>29</v>
      </c>
      <c r="E15" s="12">
        <v>16746</v>
      </c>
      <c r="F15">
        <v>38661</v>
      </c>
      <c r="H15">
        <v>36</v>
      </c>
      <c r="K15">
        <v>1075</v>
      </c>
      <c r="L15">
        <v>1602</v>
      </c>
      <c r="M15">
        <v>5476</v>
      </c>
      <c r="O15">
        <v>7078</v>
      </c>
      <c r="P15">
        <v>272.23076923076923</v>
      </c>
      <c r="Q15">
        <v>4083.4615384615386</v>
      </c>
      <c r="R15" s="2">
        <v>36</v>
      </c>
      <c r="S15" s="2">
        <v>757500.04</v>
      </c>
      <c r="T15" s="2">
        <v>11952</v>
      </c>
      <c r="U15" s="2">
        <v>8925.6</v>
      </c>
      <c r="V15" s="2">
        <v>533905</v>
      </c>
      <c r="W15" s="2">
        <v>154731.4</v>
      </c>
      <c r="X15" s="2">
        <v>688636.4</v>
      </c>
      <c r="Y15" s="2">
        <v>68863.64</v>
      </c>
      <c r="Z15" s="2">
        <v>147004.61538461538</v>
      </c>
      <c r="AA15" s="13">
        <v>185377.84615384616</v>
      </c>
      <c r="AB15" s="2">
        <v>17874</v>
      </c>
      <c r="AC15" s="3">
        <f t="shared" si="0"/>
        <v>1128634.1015384616</v>
      </c>
    </row>
    <row r="16" spans="1:111" x14ac:dyDescent="0.3">
      <c r="A16">
        <v>13</v>
      </c>
      <c r="B16">
        <v>30559</v>
      </c>
      <c r="C16" t="s">
        <v>41</v>
      </c>
      <c r="D16" t="s">
        <v>29</v>
      </c>
      <c r="E16" s="12">
        <v>18323</v>
      </c>
      <c r="F16">
        <v>40238</v>
      </c>
      <c r="H16">
        <v>38</v>
      </c>
      <c r="K16">
        <v>1025</v>
      </c>
      <c r="L16">
        <v>1730</v>
      </c>
      <c r="M16">
        <v>6280</v>
      </c>
      <c r="O16">
        <v>8010</v>
      </c>
      <c r="P16">
        <v>308.07692307692309</v>
      </c>
      <c r="Q16">
        <v>4621.1538461538466</v>
      </c>
      <c r="R16" s="2">
        <v>38</v>
      </c>
      <c r="S16" s="2">
        <v>965813.67142857146</v>
      </c>
      <c r="T16" s="2">
        <v>15711</v>
      </c>
      <c r="U16" s="2">
        <v>9950.7999999999993</v>
      </c>
      <c r="V16" s="2">
        <v>685267</v>
      </c>
      <c r="W16" s="2">
        <v>192745.42857142858</v>
      </c>
      <c r="X16" s="2">
        <v>878012.42857142864</v>
      </c>
      <c r="Y16" s="2">
        <v>87801.242857142875</v>
      </c>
      <c r="Z16" s="2">
        <v>175603.84615384619</v>
      </c>
      <c r="AA16" s="13">
        <v>218152.15384615381</v>
      </c>
      <c r="AB16" s="2">
        <v>19434</v>
      </c>
      <c r="AC16" s="3">
        <f t="shared" si="0"/>
        <v>1404665.4714285715</v>
      </c>
    </row>
    <row r="17" spans="1:29" x14ac:dyDescent="0.3">
      <c r="A17">
        <v>14</v>
      </c>
      <c r="B17">
        <v>30560</v>
      </c>
      <c r="C17" t="s">
        <v>42</v>
      </c>
      <c r="D17" t="s">
        <v>29</v>
      </c>
      <c r="E17" s="12">
        <v>14252</v>
      </c>
      <c r="F17">
        <v>36167</v>
      </c>
      <c r="H17">
        <v>31</v>
      </c>
      <c r="K17">
        <v>975</v>
      </c>
      <c r="L17">
        <v>1132</v>
      </c>
      <c r="M17">
        <v>4241</v>
      </c>
      <c r="O17">
        <v>5373</v>
      </c>
      <c r="P17">
        <v>206.65384615384616</v>
      </c>
      <c r="Q17">
        <v>3099.8076923076924</v>
      </c>
      <c r="R17" s="2">
        <v>31</v>
      </c>
      <c r="S17" s="2">
        <v>174640.51062618595</v>
      </c>
      <c r="T17" s="2">
        <v>11725</v>
      </c>
      <c r="U17" s="2">
        <v>7050.1</v>
      </c>
      <c r="V17" s="2">
        <v>123780.80645161291</v>
      </c>
      <c r="W17" s="2">
        <v>34983.294117647056</v>
      </c>
      <c r="X17" s="2">
        <v>158764.10056925996</v>
      </c>
      <c r="Y17" s="2">
        <v>15876.410056925997</v>
      </c>
      <c r="Z17" s="2">
        <v>96094.038461538468</v>
      </c>
      <c r="AA17" s="13">
        <v>126088.32692307694</v>
      </c>
      <c r="AB17" s="2">
        <v>17966</v>
      </c>
      <c r="AC17" s="3">
        <f t="shared" si="0"/>
        <v>433563.97601080133</v>
      </c>
    </row>
    <row r="18" spans="1:29" x14ac:dyDescent="0.3">
      <c r="A18">
        <v>15</v>
      </c>
      <c r="B18">
        <v>30585</v>
      </c>
      <c r="C18" t="s">
        <v>43</v>
      </c>
      <c r="D18" t="s">
        <v>29</v>
      </c>
      <c r="E18" s="12">
        <v>18010</v>
      </c>
      <c r="F18">
        <v>39904</v>
      </c>
      <c r="H18">
        <v>38</v>
      </c>
      <c r="K18">
        <v>1189</v>
      </c>
      <c r="L18">
        <v>1922</v>
      </c>
      <c r="M18">
        <v>6280</v>
      </c>
      <c r="O18">
        <v>8202</v>
      </c>
      <c r="P18">
        <v>315.46153846153845</v>
      </c>
      <c r="Q18">
        <v>4731.9230769230771</v>
      </c>
      <c r="R18" s="2">
        <v>38</v>
      </c>
      <c r="S18" s="2">
        <v>994134.58571428573</v>
      </c>
      <c r="T18" s="2">
        <v>11227</v>
      </c>
      <c r="U18" s="2">
        <v>10162</v>
      </c>
      <c r="V18" s="2">
        <v>685267</v>
      </c>
      <c r="W18" s="2">
        <v>218491.71428571429</v>
      </c>
      <c r="X18" s="2">
        <v>903758.71428571432</v>
      </c>
      <c r="Y18" s="2">
        <v>90375.871428571438</v>
      </c>
      <c r="Z18" s="2">
        <v>179813.07692307694</v>
      </c>
      <c r="AA18" s="13">
        <v>222782.30769230769</v>
      </c>
      <c r="AB18" s="2">
        <v>16947</v>
      </c>
      <c r="AC18" s="3">
        <f t="shared" si="0"/>
        <v>1435065.9703296705</v>
      </c>
    </row>
    <row r="19" spans="1:29" x14ac:dyDescent="0.3">
      <c r="A19">
        <v>16</v>
      </c>
      <c r="B19">
        <v>30590</v>
      </c>
      <c r="C19" t="s">
        <v>44</v>
      </c>
      <c r="D19" t="s">
        <v>29</v>
      </c>
      <c r="E19" s="12">
        <v>18546</v>
      </c>
      <c r="F19">
        <v>40452</v>
      </c>
      <c r="H19">
        <v>37</v>
      </c>
      <c r="K19">
        <v>1303</v>
      </c>
      <c r="L19">
        <v>1922</v>
      </c>
      <c r="M19">
        <v>6280</v>
      </c>
      <c r="O19">
        <v>8202</v>
      </c>
      <c r="P19">
        <v>315.46153846153845</v>
      </c>
      <c r="Q19">
        <v>4731.9230769230771</v>
      </c>
      <c r="R19" s="2">
        <v>37</v>
      </c>
      <c r="S19" s="2">
        <v>1012482.5857142857</v>
      </c>
      <c r="T19" s="2">
        <v>5909</v>
      </c>
      <c r="U19" s="2">
        <v>10162</v>
      </c>
      <c r="V19" s="2">
        <v>685267</v>
      </c>
      <c r="W19" s="2">
        <v>235171.71428571429</v>
      </c>
      <c r="X19" s="2">
        <v>920438.71428571432</v>
      </c>
      <c r="Y19" s="2">
        <v>92043.871428571438</v>
      </c>
      <c r="Z19" s="2">
        <v>175081.15384615384</v>
      </c>
      <c r="AA19" s="13">
        <v>216919.61538461538</v>
      </c>
      <c r="AB19" s="2">
        <v>15486</v>
      </c>
      <c r="AC19" s="3">
        <f t="shared" si="0"/>
        <v>1436040.3549450547</v>
      </c>
    </row>
    <row r="20" spans="1:29" x14ac:dyDescent="0.3">
      <c r="A20">
        <v>17</v>
      </c>
      <c r="B20">
        <v>30594</v>
      </c>
      <c r="C20" t="s">
        <v>45</v>
      </c>
      <c r="D20" t="s">
        <v>29</v>
      </c>
      <c r="E20" s="12">
        <v>18936</v>
      </c>
      <c r="F20">
        <v>40848</v>
      </c>
      <c r="H20">
        <v>37</v>
      </c>
      <c r="K20">
        <v>1132</v>
      </c>
      <c r="L20">
        <v>1858</v>
      </c>
      <c r="M20">
        <v>6280</v>
      </c>
      <c r="O20">
        <v>8138</v>
      </c>
      <c r="P20">
        <v>313</v>
      </c>
      <c r="Q20">
        <v>4695</v>
      </c>
      <c r="R20" s="2">
        <v>37</v>
      </c>
      <c r="S20" s="2">
        <v>984576.21428571432</v>
      </c>
      <c r="T20" s="2">
        <v>9534</v>
      </c>
      <c r="U20" s="2">
        <v>10091.6</v>
      </c>
      <c r="V20" s="2">
        <v>685267</v>
      </c>
      <c r="W20" s="2">
        <v>209802.28571428571</v>
      </c>
      <c r="X20" s="2">
        <v>895069.28571428568</v>
      </c>
      <c r="Y20" s="2">
        <v>89506.92857142858</v>
      </c>
      <c r="Z20" s="2">
        <v>173715</v>
      </c>
      <c r="AA20" s="13">
        <v>215416.84615384619</v>
      </c>
      <c r="AB20" s="2">
        <v>18862</v>
      </c>
      <c r="AC20" s="3">
        <f t="shared" si="0"/>
        <v>1412195.6604395604</v>
      </c>
    </row>
    <row r="21" spans="1:29" x14ac:dyDescent="0.3">
      <c r="A21">
        <v>18</v>
      </c>
      <c r="B21">
        <v>30601</v>
      </c>
      <c r="C21" t="s">
        <v>46</v>
      </c>
      <c r="D21" t="s">
        <v>29</v>
      </c>
      <c r="E21" s="12">
        <v>15234</v>
      </c>
      <c r="F21">
        <v>37149</v>
      </c>
      <c r="G21">
        <v>39679</v>
      </c>
      <c r="H21">
        <v>30</v>
      </c>
      <c r="K21">
        <v>1189</v>
      </c>
      <c r="L21">
        <v>1922</v>
      </c>
      <c r="M21">
        <v>6280</v>
      </c>
      <c r="O21">
        <v>8202</v>
      </c>
      <c r="P21">
        <v>315.46153846153845</v>
      </c>
      <c r="Q21">
        <v>4731.9230769230771</v>
      </c>
      <c r="R21" s="2">
        <v>30</v>
      </c>
      <c r="S21" s="2">
        <v>388689.57505376346</v>
      </c>
      <c r="T21" s="2">
        <v>13532</v>
      </c>
      <c r="U21" s="2">
        <v>10162</v>
      </c>
      <c r="V21" s="2">
        <v>265046.93333333335</v>
      </c>
      <c r="W21" s="2">
        <v>88307.225806451606</v>
      </c>
      <c r="X21" s="2">
        <v>353354.15913978498</v>
      </c>
      <c r="Y21" s="2">
        <v>35335.415913978497</v>
      </c>
      <c r="Z21" s="2">
        <v>141957.69230769231</v>
      </c>
      <c r="AA21" s="13">
        <v>175880.76923076922</v>
      </c>
      <c r="AB21" s="2">
        <v>18051</v>
      </c>
      <c r="AC21" s="3">
        <f t="shared" si="0"/>
        <v>748273.03659222508</v>
      </c>
    </row>
    <row r="22" spans="1:29" x14ac:dyDescent="0.3">
      <c r="A22">
        <v>19</v>
      </c>
      <c r="B22">
        <v>30623</v>
      </c>
      <c r="C22" t="s">
        <v>47</v>
      </c>
      <c r="D22" t="s">
        <v>48</v>
      </c>
      <c r="E22" s="12">
        <v>17686</v>
      </c>
      <c r="F22">
        <v>39600</v>
      </c>
      <c r="H22">
        <v>37</v>
      </c>
      <c r="K22">
        <v>947</v>
      </c>
      <c r="L22">
        <v>1426</v>
      </c>
      <c r="M22">
        <v>6280</v>
      </c>
      <c r="O22">
        <v>7706</v>
      </c>
      <c r="P22">
        <v>296.38461538461536</v>
      </c>
      <c r="Q22">
        <v>4445.7692307692305</v>
      </c>
      <c r="R22" s="2">
        <v>37</v>
      </c>
      <c r="S22" s="2">
        <v>944083.95714285714</v>
      </c>
      <c r="T22" s="2">
        <v>9603</v>
      </c>
      <c r="U22" s="2">
        <v>9551.5</v>
      </c>
      <c r="V22" s="2">
        <v>685267</v>
      </c>
      <c r="W22" s="2">
        <v>172991.14285714287</v>
      </c>
      <c r="X22" s="2">
        <v>858258.14285714284</v>
      </c>
      <c r="Y22" s="2">
        <v>85825.814285714296</v>
      </c>
      <c r="Z22" s="2">
        <v>164493.46153846153</v>
      </c>
      <c r="AA22" s="13">
        <v>203887.78846153847</v>
      </c>
      <c r="AB22" s="2">
        <v>17456</v>
      </c>
      <c r="AC22" s="3">
        <f t="shared" si="0"/>
        <v>1349075.7071428571</v>
      </c>
    </row>
    <row r="23" spans="1:29" x14ac:dyDescent="0.3">
      <c r="A23">
        <v>20</v>
      </c>
      <c r="B23">
        <v>30629</v>
      </c>
      <c r="C23" t="s">
        <v>49</v>
      </c>
      <c r="D23" t="s">
        <v>29</v>
      </c>
      <c r="E23" s="12">
        <v>18420</v>
      </c>
      <c r="F23">
        <v>40330</v>
      </c>
      <c r="H23">
        <v>37</v>
      </c>
      <c r="K23">
        <v>1189</v>
      </c>
      <c r="L23">
        <v>1922</v>
      </c>
      <c r="M23">
        <v>6280</v>
      </c>
      <c r="O23">
        <v>8202</v>
      </c>
      <c r="P23">
        <v>315.46153846153845</v>
      </c>
      <c r="Q23">
        <v>4731.9230769230771</v>
      </c>
      <c r="R23" s="2">
        <v>37</v>
      </c>
      <c r="S23" s="2">
        <v>994134.58571428573</v>
      </c>
      <c r="T23" s="2">
        <v>5542</v>
      </c>
      <c r="U23" s="2">
        <v>10162</v>
      </c>
      <c r="V23" s="2">
        <v>685267</v>
      </c>
      <c r="W23" s="2">
        <v>218491.71428571429</v>
      </c>
      <c r="X23" s="2">
        <v>903758.71428571432</v>
      </c>
      <c r="Y23" s="2">
        <v>90375.871428571438</v>
      </c>
      <c r="Z23" s="2">
        <v>175081.15384615384</v>
      </c>
      <c r="AA23" s="13">
        <v>216919.61538461538</v>
      </c>
      <c r="AB23" s="2">
        <v>17821</v>
      </c>
      <c r="AC23" s="3">
        <f t="shared" si="0"/>
        <v>1419660.3549450547</v>
      </c>
    </row>
    <row r="24" spans="1:29" x14ac:dyDescent="0.3">
      <c r="A24">
        <v>21</v>
      </c>
      <c r="B24">
        <v>30631</v>
      </c>
      <c r="C24" t="s">
        <v>50</v>
      </c>
      <c r="D24" t="s">
        <v>48</v>
      </c>
      <c r="E24" s="12">
        <v>19027</v>
      </c>
      <c r="F24">
        <v>41061</v>
      </c>
      <c r="H24">
        <v>37</v>
      </c>
      <c r="K24">
        <v>904</v>
      </c>
      <c r="L24">
        <v>1426</v>
      </c>
      <c r="M24">
        <v>6280</v>
      </c>
      <c r="O24">
        <v>7706</v>
      </c>
      <c r="P24">
        <v>296.38461538461536</v>
      </c>
      <c r="Q24">
        <v>4445.7692307692305</v>
      </c>
      <c r="R24" s="2">
        <v>37</v>
      </c>
      <c r="S24" s="2">
        <v>937288.15714285709</v>
      </c>
      <c r="T24" s="2">
        <v>8065</v>
      </c>
      <c r="U24" s="2">
        <v>9551.5</v>
      </c>
      <c r="V24" s="2">
        <v>685267</v>
      </c>
      <c r="W24" s="2">
        <v>166813.14285714287</v>
      </c>
      <c r="X24" s="2">
        <v>852080.14285714284</v>
      </c>
      <c r="Y24" s="2">
        <v>85208.014285714293</v>
      </c>
      <c r="Z24" s="2">
        <v>164493.46153846153</v>
      </c>
      <c r="AA24" s="13">
        <v>203887.78846153847</v>
      </c>
      <c r="AB24" s="2">
        <v>17872</v>
      </c>
      <c r="AC24" s="3">
        <f t="shared" si="0"/>
        <v>1341157.9071428571</v>
      </c>
    </row>
    <row r="25" spans="1:29" x14ac:dyDescent="0.3">
      <c r="A25">
        <v>22</v>
      </c>
      <c r="B25">
        <v>30645</v>
      </c>
      <c r="C25" t="s">
        <v>51</v>
      </c>
      <c r="D25" t="s">
        <v>48</v>
      </c>
      <c r="E25" s="12">
        <v>16037</v>
      </c>
      <c r="F25">
        <v>37952</v>
      </c>
      <c r="H25">
        <v>31</v>
      </c>
      <c r="K25">
        <v>861</v>
      </c>
      <c r="L25">
        <v>1176</v>
      </c>
      <c r="M25">
        <v>5197</v>
      </c>
      <c r="O25">
        <v>6373</v>
      </c>
      <c r="P25">
        <v>245.11538461538461</v>
      </c>
      <c r="Q25">
        <v>3676.7307692307691</v>
      </c>
      <c r="R25" s="2">
        <v>31</v>
      </c>
      <c r="S25" s="2">
        <v>547882.72</v>
      </c>
      <c r="T25" s="2">
        <v>13606</v>
      </c>
      <c r="U25" s="2">
        <v>8085.2</v>
      </c>
      <c r="V25" s="2">
        <v>404754</v>
      </c>
      <c r="W25" s="2">
        <v>93321.2</v>
      </c>
      <c r="X25" s="2">
        <v>498075.2</v>
      </c>
      <c r="Y25" s="2">
        <v>49807.520000000004</v>
      </c>
      <c r="Z25" s="2">
        <v>113978.65384615384</v>
      </c>
      <c r="AA25" s="13">
        <v>144600.69230769228</v>
      </c>
      <c r="AB25" s="2">
        <v>16692</v>
      </c>
      <c r="AC25" s="3">
        <f t="shared" si="0"/>
        <v>844845.26615384605</v>
      </c>
    </row>
    <row r="26" spans="1:29" x14ac:dyDescent="0.3">
      <c r="A26">
        <v>23</v>
      </c>
      <c r="B26">
        <v>30653</v>
      </c>
      <c r="C26" t="s">
        <v>52</v>
      </c>
      <c r="D26" t="s">
        <v>29</v>
      </c>
      <c r="E26" s="12">
        <v>19746</v>
      </c>
      <c r="F26">
        <v>40544</v>
      </c>
      <c r="H26">
        <v>36</v>
      </c>
      <c r="K26">
        <v>1025</v>
      </c>
      <c r="L26">
        <v>1730</v>
      </c>
      <c r="M26">
        <v>6280</v>
      </c>
      <c r="O26">
        <v>8010</v>
      </c>
      <c r="P26">
        <v>308.07692307692309</v>
      </c>
      <c r="Q26">
        <v>4621.1538461538466</v>
      </c>
      <c r="R26" s="2">
        <v>36</v>
      </c>
      <c r="S26" s="2">
        <v>965813.67142857146</v>
      </c>
      <c r="T26" s="2">
        <v>14024</v>
      </c>
      <c r="U26" s="2">
        <v>9950.7999999999993</v>
      </c>
      <c r="V26" s="2">
        <v>685267</v>
      </c>
      <c r="W26" s="2">
        <v>192745.42857142858</v>
      </c>
      <c r="X26" s="2">
        <v>878012.42857142864</v>
      </c>
      <c r="Y26" s="2">
        <v>87801.242857142875</v>
      </c>
      <c r="Z26" s="2">
        <v>166361.53846153847</v>
      </c>
      <c r="AA26" s="13">
        <v>206670.46153846153</v>
      </c>
      <c r="AB26" s="2">
        <v>20214</v>
      </c>
      <c r="AC26" s="3">
        <f t="shared" si="0"/>
        <v>1383034.4714285715</v>
      </c>
    </row>
    <row r="27" spans="1:29" x14ac:dyDescent="0.3">
      <c r="A27">
        <v>24</v>
      </c>
      <c r="B27">
        <v>30674</v>
      </c>
      <c r="C27" t="s">
        <v>53</v>
      </c>
      <c r="D27" t="s">
        <v>54</v>
      </c>
      <c r="E27" s="12">
        <v>18181</v>
      </c>
      <c r="F27">
        <v>40087</v>
      </c>
      <c r="H27">
        <v>36</v>
      </c>
      <c r="K27">
        <v>1217</v>
      </c>
      <c r="L27">
        <v>1666</v>
      </c>
      <c r="M27">
        <v>6280</v>
      </c>
      <c r="O27">
        <v>7946</v>
      </c>
      <c r="P27">
        <v>305.61538461538464</v>
      </c>
      <c r="Q27">
        <v>4584.2307692307695</v>
      </c>
      <c r="R27" s="2">
        <v>36</v>
      </c>
      <c r="S27" s="2">
        <v>990568.7</v>
      </c>
      <c r="T27" s="2">
        <v>14169</v>
      </c>
      <c r="U27" s="2">
        <v>9855.1</v>
      </c>
      <c r="V27" s="2">
        <v>685267</v>
      </c>
      <c r="W27" s="2">
        <v>215250</v>
      </c>
      <c r="X27" s="2">
        <v>900517</v>
      </c>
      <c r="Y27" s="2">
        <v>90051.700000000012</v>
      </c>
      <c r="Z27" s="2">
        <v>165032.30769230769</v>
      </c>
      <c r="AA27" s="13">
        <v>204682.84615384616</v>
      </c>
      <c r="AB27" s="2">
        <v>20145</v>
      </c>
      <c r="AC27" s="3">
        <f t="shared" si="0"/>
        <v>1404452.9538461538</v>
      </c>
    </row>
    <row r="28" spans="1:29" x14ac:dyDescent="0.3">
      <c r="A28">
        <v>25</v>
      </c>
      <c r="B28">
        <v>30679</v>
      </c>
      <c r="C28" t="s">
        <v>55</v>
      </c>
      <c r="D28" t="s">
        <v>39</v>
      </c>
      <c r="E28" s="12">
        <v>15888</v>
      </c>
      <c r="F28">
        <v>37803</v>
      </c>
      <c r="H28">
        <v>38</v>
      </c>
      <c r="K28">
        <v>730</v>
      </c>
      <c r="L28">
        <v>982</v>
      </c>
      <c r="M28">
        <v>5206</v>
      </c>
      <c r="O28">
        <v>6188</v>
      </c>
      <c r="P28">
        <v>238</v>
      </c>
      <c r="Q28">
        <v>3570</v>
      </c>
      <c r="R28" s="2">
        <v>38</v>
      </c>
      <c r="S28" s="2">
        <v>493424.3741935484</v>
      </c>
      <c r="T28" s="2">
        <v>12252</v>
      </c>
      <c r="U28" s="2">
        <v>7784.9</v>
      </c>
      <c r="V28" s="2">
        <v>373711.93548387097</v>
      </c>
      <c r="W28" s="2">
        <v>74855.677419354834</v>
      </c>
      <c r="X28" s="2">
        <v>448567.61290322582</v>
      </c>
      <c r="Y28" s="2">
        <v>44856.761290322582</v>
      </c>
      <c r="Z28" s="2">
        <v>135660</v>
      </c>
      <c r="AA28" s="13">
        <v>170668.9615384615</v>
      </c>
      <c r="AB28" s="2">
        <v>15924</v>
      </c>
      <c r="AC28" s="3">
        <f t="shared" si="0"/>
        <v>835714.23573200987</v>
      </c>
    </row>
    <row r="29" spans="1:29" x14ac:dyDescent="0.3">
      <c r="A29">
        <v>26</v>
      </c>
      <c r="B29">
        <v>30721</v>
      </c>
      <c r="C29" t="s">
        <v>56</v>
      </c>
      <c r="D29" t="s">
        <v>29</v>
      </c>
      <c r="E29" s="12">
        <v>17929</v>
      </c>
      <c r="F29">
        <v>39814</v>
      </c>
      <c r="H29">
        <v>35</v>
      </c>
      <c r="K29">
        <v>1075</v>
      </c>
      <c r="L29">
        <v>1794</v>
      </c>
      <c r="M29">
        <v>6280</v>
      </c>
      <c r="O29">
        <v>8074</v>
      </c>
      <c r="P29">
        <v>310.53846153846155</v>
      </c>
      <c r="Q29">
        <v>4658.0769230769229</v>
      </c>
      <c r="R29" s="2">
        <v>35</v>
      </c>
      <c r="S29" s="2">
        <v>975110.24285714282</v>
      </c>
      <c r="T29" s="2">
        <v>14642</v>
      </c>
      <c r="U29" s="2">
        <v>10021.200000000001</v>
      </c>
      <c r="V29" s="2">
        <v>685267</v>
      </c>
      <c r="W29" s="2">
        <v>201196.85714285713</v>
      </c>
      <c r="X29" s="2">
        <v>886463.85714285716</v>
      </c>
      <c r="Y29" s="2">
        <v>88646.385714285716</v>
      </c>
      <c r="Z29" s="2">
        <v>163032.69230769231</v>
      </c>
      <c r="AA29" s="13">
        <v>202351.15384615387</v>
      </c>
      <c r="AB29" s="2">
        <v>19622</v>
      </c>
      <c r="AC29" s="3">
        <f t="shared" si="0"/>
        <v>1384779.289010989</v>
      </c>
    </row>
    <row r="30" spans="1:29" x14ac:dyDescent="0.3">
      <c r="A30">
        <v>27</v>
      </c>
      <c r="B30">
        <v>30760</v>
      </c>
      <c r="C30" t="s">
        <v>57</v>
      </c>
      <c r="D30" t="s">
        <v>29</v>
      </c>
      <c r="E30" s="12">
        <v>17876</v>
      </c>
      <c r="F30">
        <v>39783</v>
      </c>
      <c r="H30">
        <v>35</v>
      </c>
      <c r="K30">
        <v>1189</v>
      </c>
      <c r="L30">
        <v>1922</v>
      </c>
      <c r="M30">
        <v>6280</v>
      </c>
      <c r="O30">
        <v>8202</v>
      </c>
      <c r="P30">
        <v>315.46153846153845</v>
      </c>
      <c r="Q30">
        <v>4731.9230769230771</v>
      </c>
      <c r="R30" s="2">
        <v>35</v>
      </c>
      <c r="S30" s="2">
        <v>994134.58571428573</v>
      </c>
      <c r="T30" s="2">
        <v>5326</v>
      </c>
      <c r="U30" s="2">
        <v>10162</v>
      </c>
      <c r="V30" s="2">
        <v>685267</v>
      </c>
      <c r="W30" s="2">
        <v>218491.71428571429</v>
      </c>
      <c r="X30" s="2">
        <v>903758.71428571432</v>
      </c>
      <c r="Y30" s="2">
        <v>90375.871428571438</v>
      </c>
      <c r="Z30" s="2">
        <v>165617.30769230769</v>
      </c>
      <c r="AA30" s="13">
        <v>205194.23076923078</v>
      </c>
      <c r="AB30" s="2">
        <v>17125</v>
      </c>
      <c r="AC30" s="3">
        <f t="shared" si="0"/>
        <v>1397559.1241758242</v>
      </c>
    </row>
    <row r="31" spans="1:29" x14ac:dyDescent="0.3">
      <c r="A31">
        <v>28</v>
      </c>
      <c r="B31">
        <v>30822</v>
      </c>
      <c r="C31" t="s">
        <v>58</v>
      </c>
      <c r="D31" t="s">
        <v>29</v>
      </c>
      <c r="E31" s="12">
        <v>16977</v>
      </c>
      <c r="F31">
        <v>38892</v>
      </c>
      <c r="H31">
        <v>33</v>
      </c>
      <c r="K31">
        <v>1132</v>
      </c>
      <c r="L31">
        <v>1730</v>
      </c>
      <c r="M31">
        <v>5437</v>
      </c>
      <c r="O31">
        <v>7167</v>
      </c>
      <c r="P31">
        <v>275.65384615384613</v>
      </c>
      <c r="Q31">
        <v>4134.8076923076924</v>
      </c>
      <c r="R31" s="2">
        <v>33</v>
      </c>
      <c r="S31" s="2">
        <v>853925.23333333328</v>
      </c>
      <c r="T31" s="2">
        <v>11451</v>
      </c>
      <c r="U31" s="2">
        <v>9023.5</v>
      </c>
      <c r="V31" s="2">
        <v>602728</v>
      </c>
      <c r="W31" s="2">
        <v>173567.66666666666</v>
      </c>
      <c r="X31" s="2">
        <v>776295.66666666663</v>
      </c>
      <c r="Y31" s="2">
        <v>77629.566666666666</v>
      </c>
      <c r="Z31" s="2">
        <v>136448.65384615384</v>
      </c>
      <c r="AA31" s="13">
        <v>171793.55769230769</v>
      </c>
      <c r="AB31" s="2">
        <v>20431</v>
      </c>
      <c r="AC31" s="3">
        <f t="shared" si="0"/>
        <v>1203072.9448717949</v>
      </c>
    </row>
    <row r="32" spans="1:29" x14ac:dyDescent="0.3">
      <c r="A32">
        <v>29</v>
      </c>
      <c r="B32">
        <v>30845</v>
      </c>
      <c r="C32" t="s">
        <v>59</v>
      </c>
      <c r="D32" t="s">
        <v>39</v>
      </c>
      <c r="E32" s="12">
        <v>19440</v>
      </c>
      <c r="F32">
        <v>41334</v>
      </c>
      <c r="H32">
        <v>34</v>
      </c>
      <c r="K32">
        <v>585</v>
      </c>
      <c r="L32">
        <v>982</v>
      </c>
      <c r="M32">
        <v>6280</v>
      </c>
      <c r="O32">
        <v>7262</v>
      </c>
      <c r="P32">
        <v>279.30769230769232</v>
      </c>
      <c r="Q32">
        <v>4189.6153846153848</v>
      </c>
      <c r="R32" s="2">
        <v>34</v>
      </c>
      <c r="S32" s="2">
        <v>882243.84285714291</v>
      </c>
      <c r="T32" s="2">
        <v>4648</v>
      </c>
      <c r="U32" s="2">
        <v>8966.2999999999993</v>
      </c>
      <c r="V32" s="2">
        <v>685267</v>
      </c>
      <c r="W32" s="2">
        <v>116772.85714285714</v>
      </c>
      <c r="X32" s="2">
        <v>802039.85714285716</v>
      </c>
      <c r="Y32" s="2">
        <v>80203.985714285722</v>
      </c>
      <c r="Z32" s="2">
        <v>142446.92307692309</v>
      </c>
      <c r="AA32" s="13">
        <v>175877.42307692306</v>
      </c>
      <c r="AB32" s="2">
        <v>14353</v>
      </c>
      <c r="AC32" s="3">
        <f t="shared" si="0"/>
        <v>1228535.4890109892</v>
      </c>
    </row>
    <row r="33" spans="1:29" x14ac:dyDescent="0.3">
      <c r="A33">
        <v>30</v>
      </c>
      <c r="B33">
        <v>30897</v>
      </c>
      <c r="C33" t="s">
        <v>60</v>
      </c>
      <c r="D33" t="s">
        <v>29</v>
      </c>
      <c r="E33" s="12">
        <v>18025</v>
      </c>
      <c r="F33">
        <v>39934</v>
      </c>
      <c r="H33">
        <v>36</v>
      </c>
      <c r="K33">
        <v>1075</v>
      </c>
      <c r="L33">
        <v>1794</v>
      </c>
      <c r="M33">
        <v>6280</v>
      </c>
      <c r="O33">
        <v>8074</v>
      </c>
      <c r="P33">
        <v>310.53846153846155</v>
      </c>
      <c r="Q33">
        <v>4658.0769230769229</v>
      </c>
      <c r="R33" s="2">
        <v>36</v>
      </c>
      <c r="S33" s="2">
        <v>975110.24285714282</v>
      </c>
      <c r="T33" s="2">
        <v>1545</v>
      </c>
      <c r="U33" s="2">
        <v>10021.200000000001</v>
      </c>
      <c r="V33" s="2">
        <v>685267</v>
      </c>
      <c r="W33" s="2">
        <v>201196.85714285713</v>
      </c>
      <c r="X33" s="2">
        <v>886463.85714285716</v>
      </c>
      <c r="Y33" s="2">
        <v>88646.385714285716</v>
      </c>
      <c r="Z33" s="2">
        <v>167690.76923076922</v>
      </c>
      <c r="AA33" s="13">
        <v>208132.6153846154</v>
      </c>
      <c r="AB33" s="2">
        <v>44000</v>
      </c>
      <c r="AC33" s="3">
        <f t="shared" si="0"/>
        <v>1406499.8274725275</v>
      </c>
    </row>
    <row r="34" spans="1:29" x14ac:dyDescent="0.3">
      <c r="A34">
        <v>31</v>
      </c>
      <c r="B34">
        <v>30927</v>
      </c>
      <c r="C34" t="s">
        <v>61</v>
      </c>
      <c r="D34" t="s">
        <v>29</v>
      </c>
      <c r="E34" s="12">
        <v>18403</v>
      </c>
      <c r="F34">
        <v>40299</v>
      </c>
      <c r="H34">
        <v>34</v>
      </c>
      <c r="K34">
        <v>1360</v>
      </c>
      <c r="L34">
        <v>1922</v>
      </c>
      <c r="M34">
        <v>6280</v>
      </c>
      <c r="O34">
        <v>8202</v>
      </c>
      <c r="P34">
        <v>315.46153846153845</v>
      </c>
      <c r="Q34">
        <v>4731.9230769230771</v>
      </c>
      <c r="R34" s="2">
        <v>34</v>
      </c>
      <c r="S34" s="2">
        <v>1020527.9857142858</v>
      </c>
      <c r="T34" s="2">
        <v>8975</v>
      </c>
      <c r="U34" s="2">
        <v>10162</v>
      </c>
      <c r="V34" s="2">
        <v>685267</v>
      </c>
      <c r="W34" s="2">
        <v>242485.71428571429</v>
      </c>
      <c r="X34" s="2">
        <v>927752.71428571432</v>
      </c>
      <c r="Y34" s="2">
        <v>92775.271428571432</v>
      </c>
      <c r="Z34" s="2">
        <v>160885.38461538462</v>
      </c>
      <c r="AA34" s="13">
        <v>199331.53846153847</v>
      </c>
      <c r="AB34" s="2">
        <v>20303</v>
      </c>
      <c r="AC34" s="3">
        <f t="shared" si="0"/>
        <v>1420184.9087912089</v>
      </c>
    </row>
    <row r="35" spans="1:29" x14ac:dyDescent="0.3">
      <c r="A35">
        <v>32</v>
      </c>
      <c r="B35">
        <v>30953</v>
      </c>
      <c r="C35" t="s">
        <v>62</v>
      </c>
      <c r="D35" t="s">
        <v>29</v>
      </c>
      <c r="E35" s="12">
        <v>18206</v>
      </c>
      <c r="F35">
        <v>40118</v>
      </c>
      <c r="H35">
        <v>33</v>
      </c>
      <c r="K35">
        <v>1189</v>
      </c>
      <c r="L35">
        <v>1922</v>
      </c>
      <c r="M35">
        <v>6280</v>
      </c>
      <c r="O35">
        <v>8202</v>
      </c>
      <c r="P35">
        <v>315.46153846153845</v>
      </c>
      <c r="Q35">
        <v>4731.9230769230771</v>
      </c>
      <c r="R35" s="2">
        <v>33</v>
      </c>
      <c r="S35" s="2">
        <v>994134.58571428573</v>
      </c>
      <c r="T35" s="2">
        <v>12955</v>
      </c>
      <c r="U35" s="2">
        <v>10162</v>
      </c>
      <c r="V35" s="2">
        <v>685267</v>
      </c>
      <c r="W35" s="2">
        <v>218491.71428571429</v>
      </c>
      <c r="X35" s="2">
        <v>903758.71428571432</v>
      </c>
      <c r="Y35" s="2">
        <v>90375.871428571438</v>
      </c>
      <c r="Z35" s="2">
        <v>156153.46153846153</v>
      </c>
      <c r="AA35" s="13">
        <v>193468.84615384616</v>
      </c>
      <c r="AB35" s="2">
        <v>19892</v>
      </c>
      <c r="AC35" s="3">
        <f t="shared" si="0"/>
        <v>1386765.8934065935</v>
      </c>
    </row>
    <row r="36" spans="1:29" x14ac:dyDescent="0.3">
      <c r="A36">
        <v>33</v>
      </c>
      <c r="B36">
        <v>30954</v>
      </c>
      <c r="C36" t="s">
        <v>63</v>
      </c>
      <c r="D36" t="s">
        <v>29</v>
      </c>
      <c r="E36" s="12">
        <v>18780</v>
      </c>
      <c r="F36">
        <v>40695</v>
      </c>
      <c r="H36">
        <v>35</v>
      </c>
      <c r="K36">
        <v>1075</v>
      </c>
      <c r="L36">
        <v>1794</v>
      </c>
      <c r="M36">
        <v>6280</v>
      </c>
      <c r="O36">
        <v>8074</v>
      </c>
      <c r="P36">
        <v>310.53846153846155</v>
      </c>
      <c r="Q36">
        <v>4658.0769230769229</v>
      </c>
      <c r="R36" s="2">
        <v>35</v>
      </c>
      <c r="S36" s="2">
        <v>975110.24285714282</v>
      </c>
      <c r="T36" s="2">
        <v>5344</v>
      </c>
      <c r="U36" s="2">
        <v>10021.200000000001</v>
      </c>
      <c r="V36" s="2">
        <v>685267</v>
      </c>
      <c r="W36" s="2">
        <v>201196.85714285713</v>
      </c>
      <c r="X36" s="2">
        <v>886463.85714285716</v>
      </c>
      <c r="Y36" s="2">
        <v>88646.385714285716</v>
      </c>
      <c r="Z36" s="2">
        <v>163032.69230769231</v>
      </c>
      <c r="AA36" s="13">
        <v>202351.15384615387</v>
      </c>
      <c r="AB36" s="2">
        <v>44000</v>
      </c>
      <c r="AC36" s="3">
        <f t="shared" si="0"/>
        <v>1399859.289010989</v>
      </c>
    </row>
    <row r="37" spans="1:29" x14ac:dyDescent="0.3">
      <c r="A37">
        <v>34</v>
      </c>
      <c r="B37">
        <v>30982</v>
      </c>
      <c r="C37" t="s">
        <v>64</v>
      </c>
      <c r="D37" t="s">
        <v>29</v>
      </c>
      <c r="E37" s="12">
        <v>17686</v>
      </c>
      <c r="F37">
        <v>39600</v>
      </c>
      <c r="H37">
        <v>35</v>
      </c>
      <c r="K37">
        <v>1025</v>
      </c>
      <c r="L37">
        <v>1730</v>
      </c>
      <c r="M37">
        <v>6280</v>
      </c>
      <c r="O37">
        <v>8010</v>
      </c>
      <c r="P37">
        <v>308.07692307692309</v>
      </c>
      <c r="Q37">
        <v>4621.1538461538466</v>
      </c>
      <c r="R37" s="2">
        <v>35</v>
      </c>
      <c r="S37" s="2">
        <v>965813.67142857146</v>
      </c>
      <c r="T37" s="2">
        <v>7226</v>
      </c>
      <c r="U37" s="2">
        <v>9950.7999999999993</v>
      </c>
      <c r="V37" s="2">
        <v>685267</v>
      </c>
      <c r="W37" s="2">
        <v>192745.42857142858</v>
      </c>
      <c r="X37" s="2">
        <v>878012.42857142864</v>
      </c>
      <c r="Y37" s="2">
        <v>87801.242857142875</v>
      </c>
      <c r="Z37" s="2">
        <v>161740.38461538462</v>
      </c>
      <c r="AA37" s="13">
        <v>200929.61538461538</v>
      </c>
      <c r="AB37" s="2">
        <v>44000</v>
      </c>
      <c r="AC37" s="3">
        <f t="shared" si="0"/>
        <v>1389660.4714285717</v>
      </c>
    </row>
    <row r="38" spans="1:29" x14ac:dyDescent="0.3">
      <c r="A38">
        <v>35</v>
      </c>
      <c r="B38">
        <v>30984</v>
      </c>
      <c r="C38" t="s">
        <v>65</v>
      </c>
      <c r="D38" t="s">
        <v>29</v>
      </c>
      <c r="E38" s="12">
        <v>18720</v>
      </c>
      <c r="F38">
        <v>40604</v>
      </c>
      <c r="G38">
        <v>39793</v>
      </c>
      <c r="H38">
        <v>32</v>
      </c>
      <c r="K38">
        <v>1025</v>
      </c>
      <c r="L38">
        <v>1730</v>
      </c>
      <c r="M38">
        <v>6280</v>
      </c>
      <c r="O38">
        <v>8010</v>
      </c>
      <c r="P38">
        <v>308.07692307692309</v>
      </c>
      <c r="Q38">
        <v>4621.1538461538466</v>
      </c>
      <c r="R38" s="2">
        <v>32</v>
      </c>
      <c r="S38" s="2">
        <v>965813.67142857146</v>
      </c>
      <c r="T38" s="2">
        <v>13061</v>
      </c>
      <c r="U38" s="2">
        <v>9950.7999999999993</v>
      </c>
      <c r="V38" s="2">
        <v>685267</v>
      </c>
      <c r="W38" s="2">
        <v>192745.42857142858</v>
      </c>
      <c r="X38" s="2">
        <v>878012.42857142864</v>
      </c>
      <c r="Y38" s="2">
        <v>87801.242857142875</v>
      </c>
      <c r="Z38" s="2">
        <v>147876.92307692309</v>
      </c>
      <c r="AA38" s="13">
        <v>183707.07692307691</v>
      </c>
      <c r="AB38" s="2">
        <v>19398</v>
      </c>
      <c r="AC38" s="3">
        <f t="shared" si="0"/>
        <v>1339807.4714285715</v>
      </c>
    </row>
    <row r="39" spans="1:29" x14ac:dyDescent="0.3">
      <c r="A39">
        <v>36</v>
      </c>
      <c r="B39">
        <v>30986</v>
      </c>
      <c r="C39" t="s">
        <v>66</v>
      </c>
      <c r="D39" t="s">
        <v>54</v>
      </c>
      <c r="E39" s="12">
        <v>19933</v>
      </c>
      <c r="F39">
        <v>36535</v>
      </c>
      <c r="G39">
        <v>36535</v>
      </c>
      <c r="H39">
        <v>24</v>
      </c>
      <c r="K39">
        <v>967</v>
      </c>
      <c r="L39">
        <v>1167</v>
      </c>
      <c r="M39">
        <v>4180</v>
      </c>
      <c r="O39">
        <v>5347</v>
      </c>
      <c r="P39">
        <v>205.65384615384616</v>
      </c>
      <c r="Q39">
        <v>3084.8076923076924</v>
      </c>
      <c r="R39" s="2">
        <v>24</v>
      </c>
      <c r="S39" s="2">
        <v>303637.8967741935</v>
      </c>
      <c r="T39" s="2">
        <v>12574</v>
      </c>
      <c r="U39" s="2">
        <v>6996.2</v>
      </c>
      <c r="V39" s="2">
        <v>227576</v>
      </c>
      <c r="W39" s="2">
        <v>48458.451612903227</v>
      </c>
      <c r="X39" s="2">
        <v>276034.45161290321</v>
      </c>
      <c r="Y39" s="2">
        <v>27603.445161290321</v>
      </c>
      <c r="Z39" s="2">
        <v>74035.384615384624</v>
      </c>
      <c r="AA39" s="13">
        <v>96870.461538461546</v>
      </c>
      <c r="AB39" s="2">
        <v>17079</v>
      </c>
      <c r="AC39" s="3">
        <f t="shared" si="0"/>
        <v>511192.9429280397</v>
      </c>
    </row>
    <row r="40" spans="1:29" x14ac:dyDescent="0.3">
      <c r="A40">
        <v>37</v>
      </c>
      <c r="B40">
        <v>30997</v>
      </c>
      <c r="C40" t="s">
        <v>67</v>
      </c>
      <c r="D40" t="s">
        <v>29</v>
      </c>
      <c r="E40" s="12">
        <v>19506</v>
      </c>
      <c r="F40">
        <v>41395</v>
      </c>
      <c r="H40">
        <v>32</v>
      </c>
      <c r="K40">
        <v>1075</v>
      </c>
      <c r="L40">
        <v>1794</v>
      </c>
      <c r="M40">
        <v>6280</v>
      </c>
      <c r="O40">
        <v>8074</v>
      </c>
      <c r="P40">
        <v>310.53846153846155</v>
      </c>
      <c r="Q40">
        <v>4658.0769230769229</v>
      </c>
      <c r="R40" s="2">
        <v>32</v>
      </c>
      <c r="S40" s="2">
        <v>975110.24285714282</v>
      </c>
      <c r="T40" s="2">
        <v>5280</v>
      </c>
      <c r="U40" s="2">
        <v>10021.200000000001</v>
      </c>
      <c r="V40" s="2">
        <v>685267</v>
      </c>
      <c r="W40" s="2">
        <v>201196.85714285713</v>
      </c>
      <c r="X40" s="2">
        <v>886463.85714285716</v>
      </c>
      <c r="Y40" s="2">
        <v>88646.385714285716</v>
      </c>
      <c r="Z40" s="2">
        <v>149058.46153846153</v>
      </c>
      <c r="AA40" s="13">
        <v>185006.76923076925</v>
      </c>
      <c r="AB40" s="2">
        <v>18292</v>
      </c>
      <c r="AC40" s="3">
        <f t="shared" si="0"/>
        <v>1342768.6736263735</v>
      </c>
    </row>
    <row r="41" spans="1:29" x14ac:dyDescent="0.3">
      <c r="A41">
        <v>38</v>
      </c>
      <c r="B41">
        <v>31007</v>
      </c>
      <c r="C41" t="s">
        <v>68</v>
      </c>
      <c r="D41" t="s">
        <v>29</v>
      </c>
      <c r="E41" s="12">
        <v>18959</v>
      </c>
      <c r="F41">
        <v>40848</v>
      </c>
      <c r="H41">
        <v>32</v>
      </c>
      <c r="K41">
        <v>1075</v>
      </c>
      <c r="L41">
        <v>1794</v>
      </c>
      <c r="M41">
        <v>6280</v>
      </c>
      <c r="O41">
        <v>8074</v>
      </c>
      <c r="P41">
        <v>310.53846153846155</v>
      </c>
      <c r="Q41">
        <v>4658.0769230769229</v>
      </c>
      <c r="R41" s="2">
        <v>32</v>
      </c>
      <c r="S41" s="2">
        <v>975110.24285714282</v>
      </c>
      <c r="T41" s="2">
        <v>14312</v>
      </c>
      <c r="U41" s="2">
        <v>10021.200000000001</v>
      </c>
      <c r="V41" s="2">
        <v>685267</v>
      </c>
      <c r="W41" s="2">
        <v>201196.85714285713</v>
      </c>
      <c r="X41" s="2">
        <v>886463.85714285716</v>
      </c>
      <c r="Y41" s="2">
        <v>88646.385714285716</v>
      </c>
      <c r="Z41" s="2">
        <v>149058.46153846153</v>
      </c>
      <c r="AA41" s="13">
        <v>185006.76923076925</v>
      </c>
      <c r="AB41" s="2">
        <v>20074</v>
      </c>
      <c r="AC41" s="3">
        <f t="shared" si="0"/>
        <v>1353582.6736263735</v>
      </c>
    </row>
    <row r="42" spans="1:29" x14ac:dyDescent="0.3">
      <c r="A42">
        <v>39</v>
      </c>
      <c r="B42">
        <v>31023</v>
      </c>
      <c r="C42" t="s">
        <v>69</v>
      </c>
      <c r="D42" t="s">
        <v>29</v>
      </c>
      <c r="E42" s="12">
        <v>17850</v>
      </c>
      <c r="F42">
        <v>39765</v>
      </c>
      <c r="G42">
        <v>40387</v>
      </c>
      <c r="H42">
        <v>32</v>
      </c>
      <c r="K42">
        <v>1075</v>
      </c>
      <c r="L42">
        <v>1794</v>
      </c>
      <c r="M42">
        <v>6280</v>
      </c>
      <c r="O42">
        <v>8074</v>
      </c>
      <c r="P42">
        <v>310.53846153846155</v>
      </c>
      <c r="Q42">
        <v>4658.0769230769229</v>
      </c>
      <c r="R42" s="2">
        <v>32</v>
      </c>
      <c r="S42" s="2">
        <v>975110.24285714282</v>
      </c>
      <c r="T42" s="2">
        <v>14451</v>
      </c>
      <c r="U42" s="2">
        <v>10021.200000000001</v>
      </c>
      <c r="V42" s="2">
        <v>685267</v>
      </c>
      <c r="W42" s="2">
        <v>201196.85714285713</v>
      </c>
      <c r="X42" s="2">
        <v>886463.85714285716</v>
      </c>
      <c r="Y42" s="2">
        <v>88646.385714285716</v>
      </c>
      <c r="Z42" s="2">
        <v>149058.46153846153</v>
      </c>
      <c r="AA42" s="13">
        <v>185006.76923076925</v>
      </c>
      <c r="AB42" s="2">
        <v>18427</v>
      </c>
      <c r="AC42" s="3">
        <f t="shared" si="0"/>
        <v>1352074.6736263735</v>
      </c>
    </row>
    <row r="43" spans="1:29" x14ac:dyDescent="0.3">
      <c r="A43">
        <v>40</v>
      </c>
      <c r="B43">
        <v>31057</v>
      </c>
      <c r="C43" t="s">
        <v>70</v>
      </c>
      <c r="D43" t="s">
        <v>29</v>
      </c>
      <c r="E43" s="12">
        <v>19495</v>
      </c>
      <c r="F43">
        <v>41395</v>
      </c>
      <c r="H43">
        <v>31</v>
      </c>
      <c r="K43">
        <v>1132</v>
      </c>
      <c r="L43">
        <v>1858</v>
      </c>
      <c r="M43">
        <v>6280</v>
      </c>
      <c r="O43">
        <v>8138</v>
      </c>
      <c r="P43">
        <v>313</v>
      </c>
      <c r="Q43">
        <v>4695</v>
      </c>
      <c r="R43" s="2">
        <v>31</v>
      </c>
      <c r="S43" s="2">
        <v>984576.21428571432</v>
      </c>
      <c r="T43" s="2">
        <v>21343</v>
      </c>
      <c r="U43" s="2">
        <v>10091.6</v>
      </c>
      <c r="V43" s="2">
        <v>685267</v>
      </c>
      <c r="W43" s="2">
        <v>209802.28571428571</v>
      </c>
      <c r="X43" s="2">
        <v>895069.28571428568</v>
      </c>
      <c r="Y43" s="2">
        <v>89506.92857142858</v>
      </c>
      <c r="Z43" s="2">
        <v>145545</v>
      </c>
      <c r="AA43" s="13">
        <v>180484.38461538462</v>
      </c>
      <c r="AB43" s="2">
        <v>19968</v>
      </c>
      <c r="AC43" s="3">
        <f t="shared" si="0"/>
        <v>1362008.1989010987</v>
      </c>
    </row>
    <row r="44" spans="1:29" x14ac:dyDescent="0.3">
      <c r="A44">
        <v>41</v>
      </c>
      <c r="B44">
        <v>31072</v>
      </c>
      <c r="C44" t="s">
        <v>71</v>
      </c>
      <c r="D44" t="s">
        <v>29</v>
      </c>
      <c r="E44" s="12">
        <v>19011</v>
      </c>
      <c r="F44">
        <v>40909</v>
      </c>
      <c r="H44">
        <v>31</v>
      </c>
      <c r="K44">
        <v>1132</v>
      </c>
      <c r="L44">
        <v>1858</v>
      </c>
      <c r="M44">
        <v>6280</v>
      </c>
      <c r="O44">
        <v>8138</v>
      </c>
      <c r="P44">
        <v>313</v>
      </c>
      <c r="Q44">
        <v>4695</v>
      </c>
      <c r="R44" s="2">
        <v>31</v>
      </c>
      <c r="S44" s="2">
        <v>984576.21428571432</v>
      </c>
      <c r="T44" s="2">
        <v>14407</v>
      </c>
      <c r="U44" s="2">
        <v>10091.6</v>
      </c>
      <c r="V44" s="2">
        <v>685267</v>
      </c>
      <c r="W44" s="2">
        <v>209802.28571428571</v>
      </c>
      <c r="X44" s="2">
        <v>895069.28571428568</v>
      </c>
      <c r="Y44" s="2">
        <v>89506.92857142858</v>
      </c>
      <c r="Z44" s="2">
        <v>145545</v>
      </c>
      <c r="AA44" s="13">
        <v>180484.38461538462</v>
      </c>
      <c r="AB44" s="2">
        <v>19931</v>
      </c>
      <c r="AC44" s="3">
        <f t="shared" si="0"/>
        <v>1355035.1989010987</v>
      </c>
    </row>
    <row r="45" spans="1:29" x14ac:dyDescent="0.3">
      <c r="A45">
        <v>42</v>
      </c>
      <c r="B45">
        <v>31094</v>
      </c>
      <c r="C45" t="s">
        <v>72</v>
      </c>
      <c r="D45" t="s">
        <v>29</v>
      </c>
      <c r="E45" s="12">
        <v>17040</v>
      </c>
      <c r="F45">
        <v>38955</v>
      </c>
      <c r="H45">
        <v>29</v>
      </c>
      <c r="K45">
        <v>975</v>
      </c>
      <c r="L45">
        <v>1538</v>
      </c>
      <c r="M45">
        <v>5830</v>
      </c>
      <c r="O45">
        <v>7368</v>
      </c>
      <c r="P45">
        <v>283.38461538461536</v>
      </c>
      <c r="Q45">
        <v>4250.7692307692305</v>
      </c>
      <c r="R45" s="2">
        <v>29</v>
      </c>
      <c r="S45" s="2">
        <v>833740.17419354839</v>
      </c>
      <c r="T45" s="2">
        <v>17042</v>
      </c>
      <c r="U45" s="2">
        <v>9244.6</v>
      </c>
      <c r="V45" s="2">
        <v>602728</v>
      </c>
      <c r="W45" s="2">
        <v>155217.61290322582</v>
      </c>
      <c r="X45" s="2">
        <v>757945.61290322582</v>
      </c>
      <c r="Y45" s="2">
        <v>75794.561290322585</v>
      </c>
      <c r="Z45" s="2">
        <v>123272.30769230769</v>
      </c>
      <c r="AA45" s="13">
        <v>154669.26923076925</v>
      </c>
      <c r="AB45" s="2">
        <v>17987</v>
      </c>
      <c r="AC45" s="3">
        <f t="shared" si="0"/>
        <v>1155955.3511166254</v>
      </c>
    </row>
    <row r="46" spans="1:29" x14ac:dyDescent="0.3">
      <c r="A46">
        <v>43</v>
      </c>
      <c r="B46">
        <v>31108</v>
      </c>
      <c r="C46" t="s">
        <v>73</v>
      </c>
      <c r="D46" t="s">
        <v>29</v>
      </c>
      <c r="E46" s="12">
        <v>17929</v>
      </c>
      <c r="F46">
        <v>39814</v>
      </c>
      <c r="H46">
        <v>30</v>
      </c>
      <c r="K46">
        <v>1025</v>
      </c>
      <c r="L46">
        <v>1730</v>
      </c>
      <c r="M46">
        <v>6280</v>
      </c>
      <c r="O46">
        <v>8010</v>
      </c>
      <c r="P46">
        <v>308.07692307692309</v>
      </c>
      <c r="Q46">
        <v>4621.1538461538466</v>
      </c>
      <c r="R46" s="2">
        <v>30</v>
      </c>
      <c r="S46" s="2">
        <v>965813.67142857146</v>
      </c>
      <c r="T46" s="2">
        <v>6826</v>
      </c>
      <c r="U46" s="2">
        <v>9950.7999999999993</v>
      </c>
      <c r="V46" s="2">
        <v>685267</v>
      </c>
      <c r="W46" s="2">
        <v>192745.42857142858</v>
      </c>
      <c r="X46" s="2">
        <v>878012.42857142864</v>
      </c>
      <c r="Y46" s="2">
        <v>87801.242857142875</v>
      </c>
      <c r="Z46" s="2">
        <v>138634.6153846154</v>
      </c>
      <c r="AA46" s="13">
        <v>172225.3846153846</v>
      </c>
      <c r="AB46" s="2">
        <v>18192</v>
      </c>
      <c r="AC46" s="3">
        <f t="shared" si="0"/>
        <v>1311642.4714285715</v>
      </c>
    </row>
    <row r="47" spans="1:29" x14ac:dyDescent="0.3">
      <c r="A47">
        <v>44</v>
      </c>
      <c r="B47">
        <v>31147</v>
      </c>
      <c r="C47" t="s">
        <v>74</v>
      </c>
      <c r="D47" t="s">
        <v>54</v>
      </c>
      <c r="E47" s="12">
        <v>20285</v>
      </c>
      <c r="F47">
        <v>42186</v>
      </c>
      <c r="H47">
        <v>29</v>
      </c>
      <c r="K47">
        <v>967</v>
      </c>
      <c r="L47">
        <v>1609</v>
      </c>
      <c r="M47">
        <v>6280</v>
      </c>
      <c r="O47">
        <v>7889</v>
      </c>
      <c r="P47">
        <v>303.42307692307691</v>
      </c>
      <c r="Q47">
        <v>4551.3461538461534</v>
      </c>
      <c r="R47" s="2">
        <v>29</v>
      </c>
      <c r="S47" s="2">
        <v>952313.5285714285</v>
      </c>
      <c r="T47" s="2">
        <v>5163</v>
      </c>
      <c r="U47" s="2">
        <v>9792.4</v>
      </c>
      <c r="V47" s="2">
        <v>685267</v>
      </c>
      <c r="W47" s="2">
        <v>180472.57142857142</v>
      </c>
      <c r="X47" s="2">
        <v>865739.57142857136</v>
      </c>
      <c r="Y47" s="2">
        <v>86573.957142857136</v>
      </c>
      <c r="Z47" s="2">
        <v>131989.03846153844</v>
      </c>
      <c r="AA47" s="13">
        <v>163834.3846153846</v>
      </c>
      <c r="AB47" s="2">
        <v>17325</v>
      </c>
      <c r="AC47" s="3">
        <f t="shared" si="0"/>
        <v>1280417.3516483514</v>
      </c>
    </row>
    <row r="48" spans="1:29" x14ac:dyDescent="0.3">
      <c r="A48">
        <v>45</v>
      </c>
      <c r="B48">
        <v>31154</v>
      </c>
      <c r="C48" t="s">
        <v>75</v>
      </c>
      <c r="D48" t="s">
        <v>54</v>
      </c>
      <c r="E48" s="12">
        <v>19969</v>
      </c>
      <c r="F48">
        <v>41883</v>
      </c>
      <c r="H48">
        <v>29</v>
      </c>
      <c r="K48">
        <v>967</v>
      </c>
      <c r="L48">
        <v>1609</v>
      </c>
      <c r="M48">
        <v>6280</v>
      </c>
      <c r="O48">
        <v>7889</v>
      </c>
      <c r="P48">
        <v>303.42307692307691</v>
      </c>
      <c r="Q48">
        <v>4551.3461538461534</v>
      </c>
      <c r="R48" s="2">
        <v>29</v>
      </c>
      <c r="S48" s="2">
        <v>952313.5285714285</v>
      </c>
      <c r="T48" s="2">
        <v>9899</v>
      </c>
      <c r="U48" s="2">
        <v>9792.4</v>
      </c>
      <c r="V48" s="2">
        <v>685267</v>
      </c>
      <c r="W48" s="2">
        <v>180472.57142857142</v>
      </c>
      <c r="X48" s="2">
        <v>865739.57142857136</v>
      </c>
      <c r="Y48" s="2">
        <v>86573.957142857136</v>
      </c>
      <c r="Z48" s="2">
        <v>131989.03846153844</v>
      </c>
      <c r="AA48" s="13">
        <v>163834.3846153846</v>
      </c>
      <c r="AB48" s="2">
        <v>17887</v>
      </c>
      <c r="AC48" s="3">
        <f t="shared" si="0"/>
        <v>1285715.3516483514</v>
      </c>
    </row>
    <row r="49" spans="1:29" x14ac:dyDescent="0.3">
      <c r="A49">
        <v>46</v>
      </c>
      <c r="B49">
        <v>31162</v>
      </c>
      <c r="C49" t="s">
        <v>76</v>
      </c>
      <c r="D49" t="s">
        <v>29</v>
      </c>
      <c r="E49" s="12">
        <v>21482</v>
      </c>
      <c r="H49">
        <v>29</v>
      </c>
      <c r="K49">
        <v>1132</v>
      </c>
      <c r="L49">
        <v>1858</v>
      </c>
      <c r="M49">
        <v>6280</v>
      </c>
      <c r="O49">
        <v>8138</v>
      </c>
      <c r="P49">
        <v>313</v>
      </c>
      <c r="Q49">
        <v>4695</v>
      </c>
      <c r="R49" s="2">
        <v>29</v>
      </c>
      <c r="S49" s="2">
        <v>984576.21428571432</v>
      </c>
      <c r="T49" s="2">
        <v>6860</v>
      </c>
      <c r="U49" s="2">
        <v>10091.6</v>
      </c>
      <c r="V49" s="2">
        <v>685267</v>
      </c>
      <c r="W49" s="2">
        <v>209802.28571428571</v>
      </c>
      <c r="X49" s="2">
        <v>895069.28571428568</v>
      </c>
      <c r="Y49" s="2">
        <v>89506.92857142858</v>
      </c>
      <c r="Z49" s="2">
        <v>136155</v>
      </c>
      <c r="AA49" s="13">
        <v>168840.23076923078</v>
      </c>
      <c r="AB49" s="2">
        <v>20709</v>
      </c>
      <c r="AC49" s="3">
        <f t="shared" si="0"/>
        <v>1327232.0450549449</v>
      </c>
    </row>
    <row r="50" spans="1:29" x14ac:dyDescent="0.3">
      <c r="A50">
        <v>47</v>
      </c>
      <c r="B50">
        <v>31170</v>
      </c>
      <c r="C50" t="s">
        <v>77</v>
      </c>
      <c r="D50" t="s">
        <v>29</v>
      </c>
      <c r="E50" s="12">
        <v>18291</v>
      </c>
      <c r="F50">
        <v>40544</v>
      </c>
      <c r="H50">
        <v>31</v>
      </c>
      <c r="K50">
        <v>975</v>
      </c>
      <c r="L50">
        <v>1666</v>
      </c>
      <c r="M50">
        <v>6280</v>
      </c>
      <c r="O50">
        <v>7946</v>
      </c>
      <c r="P50">
        <v>305.61538461538464</v>
      </c>
      <c r="Q50">
        <v>4584.2307692307695</v>
      </c>
      <c r="R50" s="2">
        <v>31</v>
      </c>
      <c r="S50" s="2">
        <v>956701.9</v>
      </c>
      <c r="T50" s="2">
        <v>9760</v>
      </c>
      <c r="U50" s="2">
        <v>9880.4</v>
      </c>
      <c r="V50" s="2">
        <v>685267</v>
      </c>
      <c r="W50" s="2">
        <v>184462</v>
      </c>
      <c r="X50" s="2">
        <v>869729</v>
      </c>
      <c r="Y50" s="2">
        <v>86972.900000000009</v>
      </c>
      <c r="Z50" s="2">
        <v>142111.15384615384</v>
      </c>
      <c r="AA50" s="13">
        <v>176707.15384615384</v>
      </c>
      <c r="AB50" s="2">
        <v>44000</v>
      </c>
      <c r="AC50" s="3">
        <f t="shared" si="0"/>
        <v>1339160.6076923076</v>
      </c>
    </row>
    <row r="51" spans="1:29" x14ac:dyDescent="0.3">
      <c r="A51">
        <v>48</v>
      </c>
      <c r="B51">
        <v>31172</v>
      </c>
      <c r="C51" t="s">
        <v>78</v>
      </c>
      <c r="D51" t="s">
        <v>29</v>
      </c>
      <c r="E51" s="12">
        <v>18197</v>
      </c>
      <c r="F51">
        <v>40087</v>
      </c>
      <c r="H51">
        <v>29</v>
      </c>
      <c r="K51">
        <v>1025</v>
      </c>
      <c r="L51">
        <v>1730</v>
      </c>
      <c r="M51">
        <v>6280</v>
      </c>
      <c r="O51">
        <v>8010</v>
      </c>
      <c r="P51">
        <v>308.07692307692309</v>
      </c>
      <c r="Q51">
        <v>4621.1538461538466</v>
      </c>
      <c r="R51" s="2">
        <v>29</v>
      </c>
      <c r="S51" s="2">
        <v>965813.67142857146</v>
      </c>
      <c r="T51" s="2">
        <v>18360</v>
      </c>
      <c r="U51" s="2">
        <v>9950.7999999999993</v>
      </c>
      <c r="V51" s="2">
        <v>685267</v>
      </c>
      <c r="W51" s="2">
        <v>192745.42857142858</v>
      </c>
      <c r="X51" s="2">
        <v>878012.42857142864</v>
      </c>
      <c r="Y51" s="2">
        <v>87801.242857142875</v>
      </c>
      <c r="Z51" s="2">
        <v>134013.46153846156</v>
      </c>
      <c r="AA51" s="13">
        <v>166484.53846153844</v>
      </c>
      <c r="AB51" s="2">
        <v>23644</v>
      </c>
      <c r="AC51" s="3">
        <f t="shared" si="0"/>
        <v>1318266.4714285715</v>
      </c>
    </row>
    <row r="52" spans="1:29" x14ac:dyDescent="0.3">
      <c r="A52">
        <v>49</v>
      </c>
      <c r="B52">
        <v>31214</v>
      </c>
      <c r="C52" t="s">
        <v>79</v>
      </c>
      <c r="D52" t="s">
        <v>54</v>
      </c>
      <c r="E52" s="12">
        <v>20327</v>
      </c>
      <c r="H52">
        <v>29</v>
      </c>
      <c r="K52">
        <v>874</v>
      </c>
      <c r="L52">
        <v>1495</v>
      </c>
      <c r="M52">
        <v>6280</v>
      </c>
      <c r="O52">
        <v>7775</v>
      </c>
      <c r="P52">
        <v>299.03846153846155</v>
      </c>
      <c r="Q52">
        <v>4485.5769230769229</v>
      </c>
      <c r="R52" s="2">
        <v>29</v>
      </c>
      <c r="S52" s="2">
        <v>935772.98571428575</v>
      </c>
      <c r="T52" s="2">
        <v>5746</v>
      </c>
      <c r="U52" s="2">
        <v>9667</v>
      </c>
      <c r="V52" s="2">
        <v>685267</v>
      </c>
      <c r="W52" s="2">
        <v>165435.71428571429</v>
      </c>
      <c r="X52" s="2">
        <v>850702.71428571432</v>
      </c>
      <c r="Y52" s="2">
        <v>85070.271428571432</v>
      </c>
      <c r="Z52" s="2">
        <v>130081.73076923077</v>
      </c>
      <c r="AA52" s="13">
        <v>161736.34615384616</v>
      </c>
      <c r="AB52" s="2">
        <v>17452</v>
      </c>
      <c r="AC52" s="3">
        <f t="shared" si="0"/>
        <v>1260456.0626373629</v>
      </c>
    </row>
    <row r="53" spans="1:29" x14ac:dyDescent="0.3">
      <c r="A53">
        <v>50</v>
      </c>
      <c r="B53">
        <v>31223</v>
      </c>
      <c r="C53" t="s">
        <v>80</v>
      </c>
      <c r="D53" t="s">
        <v>29</v>
      </c>
      <c r="E53" s="12">
        <v>20578</v>
      </c>
      <c r="H53">
        <v>28</v>
      </c>
      <c r="K53">
        <v>875</v>
      </c>
      <c r="L53">
        <v>1538</v>
      </c>
      <c r="M53">
        <v>6280</v>
      </c>
      <c r="O53">
        <v>7818</v>
      </c>
      <c r="P53">
        <v>300.69230769230768</v>
      </c>
      <c r="Q53">
        <v>4510.3846153846152</v>
      </c>
      <c r="R53" s="2">
        <v>28</v>
      </c>
      <c r="S53" s="2">
        <v>939088.5307692308</v>
      </c>
      <c r="T53" s="2">
        <v>4957</v>
      </c>
      <c r="U53" s="2">
        <v>9739.6</v>
      </c>
      <c r="V53" s="2">
        <v>685267</v>
      </c>
      <c r="W53" s="2">
        <v>168449.84615384616</v>
      </c>
      <c r="X53" s="2">
        <v>853716.84615384613</v>
      </c>
      <c r="Y53" s="2">
        <v>85371.684615384613</v>
      </c>
      <c r="Z53" s="2">
        <v>126290.76923076922</v>
      </c>
      <c r="AA53" s="13">
        <v>157332</v>
      </c>
      <c r="AB53" s="2">
        <v>15968</v>
      </c>
      <c r="AC53" s="3">
        <f t="shared" si="0"/>
        <v>1253375.8999999999</v>
      </c>
    </row>
    <row r="54" spans="1:29" x14ac:dyDescent="0.3">
      <c r="A54">
        <v>51</v>
      </c>
      <c r="B54">
        <v>31232</v>
      </c>
      <c r="C54" t="s">
        <v>81</v>
      </c>
      <c r="D54" t="s">
        <v>29</v>
      </c>
      <c r="E54" s="12">
        <v>20603</v>
      </c>
      <c r="H54">
        <v>30</v>
      </c>
      <c r="K54">
        <v>875</v>
      </c>
      <c r="L54">
        <v>1538</v>
      </c>
      <c r="M54">
        <v>6280</v>
      </c>
      <c r="O54">
        <v>7818</v>
      </c>
      <c r="P54">
        <v>300.69230769230768</v>
      </c>
      <c r="Q54">
        <v>4510.3846153846152</v>
      </c>
      <c r="R54" s="2">
        <v>30</v>
      </c>
      <c r="S54" s="2">
        <v>939088.5307692308</v>
      </c>
      <c r="T54" s="2">
        <v>11522</v>
      </c>
      <c r="U54" s="2">
        <v>9739.6</v>
      </c>
      <c r="V54" s="2">
        <v>685267</v>
      </c>
      <c r="W54" s="2">
        <v>168449.84615384616</v>
      </c>
      <c r="X54" s="2">
        <v>853716.84615384613</v>
      </c>
      <c r="Y54" s="2">
        <v>85371.684615384613</v>
      </c>
      <c r="Z54" s="2">
        <v>135311.53846153847</v>
      </c>
      <c r="AA54" s="13">
        <v>168570</v>
      </c>
      <c r="AB54" s="2">
        <v>44000</v>
      </c>
      <c r="AC54" s="3">
        <f t="shared" si="0"/>
        <v>1308231.6692307692</v>
      </c>
    </row>
    <row r="55" spans="1:29" x14ac:dyDescent="0.3">
      <c r="A55">
        <v>52</v>
      </c>
      <c r="B55">
        <v>31245</v>
      </c>
      <c r="C55" t="s">
        <v>82</v>
      </c>
      <c r="D55" t="s">
        <v>54</v>
      </c>
      <c r="E55" s="12">
        <v>20093</v>
      </c>
      <c r="H55">
        <v>28</v>
      </c>
      <c r="K55">
        <v>1067</v>
      </c>
      <c r="L55">
        <v>1666</v>
      </c>
      <c r="M55">
        <v>6280</v>
      </c>
      <c r="O55">
        <v>7946</v>
      </c>
      <c r="P55">
        <v>305.61538461538464</v>
      </c>
      <c r="Q55">
        <v>4584.2307692307695</v>
      </c>
      <c r="R55" s="2">
        <v>28</v>
      </c>
      <c r="S55" s="2">
        <v>969224.3</v>
      </c>
      <c r="T55" s="2">
        <v>12227</v>
      </c>
      <c r="U55" s="2">
        <v>9855.1</v>
      </c>
      <c r="V55" s="2">
        <v>685267</v>
      </c>
      <c r="W55" s="2">
        <v>195846</v>
      </c>
      <c r="X55" s="2">
        <v>881113</v>
      </c>
      <c r="Y55" s="2">
        <v>88111.3</v>
      </c>
      <c r="Z55" s="2">
        <v>128358.46153846155</v>
      </c>
      <c r="AA55" s="13">
        <v>159197.76923076922</v>
      </c>
      <c r="AB55" s="2">
        <v>19937</v>
      </c>
      <c r="AC55" s="3">
        <f t="shared" si="0"/>
        <v>1298799.6307692309</v>
      </c>
    </row>
    <row r="56" spans="1:29" x14ac:dyDescent="0.3">
      <c r="A56">
        <v>53</v>
      </c>
      <c r="B56">
        <v>31281</v>
      </c>
      <c r="C56" t="s">
        <v>83</v>
      </c>
      <c r="D56" t="s">
        <v>29</v>
      </c>
      <c r="E56" s="12">
        <v>21337</v>
      </c>
      <c r="F56">
        <v>40299</v>
      </c>
      <c r="H56">
        <v>27</v>
      </c>
      <c r="K56">
        <v>1025</v>
      </c>
      <c r="L56">
        <v>1730</v>
      </c>
      <c r="M56">
        <v>6280</v>
      </c>
      <c r="O56">
        <v>8010</v>
      </c>
      <c r="P56">
        <v>308.07692307692309</v>
      </c>
      <c r="Q56">
        <v>4621.1538461538466</v>
      </c>
      <c r="R56" s="2">
        <v>27</v>
      </c>
      <c r="S56" s="2">
        <v>965813.67142857146</v>
      </c>
      <c r="T56" s="2">
        <v>13339</v>
      </c>
      <c r="U56" s="2">
        <v>9950.7999999999993</v>
      </c>
      <c r="V56" s="2">
        <v>685267</v>
      </c>
      <c r="W56" s="2">
        <v>192745.42857142858</v>
      </c>
      <c r="X56" s="2">
        <v>878012.42857142864</v>
      </c>
      <c r="Y56" s="2">
        <v>87801.242857142875</v>
      </c>
      <c r="Z56" s="2">
        <v>124771.15384615386</v>
      </c>
      <c r="AA56" s="13">
        <v>155002.84615384613</v>
      </c>
      <c r="AB56" s="2">
        <v>18402</v>
      </c>
      <c r="AC56" s="3">
        <f t="shared" si="0"/>
        <v>1287279.4714285713</v>
      </c>
    </row>
    <row r="57" spans="1:29" x14ac:dyDescent="0.3">
      <c r="A57">
        <v>54</v>
      </c>
      <c r="B57">
        <v>31309</v>
      </c>
      <c r="C57" t="s">
        <v>84</v>
      </c>
      <c r="D57" t="s">
        <v>54</v>
      </c>
      <c r="E57" s="12">
        <v>18402</v>
      </c>
      <c r="F57">
        <v>40452</v>
      </c>
      <c r="H57">
        <v>27</v>
      </c>
      <c r="K57">
        <v>745</v>
      </c>
      <c r="L57">
        <v>1324</v>
      </c>
      <c r="M57">
        <v>6280</v>
      </c>
      <c r="O57">
        <v>7604</v>
      </c>
      <c r="P57">
        <v>292.46153846153845</v>
      </c>
      <c r="Q57">
        <v>4386.9230769230771</v>
      </c>
      <c r="R57" s="2">
        <v>27</v>
      </c>
      <c r="S57" s="2">
        <v>912292.07142857148</v>
      </c>
      <c r="T57" s="2">
        <v>9624</v>
      </c>
      <c r="U57" s="2">
        <v>9478.9</v>
      </c>
      <c r="V57" s="2">
        <v>685267</v>
      </c>
      <c r="W57" s="2">
        <v>144089.42857142858</v>
      </c>
      <c r="X57" s="2">
        <v>829356.42857142864</v>
      </c>
      <c r="Y57" s="2">
        <v>82935.64285714287</v>
      </c>
      <c r="Z57" s="2">
        <v>118446.92307692308</v>
      </c>
      <c r="AA57" s="13">
        <v>147652.09615384613</v>
      </c>
      <c r="AB57" s="2">
        <v>17111</v>
      </c>
      <c r="AC57" s="3">
        <f t="shared" si="0"/>
        <v>1214604.9906593408</v>
      </c>
    </row>
    <row r="58" spans="1:29" x14ac:dyDescent="0.3">
      <c r="A58">
        <v>55</v>
      </c>
      <c r="B58">
        <v>31401</v>
      </c>
      <c r="C58" t="s">
        <v>85</v>
      </c>
      <c r="D58" t="s">
        <v>48</v>
      </c>
      <c r="E58" s="12">
        <v>19220</v>
      </c>
      <c r="H58">
        <v>25</v>
      </c>
      <c r="K58">
        <v>497</v>
      </c>
      <c r="L58">
        <v>974</v>
      </c>
      <c r="M58">
        <v>6280</v>
      </c>
      <c r="O58">
        <v>7254</v>
      </c>
      <c r="P58">
        <v>279</v>
      </c>
      <c r="Q58">
        <v>4185</v>
      </c>
      <c r="R58" s="2">
        <v>25</v>
      </c>
      <c r="S58" s="2">
        <v>863474.54285714286</v>
      </c>
      <c r="T58" s="2">
        <v>11946</v>
      </c>
      <c r="U58" s="2">
        <v>9054.2999999999993</v>
      </c>
      <c r="V58" s="2">
        <v>685267</v>
      </c>
      <c r="W58" s="2">
        <v>99709.857142857145</v>
      </c>
      <c r="X58" s="2">
        <v>784976.85714285716</v>
      </c>
      <c r="Y58" s="2">
        <v>78497.685714285719</v>
      </c>
      <c r="Z58" s="2">
        <v>104625</v>
      </c>
      <c r="AA58" s="13">
        <v>130590.86538461538</v>
      </c>
      <c r="AB58" s="2">
        <v>15291</v>
      </c>
      <c r="AC58" s="3">
        <f t="shared" si="0"/>
        <v>1134981.7082417584</v>
      </c>
    </row>
    <row r="59" spans="1:29" x14ac:dyDescent="0.3">
      <c r="A59">
        <v>56</v>
      </c>
      <c r="B59">
        <v>31452</v>
      </c>
      <c r="C59" t="s">
        <v>86</v>
      </c>
      <c r="D59" t="s">
        <v>39</v>
      </c>
      <c r="E59" s="12">
        <v>21903</v>
      </c>
      <c r="H59">
        <v>23</v>
      </c>
      <c r="K59">
        <v>477</v>
      </c>
      <c r="L59">
        <v>838</v>
      </c>
      <c r="M59">
        <v>6280</v>
      </c>
      <c r="O59">
        <v>7118</v>
      </c>
      <c r="P59">
        <v>273.76923076923077</v>
      </c>
      <c r="Q59">
        <v>4106.5384615384619</v>
      </c>
      <c r="R59" s="2">
        <v>23</v>
      </c>
      <c r="S59" s="2">
        <v>854051.15714285709</v>
      </c>
      <c r="T59" s="2">
        <v>11285</v>
      </c>
      <c r="U59" s="2">
        <v>8807.9</v>
      </c>
      <c r="V59" s="2">
        <v>685267</v>
      </c>
      <c r="W59" s="2">
        <v>91143.142857142855</v>
      </c>
      <c r="X59" s="2">
        <v>776410.14285714284</v>
      </c>
      <c r="Y59" s="2">
        <v>77641.014285714293</v>
      </c>
      <c r="Z59" s="2">
        <v>94450.384615384624</v>
      </c>
      <c r="AA59" s="13">
        <v>116874.0576923077</v>
      </c>
      <c r="AB59" s="2">
        <v>18492</v>
      </c>
      <c r="AC59" s="3">
        <f t="shared" si="0"/>
        <v>1103960.4994505495</v>
      </c>
    </row>
    <row r="60" spans="1:29" x14ac:dyDescent="0.3">
      <c r="A60">
        <v>57</v>
      </c>
      <c r="B60">
        <v>31473</v>
      </c>
      <c r="C60" t="s">
        <v>87</v>
      </c>
      <c r="D60" t="s">
        <v>54</v>
      </c>
      <c r="E60" s="12">
        <v>21875</v>
      </c>
      <c r="H60">
        <v>20</v>
      </c>
      <c r="K60">
        <v>585</v>
      </c>
      <c r="L60">
        <v>1117</v>
      </c>
      <c r="M60">
        <v>6280</v>
      </c>
      <c r="O60">
        <v>7397</v>
      </c>
      <c r="P60">
        <v>284.5</v>
      </c>
      <c r="Q60">
        <v>4267.5</v>
      </c>
      <c r="R60" s="2">
        <v>20</v>
      </c>
      <c r="S60" s="2">
        <v>883278.7857142858</v>
      </c>
      <c r="T60" s="2">
        <v>10246</v>
      </c>
      <c r="U60" s="2">
        <v>9251.2000000000007</v>
      </c>
      <c r="V60" s="2">
        <v>685267</v>
      </c>
      <c r="W60" s="2">
        <v>117713.71428571429</v>
      </c>
      <c r="X60" s="2">
        <v>802980.71428571432</v>
      </c>
      <c r="Y60" s="2">
        <v>80298.071428571435</v>
      </c>
      <c r="Z60" s="2">
        <v>85350</v>
      </c>
      <c r="AA60" s="13">
        <v>106744.61538461539</v>
      </c>
      <c r="AB60" s="2">
        <v>16800</v>
      </c>
      <c r="AC60" s="3">
        <f t="shared" si="0"/>
        <v>1111670.6010989011</v>
      </c>
    </row>
    <row r="61" spans="1:29" x14ac:dyDescent="0.3">
      <c r="A61">
        <v>58</v>
      </c>
      <c r="B61">
        <v>31493</v>
      </c>
      <c r="C61" t="s">
        <v>88</v>
      </c>
      <c r="D61" t="s">
        <v>29</v>
      </c>
      <c r="E61" s="12">
        <v>23894</v>
      </c>
      <c r="H61">
        <v>18</v>
      </c>
      <c r="K61">
        <v>560</v>
      </c>
      <c r="L61">
        <v>1132</v>
      </c>
      <c r="M61">
        <v>6280</v>
      </c>
      <c r="O61">
        <v>7412</v>
      </c>
      <c r="P61">
        <v>285.07692307692309</v>
      </c>
      <c r="Q61">
        <v>4276.1538461538466</v>
      </c>
      <c r="R61" s="2">
        <v>18</v>
      </c>
      <c r="S61" s="2">
        <v>882446.55714285711</v>
      </c>
      <c r="T61" s="2">
        <v>3813</v>
      </c>
      <c r="U61" s="2">
        <v>9293</v>
      </c>
      <c r="V61" s="2">
        <v>685267</v>
      </c>
      <c r="W61" s="2">
        <v>116957.14285714286</v>
      </c>
      <c r="X61" s="2">
        <v>802224.14285714284</v>
      </c>
      <c r="Y61" s="2">
        <v>80222.414285714287</v>
      </c>
      <c r="Z61" s="2">
        <v>76970.769230769234</v>
      </c>
      <c r="AA61" s="13">
        <v>96504.230769230766</v>
      </c>
      <c r="AB61" s="2">
        <v>16907</v>
      </c>
      <c r="AC61" s="3">
        <f t="shared" si="0"/>
        <v>1085934.5571428572</v>
      </c>
    </row>
    <row r="62" spans="1:29" x14ac:dyDescent="0.3">
      <c r="A62">
        <v>59</v>
      </c>
      <c r="B62">
        <v>31499</v>
      </c>
      <c r="C62" t="s">
        <v>89</v>
      </c>
      <c r="D62" t="s">
        <v>48</v>
      </c>
      <c r="E62" s="12">
        <v>25049</v>
      </c>
      <c r="H62">
        <v>18</v>
      </c>
      <c r="K62">
        <v>404</v>
      </c>
      <c r="L62">
        <v>818</v>
      </c>
      <c r="M62">
        <v>6280</v>
      </c>
      <c r="O62">
        <v>7098</v>
      </c>
      <c r="P62">
        <v>273</v>
      </c>
      <c r="Q62">
        <v>4095</v>
      </c>
      <c r="R62" s="2">
        <v>18</v>
      </c>
      <c r="S62" s="2">
        <v>846577.12857142859</v>
      </c>
      <c r="T62" s="2">
        <v>4287</v>
      </c>
      <c r="U62" s="2">
        <v>1074.9000000000001</v>
      </c>
      <c r="V62" s="2">
        <v>685267</v>
      </c>
      <c r="W62" s="2">
        <v>84348.571428571435</v>
      </c>
      <c r="X62" s="2">
        <v>769615.57142857148</v>
      </c>
      <c r="Y62" s="2">
        <v>76961.557142857157</v>
      </c>
      <c r="Z62" s="2">
        <v>73710</v>
      </c>
      <c r="AA62" s="13">
        <v>11162.423076923078</v>
      </c>
      <c r="AB62" s="2">
        <v>15435</v>
      </c>
      <c r="AC62" s="3">
        <f t="shared" si="0"/>
        <v>952246.45164835174</v>
      </c>
    </row>
    <row r="63" spans="1:29" x14ac:dyDescent="0.3">
      <c r="A63">
        <v>60</v>
      </c>
      <c r="B63">
        <v>31500</v>
      </c>
      <c r="C63" t="s">
        <v>90</v>
      </c>
      <c r="D63" t="s">
        <v>39</v>
      </c>
      <c r="E63" s="12">
        <v>22652</v>
      </c>
      <c r="H63">
        <v>18</v>
      </c>
      <c r="K63">
        <v>333</v>
      </c>
      <c r="L63">
        <v>643</v>
      </c>
      <c r="M63">
        <v>6280</v>
      </c>
      <c r="O63">
        <v>6923</v>
      </c>
      <c r="P63">
        <v>266.26923076923077</v>
      </c>
      <c r="Q63">
        <v>3994.0384615384614</v>
      </c>
      <c r="R63" s="2">
        <v>18</v>
      </c>
      <c r="S63" s="2">
        <v>828083.92857142864</v>
      </c>
      <c r="T63" s="2">
        <v>11311</v>
      </c>
      <c r="U63" s="2">
        <v>8593.4</v>
      </c>
      <c r="V63" s="2">
        <v>685267</v>
      </c>
      <c r="W63" s="2">
        <v>67536.571428571435</v>
      </c>
      <c r="X63" s="2">
        <v>752803.57142857148</v>
      </c>
      <c r="Y63" s="2">
        <v>75280.357142857145</v>
      </c>
      <c r="Z63" s="2">
        <v>71892.692307692312</v>
      </c>
      <c r="AA63" s="13">
        <v>89239.153846153844</v>
      </c>
      <c r="AB63" s="2">
        <v>14836</v>
      </c>
      <c r="AC63" s="3">
        <f t="shared" si="0"/>
        <v>1023956.1747252749</v>
      </c>
    </row>
    <row r="64" spans="1:29" x14ac:dyDescent="0.3">
      <c r="A64">
        <v>61</v>
      </c>
      <c r="B64">
        <v>31512</v>
      </c>
      <c r="C64" t="s">
        <v>91</v>
      </c>
      <c r="D64" t="s">
        <v>54</v>
      </c>
      <c r="E64" s="12">
        <v>23751</v>
      </c>
      <c r="H64">
        <v>17</v>
      </c>
      <c r="K64">
        <v>474</v>
      </c>
      <c r="L64">
        <v>967</v>
      </c>
      <c r="M64">
        <v>6280</v>
      </c>
      <c r="O64">
        <v>7247</v>
      </c>
      <c r="P64">
        <v>278.73076923076923</v>
      </c>
      <c r="Q64">
        <v>4180.9615384615381</v>
      </c>
      <c r="R64" s="2">
        <v>17</v>
      </c>
      <c r="S64" s="2">
        <v>863249.67142857134</v>
      </c>
      <c r="T64" s="2">
        <v>3357</v>
      </c>
      <c r="U64" s="2">
        <v>1114.5</v>
      </c>
      <c r="V64" s="2">
        <v>685267</v>
      </c>
      <c r="W64" s="2">
        <v>99505.428571428565</v>
      </c>
      <c r="X64" s="2">
        <v>784772.42857142852</v>
      </c>
      <c r="Y64" s="2">
        <v>78477.242857142861</v>
      </c>
      <c r="Z64" s="2">
        <v>71076.346153846142</v>
      </c>
      <c r="AA64" s="13">
        <v>10930.673076923076</v>
      </c>
      <c r="AB64" s="2">
        <v>15197</v>
      </c>
      <c r="AC64" s="3">
        <f t="shared" si="0"/>
        <v>964925.19065934059</v>
      </c>
    </row>
    <row r="65" spans="1:29" x14ac:dyDescent="0.3">
      <c r="A65">
        <v>62</v>
      </c>
      <c r="B65">
        <v>31513</v>
      </c>
      <c r="C65" t="s">
        <v>92</v>
      </c>
      <c r="D65" t="s">
        <v>54</v>
      </c>
      <c r="E65" s="12">
        <v>24920</v>
      </c>
      <c r="H65">
        <v>17</v>
      </c>
      <c r="K65">
        <v>622</v>
      </c>
      <c r="L65">
        <v>1167</v>
      </c>
      <c r="M65">
        <v>6280</v>
      </c>
      <c r="O65">
        <v>7447</v>
      </c>
      <c r="P65">
        <v>286.42307692307691</v>
      </c>
      <c r="Q65">
        <v>4296.3461538461534</v>
      </c>
      <c r="R65" s="2">
        <v>17</v>
      </c>
      <c r="S65" s="2">
        <v>890298.35714285716</v>
      </c>
      <c r="T65" s="2">
        <v>5588</v>
      </c>
      <c r="U65" s="2">
        <v>9306.2000000000007</v>
      </c>
      <c r="V65" s="2">
        <v>685267</v>
      </c>
      <c r="W65" s="2">
        <v>124095.14285714286</v>
      </c>
      <c r="X65" s="2">
        <v>809362.14285714284</v>
      </c>
      <c r="Y65" s="2">
        <v>80936.21428571429</v>
      </c>
      <c r="Z65" s="2">
        <v>73037.88461538461</v>
      </c>
      <c r="AA65" s="13">
        <v>91272.346153846156</v>
      </c>
      <c r="AB65" s="2">
        <v>16427</v>
      </c>
      <c r="AC65" s="3">
        <f t="shared" si="0"/>
        <v>1085929.787912088</v>
      </c>
    </row>
    <row r="66" spans="1:29" x14ac:dyDescent="0.3">
      <c r="A66">
        <v>63</v>
      </c>
      <c r="B66">
        <v>31525</v>
      </c>
      <c r="C66" t="s">
        <v>93</v>
      </c>
      <c r="D66" t="s">
        <v>48</v>
      </c>
      <c r="E66" s="12"/>
      <c r="H66">
        <v>19</v>
      </c>
      <c r="K66">
        <v>205</v>
      </c>
      <c r="L66">
        <v>477</v>
      </c>
      <c r="M66">
        <v>6280</v>
      </c>
      <c r="O66">
        <v>6757</v>
      </c>
      <c r="P66">
        <v>259.88461538461536</v>
      </c>
      <c r="Q66">
        <v>3898.2692307692305</v>
      </c>
      <c r="R66" s="2">
        <v>19</v>
      </c>
      <c r="S66" s="2">
        <v>805413.87142857141</v>
      </c>
      <c r="T66" s="2">
        <v>0</v>
      </c>
      <c r="U66" s="2">
        <v>8507.6</v>
      </c>
      <c r="V66" s="2">
        <v>685267</v>
      </c>
      <c r="W66" s="2">
        <v>46927.428571428572</v>
      </c>
      <c r="X66" s="2">
        <v>732194.42857142852</v>
      </c>
      <c r="Y66" s="2">
        <v>73219.442857142858</v>
      </c>
      <c r="Z66" s="2">
        <v>74067.115384615376</v>
      </c>
      <c r="AA66" s="13">
        <v>93256.384615384624</v>
      </c>
      <c r="AB66" s="2">
        <v>170768</v>
      </c>
      <c r="AC66" s="3">
        <f t="shared" si="0"/>
        <v>1152012.9714285713</v>
      </c>
    </row>
    <row r="67" spans="1:29" x14ac:dyDescent="0.3">
      <c r="A67">
        <v>64</v>
      </c>
      <c r="B67">
        <v>31532</v>
      </c>
      <c r="C67" t="s">
        <v>94</v>
      </c>
      <c r="D67" t="s">
        <v>39</v>
      </c>
      <c r="E67" s="12"/>
      <c r="H67">
        <v>19</v>
      </c>
      <c r="K67">
        <v>333</v>
      </c>
      <c r="L67">
        <v>643</v>
      </c>
      <c r="M67">
        <v>6280</v>
      </c>
      <c r="O67">
        <v>6923</v>
      </c>
      <c r="P67">
        <v>266.26923076923077</v>
      </c>
      <c r="Q67">
        <v>3994.0384615384614</v>
      </c>
      <c r="R67" s="2">
        <v>19</v>
      </c>
      <c r="S67" s="2">
        <v>828083.92857142864</v>
      </c>
      <c r="U67" s="2">
        <v>8593.4</v>
      </c>
      <c r="V67" s="2">
        <v>685267</v>
      </c>
      <c r="W67" s="2">
        <v>67536.571428571435</v>
      </c>
      <c r="X67" s="2">
        <v>752803.57142857148</v>
      </c>
      <c r="Y67" s="2">
        <v>75280.357142857145</v>
      </c>
      <c r="Z67" s="2">
        <v>75886.730769230766</v>
      </c>
      <c r="AA67" s="13">
        <v>94196.884615384624</v>
      </c>
      <c r="AB67" s="2">
        <v>44000</v>
      </c>
      <c r="AC67" s="3">
        <f t="shared" si="0"/>
        <v>1050760.943956044</v>
      </c>
    </row>
    <row r="68" spans="1:29" x14ac:dyDescent="0.3">
      <c r="A68">
        <v>65</v>
      </c>
      <c r="B68">
        <v>31534</v>
      </c>
      <c r="C68" t="s">
        <v>95</v>
      </c>
      <c r="D68" t="s">
        <v>96</v>
      </c>
      <c r="E68" s="12">
        <v>24291</v>
      </c>
      <c r="H68">
        <v>20</v>
      </c>
      <c r="K68">
        <v>285</v>
      </c>
      <c r="L68">
        <v>610</v>
      </c>
      <c r="M68">
        <v>6280</v>
      </c>
      <c r="O68">
        <v>6890</v>
      </c>
      <c r="P68">
        <v>265</v>
      </c>
      <c r="Q68">
        <v>3975</v>
      </c>
      <c r="R68" s="2">
        <v>20</v>
      </c>
      <c r="S68" s="2">
        <v>822026.07142857136</v>
      </c>
      <c r="U68" s="2">
        <v>8604.4</v>
      </c>
      <c r="V68" s="2">
        <v>685267</v>
      </c>
      <c r="W68" s="2">
        <v>62029.428571428572</v>
      </c>
      <c r="X68" s="2">
        <v>747296.42857142852</v>
      </c>
      <c r="Y68" s="2">
        <v>74729.642857142855</v>
      </c>
      <c r="Z68" s="2">
        <v>79500</v>
      </c>
      <c r="AA68" s="13">
        <v>99281.538461538454</v>
      </c>
      <c r="AB68" s="2">
        <v>49176</v>
      </c>
      <c r="AC68" s="3">
        <f t="shared" si="0"/>
        <v>1058588.0098901098</v>
      </c>
    </row>
    <row r="69" spans="1:29" x14ac:dyDescent="0.3">
      <c r="A69">
        <v>66</v>
      </c>
      <c r="B69">
        <v>31545</v>
      </c>
      <c r="C69" t="s">
        <v>97</v>
      </c>
      <c r="D69" t="s">
        <v>54</v>
      </c>
      <c r="E69" s="12">
        <v>24113</v>
      </c>
      <c r="H69">
        <v>12</v>
      </c>
      <c r="K69">
        <v>702</v>
      </c>
      <c r="L69">
        <v>1267</v>
      </c>
      <c r="M69">
        <v>6280</v>
      </c>
      <c r="O69">
        <v>7547</v>
      </c>
      <c r="P69">
        <v>290.26923076923077</v>
      </c>
      <c r="Q69">
        <v>4354.0384615384619</v>
      </c>
      <c r="R69" s="2">
        <v>12</v>
      </c>
      <c r="S69" s="2">
        <v>904839.1</v>
      </c>
      <c r="T69" s="2">
        <v>4969</v>
      </c>
      <c r="U69" s="2">
        <v>9416.2000000000007</v>
      </c>
      <c r="V69" s="2">
        <v>685267</v>
      </c>
      <c r="W69" s="2">
        <v>137314</v>
      </c>
      <c r="X69" s="2">
        <v>822581</v>
      </c>
      <c r="Y69" s="2">
        <v>82258.100000000006</v>
      </c>
      <c r="Z69" s="2">
        <v>52248.461538461546</v>
      </c>
      <c r="AA69" s="13">
        <v>65189.076923076922</v>
      </c>
      <c r="AB69" s="2">
        <v>15862</v>
      </c>
      <c r="AC69" s="3">
        <f t="shared" ref="AC69:AC80" si="1">S69+T69+U69+Z69+AA69+AB69</f>
        <v>1052523.8384615383</v>
      </c>
    </row>
    <row r="70" spans="1:29" x14ac:dyDescent="0.3">
      <c r="A70">
        <v>67</v>
      </c>
      <c r="B70">
        <v>31573</v>
      </c>
      <c r="C70" t="s">
        <v>98</v>
      </c>
      <c r="D70" t="s">
        <v>29</v>
      </c>
      <c r="E70" s="12"/>
      <c r="H70">
        <v>18</v>
      </c>
      <c r="K70">
        <v>295</v>
      </c>
      <c r="L70">
        <v>775</v>
      </c>
      <c r="M70">
        <v>6280</v>
      </c>
      <c r="O70">
        <v>7055</v>
      </c>
      <c r="P70">
        <v>271.34615384615387</v>
      </c>
      <c r="Q70">
        <v>4070.1923076923081</v>
      </c>
      <c r="R70" s="2">
        <v>18</v>
      </c>
      <c r="S70" s="2">
        <v>834512.95714285714</v>
      </c>
      <c r="U70" s="2">
        <v>8900.2999999999993</v>
      </c>
      <c r="V70" s="2">
        <v>685267</v>
      </c>
      <c r="W70" s="2">
        <v>73381.142857142855</v>
      </c>
      <c r="X70" s="2">
        <v>758648.14285714284</v>
      </c>
      <c r="Y70" s="2">
        <v>75864.814285714281</v>
      </c>
      <c r="Z70" s="2">
        <v>73263.461538461546</v>
      </c>
      <c r="AA70" s="13">
        <v>92426.192307692298</v>
      </c>
      <c r="AB70" s="2">
        <v>44000</v>
      </c>
      <c r="AC70" s="3">
        <f t="shared" si="1"/>
        <v>1053102.9109890109</v>
      </c>
    </row>
    <row r="71" spans="1:29" x14ac:dyDescent="0.3">
      <c r="A71">
        <v>68</v>
      </c>
      <c r="B71">
        <v>31574</v>
      </c>
      <c r="C71" t="s">
        <v>99</v>
      </c>
      <c r="D71" t="s">
        <v>96</v>
      </c>
      <c r="E71" s="12"/>
      <c r="H71">
        <v>19</v>
      </c>
      <c r="K71">
        <v>237</v>
      </c>
      <c r="L71">
        <v>552</v>
      </c>
      <c r="M71">
        <v>6280</v>
      </c>
      <c r="O71">
        <v>6832</v>
      </c>
      <c r="P71">
        <v>262.76923076923077</v>
      </c>
      <c r="Q71">
        <v>3941.5384615384614</v>
      </c>
      <c r="R71" s="2">
        <v>19</v>
      </c>
      <c r="S71" s="2">
        <v>813658.52857142861</v>
      </c>
      <c r="U71" s="2">
        <v>8540.6</v>
      </c>
      <c r="V71" s="2">
        <v>685267</v>
      </c>
      <c r="W71" s="2">
        <v>54422.571428571428</v>
      </c>
      <c r="X71" s="2">
        <v>739689.57142857148</v>
      </c>
      <c r="Y71" s="2">
        <v>73968.957142857151</v>
      </c>
      <c r="Z71" s="2">
        <v>74889.230769230766</v>
      </c>
      <c r="AA71" s="13">
        <v>93618.115384615376</v>
      </c>
      <c r="AB71" s="2">
        <v>44000</v>
      </c>
      <c r="AC71" s="3">
        <f t="shared" si="1"/>
        <v>1034706.4747252747</v>
      </c>
    </row>
    <row r="72" spans="1:29" x14ac:dyDescent="0.3">
      <c r="A72">
        <v>69</v>
      </c>
      <c r="B72">
        <v>30064</v>
      </c>
      <c r="C72" t="s">
        <v>100</v>
      </c>
      <c r="D72" t="s">
        <v>96</v>
      </c>
      <c r="E72" s="12">
        <v>13697</v>
      </c>
      <c r="F72">
        <v>35612</v>
      </c>
      <c r="H72">
        <v>40</v>
      </c>
      <c r="K72">
        <v>1192</v>
      </c>
      <c r="L72">
        <v>1192</v>
      </c>
      <c r="M72">
        <v>3614</v>
      </c>
      <c r="O72">
        <v>4806</v>
      </c>
      <c r="P72">
        <v>184.84615384615384</v>
      </c>
      <c r="Q72">
        <v>2772.6923076923076</v>
      </c>
      <c r="R72" s="2">
        <v>40</v>
      </c>
      <c r="S72" s="2">
        <v>80011.835483870964</v>
      </c>
      <c r="T72" s="2">
        <v>6534</v>
      </c>
      <c r="U72" s="2">
        <v>6312</v>
      </c>
      <c r="V72" s="2">
        <v>53627.580645161288</v>
      </c>
      <c r="W72" s="2">
        <v>19110.451612903227</v>
      </c>
      <c r="X72" s="2">
        <v>72738.032258064515</v>
      </c>
      <c r="Y72" s="2">
        <v>7273.8032258064522</v>
      </c>
      <c r="Z72" s="2">
        <v>110907.69230769231</v>
      </c>
      <c r="AA72" s="13">
        <v>145661.53846153847</v>
      </c>
      <c r="AB72" s="2">
        <v>19987</v>
      </c>
      <c r="AC72" s="3">
        <f t="shared" si="1"/>
        <v>369414.06625310174</v>
      </c>
    </row>
    <row r="73" spans="1:29" x14ac:dyDescent="0.3">
      <c r="A73">
        <v>70</v>
      </c>
      <c r="B73">
        <v>30468</v>
      </c>
      <c r="C73" t="s">
        <v>101</v>
      </c>
      <c r="D73" t="s">
        <v>29</v>
      </c>
      <c r="E73" s="12">
        <v>13767</v>
      </c>
      <c r="F73">
        <v>35682</v>
      </c>
      <c r="H73">
        <v>30</v>
      </c>
      <c r="K73">
        <v>1474</v>
      </c>
      <c r="L73">
        <v>1538</v>
      </c>
      <c r="M73">
        <v>3614</v>
      </c>
      <c r="O73">
        <v>5152</v>
      </c>
      <c r="P73">
        <v>198.15384615384616</v>
      </c>
      <c r="Q73">
        <v>2972.3076923076924</v>
      </c>
      <c r="R73" s="2">
        <v>30</v>
      </c>
      <c r="S73" s="2">
        <v>98252.66</v>
      </c>
      <c r="T73" s="2">
        <v>8146</v>
      </c>
      <c r="U73" s="2">
        <v>6807</v>
      </c>
      <c r="V73" s="2">
        <v>61815.199999999997</v>
      </c>
      <c r="W73" s="2">
        <v>27505.4</v>
      </c>
      <c r="X73" s="2">
        <v>89320.6</v>
      </c>
      <c r="Y73" s="2">
        <v>8932.0600000000013</v>
      </c>
      <c r="Z73" s="2">
        <v>89169.230769230766</v>
      </c>
      <c r="AA73" s="13">
        <v>117813.46153846155</v>
      </c>
      <c r="AB73" s="2">
        <v>15463</v>
      </c>
      <c r="AC73" s="3">
        <f t="shared" si="1"/>
        <v>335651.35230769234</v>
      </c>
    </row>
    <row r="74" spans="1:29" x14ac:dyDescent="0.3">
      <c r="A74">
        <v>71</v>
      </c>
      <c r="B74">
        <v>30904</v>
      </c>
      <c r="C74" t="s">
        <v>102</v>
      </c>
      <c r="D74" t="s">
        <v>48</v>
      </c>
      <c r="E74" s="12">
        <v>13881</v>
      </c>
      <c r="F74">
        <v>35796</v>
      </c>
      <c r="H74">
        <v>24</v>
      </c>
      <c r="K74">
        <v>470</v>
      </c>
      <c r="L74">
        <v>528</v>
      </c>
      <c r="M74">
        <v>3781</v>
      </c>
      <c r="O74">
        <v>4309</v>
      </c>
      <c r="P74">
        <v>165.73076923076923</v>
      </c>
      <c r="Q74">
        <v>2485.9615384615386</v>
      </c>
      <c r="R74" s="2">
        <v>24</v>
      </c>
      <c r="S74" s="2">
        <v>94890.4</v>
      </c>
      <c r="T74" s="2">
        <v>11837</v>
      </c>
      <c r="U74" s="2">
        <v>5814.8</v>
      </c>
      <c r="V74" s="2">
        <v>75622.967741935485</v>
      </c>
      <c r="W74" s="2">
        <v>10641.032258064517</v>
      </c>
      <c r="X74" s="2">
        <v>86264</v>
      </c>
      <c r="Y74" s="2">
        <v>8626.4</v>
      </c>
      <c r="Z74" s="2">
        <v>59663.076923076922</v>
      </c>
      <c r="AA74" s="13">
        <v>80512.615384615376</v>
      </c>
      <c r="AB74" s="2">
        <v>16812</v>
      </c>
      <c r="AC74" s="3">
        <f t="shared" si="1"/>
        <v>269529.89230769232</v>
      </c>
    </row>
    <row r="75" spans="1:29" x14ac:dyDescent="0.3">
      <c r="A75">
        <v>72</v>
      </c>
      <c r="B75">
        <v>30644</v>
      </c>
      <c r="C75" t="s">
        <v>103</v>
      </c>
      <c r="D75" t="s">
        <v>96</v>
      </c>
      <c r="E75" s="12">
        <v>18178</v>
      </c>
      <c r="F75">
        <v>40093</v>
      </c>
      <c r="H75">
        <v>34</v>
      </c>
      <c r="K75">
        <v>497</v>
      </c>
      <c r="L75">
        <v>891</v>
      </c>
      <c r="M75">
        <v>6280</v>
      </c>
      <c r="O75">
        <v>7171</v>
      </c>
      <c r="P75">
        <v>275.80769230769232</v>
      </c>
      <c r="Q75">
        <v>4137.1153846153848</v>
      </c>
      <c r="R75" s="2">
        <v>34</v>
      </c>
      <c r="S75" s="2">
        <v>859561.84285714291</v>
      </c>
      <c r="T75" s="2">
        <v>746</v>
      </c>
      <c r="U75" s="2">
        <v>1025.4000000000001</v>
      </c>
      <c r="V75" s="2">
        <v>685267</v>
      </c>
      <c r="W75" s="2">
        <v>96152.857142857145</v>
      </c>
      <c r="X75" s="2">
        <v>781419.85714285716</v>
      </c>
      <c r="Y75" s="2">
        <v>78141.985714285722</v>
      </c>
      <c r="Z75" s="2">
        <v>140661.92307692309</v>
      </c>
      <c r="AA75" s="13">
        <v>20113.615384615387</v>
      </c>
      <c r="AB75" s="2">
        <v>44000</v>
      </c>
      <c r="AC75" s="3">
        <f t="shared" si="1"/>
        <v>1066108.7813186813</v>
      </c>
    </row>
    <row r="76" spans="1:29" x14ac:dyDescent="0.3">
      <c r="A76">
        <v>73</v>
      </c>
      <c r="B76">
        <v>31131</v>
      </c>
      <c r="C76" t="s">
        <v>104</v>
      </c>
      <c r="D76" t="s">
        <v>96</v>
      </c>
      <c r="E76" s="12">
        <v>15578</v>
      </c>
      <c r="F76">
        <v>37493</v>
      </c>
      <c r="H76">
        <v>28</v>
      </c>
      <c r="K76">
        <v>465</v>
      </c>
      <c r="L76">
        <v>639</v>
      </c>
      <c r="M76">
        <v>4912</v>
      </c>
      <c r="O76">
        <v>5551</v>
      </c>
      <c r="P76">
        <v>213.5</v>
      </c>
      <c r="Q76">
        <v>3202.5</v>
      </c>
      <c r="R76" s="2">
        <v>28</v>
      </c>
      <c r="S76" s="2">
        <v>401150.87419354834</v>
      </c>
      <c r="U76" s="2">
        <v>1025.4000000000001</v>
      </c>
      <c r="V76" s="2">
        <v>321924.29032258061</v>
      </c>
      <c r="W76" s="2">
        <v>42758.322580645159</v>
      </c>
      <c r="X76" s="2">
        <v>364682.61290322576</v>
      </c>
      <c r="Y76" s="2">
        <v>36468.261290322574</v>
      </c>
      <c r="Z76" s="2">
        <v>89670</v>
      </c>
      <c r="AA76" s="13">
        <v>16564.153846153848</v>
      </c>
      <c r="AB76" s="2">
        <v>44000</v>
      </c>
      <c r="AC76" s="3">
        <f t="shared" si="1"/>
        <v>552410.42803970224</v>
      </c>
    </row>
    <row r="77" spans="1:29" x14ac:dyDescent="0.3">
      <c r="A77">
        <v>74</v>
      </c>
      <c r="B77">
        <v>31449</v>
      </c>
      <c r="C77" t="s">
        <v>105</v>
      </c>
      <c r="D77" t="s">
        <v>96</v>
      </c>
      <c r="E77" s="12">
        <v>17278</v>
      </c>
      <c r="F77">
        <v>39193</v>
      </c>
      <c r="H77">
        <v>19</v>
      </c>
      <c r="K77">
        <v>977</v>
      </c>
      <c r="L77">
        <v>1192</v>
      </c>
      <c r="M77">
        <v>6010</v>
      </c>
      <c r="O77">
        <v>7202</v>
      </c>
      <c r="P77">
        <v>277</v>
      </c>
      <c r="Q77">
        <v>4155</v>
      </c>
      <c r="R77" s="2">
        <v>19</v>
      </c>
      <c r="S77" s="2">
        <v>854679.54</v>
      </c>
      <c r="U77" s="2">
        <v>1025.4000000000001</v>
      </c>
      <c r="V77" s="2">
        <v>624921</v>
      </c>
      <c r="W77" s="2">
        <v>152060.4</v>
      </c>
      <c r="X77" s="2">
        <v>776981.4</v>
      </c>
      <c r="Y77" s="2">
        <v>77698.14</v>
      </c>
      <c r="Z77" s="2">
        <v>78945</v>
      </c>
      <c r="AA77" s="13">
        <v>11239.961538461539</v>
      </c>
      <c r="AB77" s="2">
        <v>44000</v>
      </c>
      <c r="AC77" s="3">
        <f t="shared" si="1"/>
        <v>989889.90153846156</v>
      </c>
    </row>
    <row r="78" spans="1:29" x14ac:dyDescent="0.3">
      <c r="A78">
        <v>75</v>
      </c>
      <c r="B78">
        <v>31450</v>
      </c>
      <c r="C78" t="s">
        <v>106</v>
      </c>
      <c r="D78" t="s">
        <v>39</v>
      </c>
      <c r="E78" s="12">
        <v>20741</v>
      </c>
      <c r="F78">
        <v>42656</v>
      </c>
      <c r="H78">
        <v>28</v>
      </c>
      <c r="K78">
        <v>643</v>
      </c>
      <c r="L78">
        <v>982</v>
      </c>
      <c r="M78">
        <v>6280</v>
      </c>
      <c r="O78">
        <v>7262</v>
      </c>
      <c r="P78">
        <v>279.30769230769232</v>
      </c>
      <c r="Q78">
        <v>4189.6153846153848</v>
      </c>
      <c r="R78" s="2">
        <v>28</v>
      </c>
      <c r="S78" s="2">
        <v>883889.44285714289</v>
      </c>
      <c r="U78" s="2">
        <v>8966.2999999999993</v>
      </c>
      <c r="V78" s="2">
        <v>685267</v>
      </c>
      <c r="W78" s="2">
        <v>118268.85714285714</v>
      </c>
      <c r="X78" s="2">
        <v>803535.85714285716</v>
      </c>
      <c r="Y78" s="2">
        <v>80353.585714285728</v>
      </c>
      <c r="Z78" s="2">
        <v>117309.23076923078</v>
      </c>
      <c r="AA78" s="13">
        <v>144840.23076923075</v>
      </c>
      <c r="AB78" s="2">
        <v>44000</v>
      </c>
      <c r="AC78" s="3">
        <f t="shared" si="1"/>
        <v>1199005.2043956043</v>
      </c>
    </row>
    <row r="79" spans="1:29" x14ac:dyDescent="0.3">
      <c r="A79">
        <v>76</v>
      </c>
      <c r="B79">
        <v>31520</v>
      </c>
      <c r="C79" t="s">
        <v>107</v>
      </c>
      <c r="D79" t="s">
        <v>39</v>
      </c>
      <c r="E79" s="12"/>
      <c r="H79">
        <v>20</v>
      </c>
      <c r="K79">
        <v>289</v>
      </c>
      <c r="L79">
        <v>585</v>
      </c>
      <c r="M79">
        <v>6280</v>
      </c>
      <c r="O79">
        <v>6865</v>
      </c>
      <c r="P79">
        <v>264.03846153846155</v>
      </c>
      <c r="Q79">
        <v>3960.5769230769233</v>
      </c>
      <c r="R79" s="2">
        <v>20</v>
      </c>
      <c r="S79" s="2">
        <v>820182.7857142858</v>
      </c>
      <c r="U79" s="2">
        <v>978.1</v>
      </c>
      <c r="V79" s="2">
        <v>685267</v>
      </c>
      <c r="W79" s="2">
        <v>60353.714285714283</v>
      </c>
      <c r="X79" s="2">
        <v>745620.71428571432</v>
      </c>
      <c r="Y79" s="2">
        <v>74562.071428571435</v>
      </c>
      <c r="Z79" s="2">
        <v>79211.538461538468</v>
      </c>
      <c r="AA79" s="13">
        <v>11285.76923076923</v>
      </c>
      <c r="AB79" s="2">
        <v>44000</v>
      </c>
      <c r="AC79" s="3">
        <f t="shared" si="1"/>
        <v>955658.19340659352</v>
      </c>
    </row>
    <row r="80" spans="1:29" x14ac:dyDescent="0.3">
      <c r="A80">
        <v>77</v>
      </c>
      <c r="B80">
        <v>31511</v>
      </c>
      <c r="C80" t="s">
        <v>108</v>
      </c>
      <c r="D80" t="s">
        <v>96</v>
      </c>
      <c r="E80" s="12">
        <v>24049</v>
      </c>
      <c r="F80">
        <v>45964</v>
      </c>
      <c r="H80">
        <v>18</v>
      </c>
      <c r="K80">
        <v>285</v>
      </c>
      <c r="L80">
        <v>610</v>
      </c>
      <c r="M80">
        <v>6280</v>
      </c>
      <c r="O80">
        <v>6890</v>
      </c>
      <c r="P80">
        <v>265</v>
      </c>
      <c r="Q80">
        <v>3975</v>
      </c>
      <c r="R80" s="2">
        <v>18</v>
      </c>
      <c r="S80" s="2">
        <v>822026.07142857136</v>
      </c>
      <c r="U80" s="2">
        <v>8604.4</v>
      </c>
      <c r="V80" s="2">
        <v>685267</v>
      </c>
      <c r="W80" s="2">
        <v>62029.428571428572</v>
      </c>
      <c r="X80" s="2">
        <v>747296.42857142852</v>
      </c>
      <c r="Y80" s="2">
        <v>74729.642857142855</v>
      </c>
      <c r="Z80" s="2">
        <v>71550</v>
      </c>
      <c r="AA80" s="13">
        <v>89353.38461538461</v>
      </c>
      <c r="AB80" s="2">
        <v>44000</v>
      </c>
      <c r="AC80" s="3">
        <f t="shared" si="1"/>
        <v>1035533.856043956</v>
      </c>
    </row>
    <row r="81" spans="1:111" x14ac:dyDescent="0.3">
      <c r="AA81" s="2"/>
    </row>
    <row r="82" spans="1:111" x14ac:dyDescent="0.3">
      <c r="S82" s="14">
        <f>SUM(S4:S80)</f>
        <v>60499237.626434989</v>
      </c>
      <c r="T82" s="14">
        <f t="shared" ref="T82:AB82" si="2">SUM(T4:T80)</f>
        <v>658623</v>
      </c>
      <c r="U82" s="14">
        <f t="shared" si="2"/>
        <v>657022.30000000005</v>
      </c>
      <c r="V82" s="14">
        <f t="shared" si="2"/>
        <v>44235706.476344086</v>
      </c>
      <c r="W82" s="14">
        <f t="shared" si="2"/>
        <v>10763600.456778644</v>
      </c>
      <c r="X82" s="14">
        <f t="shared" si="2"/>
        <v>54999306.933122739</v>
      </c>
      <c r="Y82" s="14">
        <f t="shared" si="2"/>
        <v>5499930.6933122743</v>
      </c>
      <c r="Z82" s="14">
        <f t="shared" si="2"/>
        <v>9836349.2307692301</v>
      </c>
      <c r="AA82" s="14">
        <f t="shared" si="2"/>
        <v>11725298.134615386</v>
      </c>
      <c r="AB82" s="14">
        <f t="shared" si="2"/>
        <v>1949752</v>
      </c>
      <c r="AC82" s="30">
        <f>SUM(AC4:AC80)</f>
        <v>85326282.291819647</v>
      </c>
    </row>
    <row r="83" spans="1:111" x14ac:dyDescent="0.3">
      <c r="AA83" s="28" t="s">
        <v>443</v>
      </c>
      <c r="AB83" s="29">
        <f>AB82+AA82+Z82+U82+T82+S82</f>
        <v>85326282.291819602</v>
      </c>
    </row>
    <row r="84" spans="1:111" x14ac:dyDescent="0.3">
      <c r="S84" s="16"/>
      <c r="T84" s="16"/>
      <c r="U84" s="16"/>
      <c r="V84" s="16"/>
      <c r="W84" s="16"/>
      <c r="X84" s="16"/>
      <c r="Y84" s="16"/>
      <c r="Z84" s="16"/>
      <c r="AA84" s="17"/>
      <c r="AB84" s="16"/>
    </row>
    <row r="85" spans="1:111" x14ac:dyDescent="0.3">
      <c r="A85" s="1"/>
      <c r="B85" s="1"/>
    </row>
    <row r="86" spans="1:111" x14ac:dyDescent="0.3">
      <c r="A86" s="1">
        <v>2</v>
      </c>
      <c r="B86" s="1" t="s">
        <v>109</v>
      </c>
      <c r="K86" t="s">
        <v>110</v>
      </c>
    </row>
    <row r="87" spans="1:111" s="11" customFormat="1" x14ac:dyDescent="0.3">
      <c r="A87" s="8" t="s">
        <v>2</v>
      </c>
      <c r="B87" s="8" t="s">
        <v>3</v>
      </c>
      <c r="C87" s="8" t="s">
        <v>4</v>
      </c>
      <c r="D87" s="8" t="s">
        <v>5</v>
      </c>
      <c r="E87" s="8" t="s">
        <v>6</v>
      </c>
      <c r="F87" s="8" t="s">
        <v>111</v>
      </c>
      <c r="G87" s="8" t="s">
        <v>8</v>
      </c>
      <c r="H87" s="8" t="s">
        <v>9</v>
      </c>
      <c r="I87" s="8" t="s">
        <v>10</v>
      </c>
      <c r="J87" s="8" t="s">
        <v>11</v>
      </c>
      <c r="K87" s="8" t="s">
        <v>12</v>
      </c>
      <c r="L87" s="8" t="s">
        <v>13</v>
      </c>
      <c r="M87" s="8" t="s">
        <v>14</v>
      </c>
      <c r="N87" s="8" t="s">
        <v>15</v>
      </c>
      <c r="O87" s="8" t="s">
        <v>16</v>
      </c>
      <c r="P87" s="8" t="s">
        <v>17</v>
      </c>
      <c r="Q87" s="8" t="s">
        <v>18</v>
      </c>
      <c r="R87" s="9" t="s">
        <v>9</v>
      </c>
      <c r="S87" s="9" t="s">
        <v>112</v>
      </c>
      <c r="T87" s="9" t="s">
        <v>113</v>
      </c>
      <c r="U87" s="9" t="s">
        <v>21</v>
      </c>
      <c r="V87" s="9" t="s">
        <v>22</v>
      </c>
      <c r="W87" s="9" t="s">
        <v>12</v>
      </c>
      <c r="X87" s="9" t="s">
        <v>23</v>
      </c>
      <c r="Y87" s="9" t="s">
        <v>24</v>
      </c>
      <c r="Z87" s="9" t="s">
        <v>25</v>
      </c>
      <c r="AA87" s="9" t="s">
        <v>114</v>
      </c>
      <c r="AB87" s="9" t="s">
        <v>115</v>
      </c>
      <c r="AC87" s="3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  <c r="BT87" s="100"/>
      <c r="BU87" s="100"/>
      <c r="BV87" s="100"/>
      <c r="BW87" s="100"/>
      <c r="BX87" s="100"/>
      <c r="BY87" s="100"/>
      <c r="BZ87" s="100"/>
      <c r="CA87" s="100"/>
      <c r="CB87" s="100"/>
      <c r="CC87" s="100"/>
      <c r="CD87" s="100"/>
      <c r="CE87" s="100"/>
      <c r="CF87" s="100"/>
      <c r="CG87" s="100"/>
      <c r="CH87" s="100"/>
      <c r="CI87" s="100"/>
      <c r="CJ87" s="100"/>
      <c r="CK87" s="100"/>
      <c r="CL87" s="100"/>
      <c r="CM87" s="100"/>
      <c r="CN87" s="100"/>
      <c r="CO87" s="100"/>
      <c r="CP87" s="100"/>
      <c r="CQ87" s="100"/>
      <c r="CR87" s="100"/>
      <c r="CS87" s="100"/>
      <c r="CT87" s="100"/>
      <c r="CU87" s="100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</row>
    <row r="88" spans="1:111" x14ac:dyDescent="0.3">
      <c r="A88">
        <v>1</v>
      </c>
      <c r="B88">
        <v>50077</v>
      </c>
      <c r="C88" t="s">
        <v>116</v>
      </c>
      <c r="D88" t="s">
        <v>117</v>
      </c>
      <c r="E88" s="12">
        <v>14639</v>
      </c>
      <c r="F88">
        <v>36554</v>
      </c>
      <c r="H88">
        <v>41.166666666666664</v>
      </c>
      <c r="K88">
        <v>910</v>
      </c>
      <c r="L88">
        <v>976</v>
      </c>
      <c r="M88">
        <v>4771</v>
      </c>
      <c r="O88">
        <v>5747</v>
      </c>
      <c r="P88">
        <v>221.03846153846155</v>
      </c>
      <c r="Q88">
        <v>3315.5769230769233</v>
      </c>
      <c r="R88" s="2">
        <v>41.166666666666664</v>
      </c>
      <c r="S88" s="2">
        <v>245367.49032258062</v>
      </c>
      <c r="T88" s="2">
        <v>5924</v>
      </c>
      <c r="U88" s="2">
        <v>7146.2</v>
      </c>
      <c r="V88" s="2">
        <v>177912.32258064515</v>
      </c>
      <c r="W88" s="2">
        <v>45149.032258064515</v>
      </c>
      <c r="X88" s="2">
        <v>223061.35483870967</v>
      </c>
      <c r="Y88" s="2">
        <v>22306.135483870967</v>
      </c>
      <c r="Z88" s="2">
        <v>136491.25</v>
      </c>
      <c r="AA88" s="3">
        <v>169722.24999999994</v>
      </c>
      <c r="AB88" s="2">
        <v>18734</v>
      </c>
      <c r="AC88" s="3">
        <f t="shared" ref="AC88:AC151" si="3">S88+T88+U88+Z88+AA88+AB88</f>
        <v>583385.19032258051</v>
      </c>
    </row>
    <row r="89" spans="1:111" x14ac:dyDescent="0.3">
      <c r="A89">
        <v>2</v>
      </c>
      <c r="B89">
        <v>50084</v>
      </c>
      <c r="C89" t="s">
        <v>118</v>
      </c>
      <c r="D89" t="s">
        <v>119</v>
      </c>
      <c r="E89" s="12">
        <v>13697</v>
      </c>
      <c r="F89">
        <v>35612</v>
      </c>
      <c r="G89">
        <v>39383</v>
      </c>
      <c r="H89">
        <v>38.5</v>
      </c>
      <c r="K89">
        <v>670</v>
      </c>
      <c r="L89">
        <v>703</v>
      </c>
      <c r="M89">
        <v>3614</v>
      </c>
      <c r="O89">
        <v>4317</v>
      </c>
      <c r="P89">
        <v>166.03846153846155</v>
      </c>
      <c r="Q89">
        <v>2490.5769230769233</v>
      </c>
      <c r="R89" s="2">
        <v>38.5</v>
      </c>
      <c r="S89" s="2">
        <v>71244.054838709679</v>
      </c>
      <c r="T89" s="2">
        <v>7164</v>
      </c>
      <c r="U89" s="2">
        <v>5598.5</v>
      </c>
      <c r="V89" s="2">
        <v>53627.580645161288</v>
      </c>
      <c r="W89" s="2">
        <v>11139.741935483871</v>
      </c>
      <c r="X89" s="2">
        <v>64767.322580645159</v>
      </c>
      <c r="Y89" s="2">
        <v>6476.7322580645159</v>
      </c>
      <c r="Z89" s="2">
        <v>95887.211538461546</v>
      </c>
      <c r="AA89" s="3">
        <v>124351.29807692308</v>
      </c>
      <c r="AB89" s="2">
        <v>17345</v>
      </c>
      <c r="AC89" s="3">
        <f t="shared" si="3"/>
        <v>321590.06445409427</v>
      </c>
    </row>
    <row r="90" spans="1:111" x14ac:dyDescent="0.3">
      <c r="A90">
        <v>3</v>
      </c>
      <c r="B90">
        <v>50103</v>
      </c>
      <c r="C90" t="s">
        <v>120</v>
      </c>
      <c r="D90" t="s">
        <v>121</v>
      </c>
      <c r="E90" s="12">
        <v>15176</v>
      </c>
      <c r="F90">
        <v>37091</v>
      </c>
      <c r="H90">
        <v>41.5</v>
      </c>
      <c r="J90">
        <v>64</v>
      </c>
      <c r="K90">
        <v>943</v>
      </c>
      <c r="L90">
        <v>1087</v>
      </c>
      <c r="M90">
        <v>4720</v>
      </c>
      <c r="O90">
        <v>5807</v>
      </c>
      <c r="P90">
        <v>223.34615384615384</v>
      </c>
      <c r="Q90">
        <v>3350.1923076923076</v>
      </c>
      <c r="R90" s="2">
        <v>41.5</v>
      </c>
      <c r="S90" s="2">
        <v>357727.84193548386</v>
      </c>
      <c r="T90" s="2">
        <v>6436</v>
      </c>
      <c r="U90" s="2">
        <v>7237.5</v>
      </c>
      <c r="V90" s="2">
        <v>258140.90322580645</v>
      </c>
      <c r="W90" s="2">
        <v>67066.225806451606</v>
      </c>
      <c r="X90" s="2">
        <v>325207.12903225806</v>
      </c>
      <c r="Y90" s="2">
        <v>32520.712903225809</v>
      </c>
      <c r="Z90" s="2">
        <v>139032.98076923078</v>
      </c>
      <c r="AA90" s="3">
        <v>173282.45192307694</v>
      </c>
      <c r="AB90" s="2">
        <v>19687</v>
      </c>
      <c r="AC90" s="3">
        <f t="shared" si="3"/>
        <v>703403.77462779148</v>
      </c>
    </row>
    <row r="91" spans="1:111" x14ac:dyDescent="0.3">
      <c r="A91">
        <v>4</v>
      </c>
      <c r="B91">
        <v>50106</v>
      </c>
      <c r="C91" t="s">
        <v>122</v>
      </c>
      <c r="D91" t="s">
        <v>117</v>
      </c>
      <c r="E91" s="12">
        <v>15523</v>
      </c>
      <c r="F91">
        <v>37438</v>
      </c>
      <c r="H91">
        <v>42.416666666666664</v>
      </c>
      <c r="J91">
        <v>76</v>
      </c>
      <c r="K91">
        <v>778</v>
      </c>
      <c r="L91">
        <v>976</v>
      </c>
      <c r="M91">
        <v>4887</v>
      </c>
      <c r="O91">
        <v>5863</v>
      </c>
      <c r="P91">
        <v>225.5</v>
      </c>
      <c r="Q91">
        <v>3382.5</v>
      </c>
      <c r="R91" s="2">
        <v>42.416666666666664</v>
      </c>
      <c r="S91" s="2">
        <v>405896.84193548386</v>
      </c>
      <c r="T91" s="2">
        <v>5002</v>
      </c>
      <c r="U91" s="2">
        <v>7273.8</v>
      </c>
      <c r="V91" s="2">
        <v>313233.6451612903</v>
      </c>
      <c r="W91" s="2">
        <v>55763.483870967742</v>
      </c>
      <c r="X91" s="2">
        <v>368997.12903225806</v>
      </c>
      <c r="Y91" s="2">
        <v>36899.712903225809</v>
      </c>
      <c r="Z91" s="2">
        <v>143474.375</v>
      </c>
      <c r="AA91" s="3">
        <v>177998.27884615384</v>
      </c>
      <c r="AB91" s="2">
        <v>18202</v>
      </c>
      <c r="AC91" s="3">
        <f t="shared" si="3"/>
        <v>757847.29578163766</v>
      </c>
    </row>
    <row r="92" spans="1:111" x14ac:dyDescent="0.3">
      <c r="A92">
        <v>5</v>
      </c>
      <c r="B92">
        <v>50107</v>
      </c>
      <c r="C92" t="s">
        <v>123</v>
      </c>
      <c r="D92" t="s">
        <v>121</v>
      </c>
      <c r="E92" s="12">
        <v>15158</v>
      </c>
      <c r="F92">
        <v>37073</v>
      </c>
      <c r="H92">
        <v>41.416666666666664</v>
      </c>
      <c r="J92">
        <v>64</v>
      </c>
      <c r="K92">
        <v>979</v>
      </c>
      <c r="L92">
        <v>1087</v>
      </c>
      <c r="M92">
        <v>4720</v>
      </c>
      <c r="O92">
        <v>5807</v>
      </c>
      <c r="P92">
        <v>223.34615384615384</v>
      </c>
      <c r="Q92">
        <v>3350.1923076923076</v>
      </c>
      <c r="R92" s="2">
        <v>41.416666666666664</v>
      </c>
      <c r="S92" s="2">
        <v>355602.8548387097</v>
      </c>
      <c r="T92" s="2">
        <v>6834</v>
      </c>
      <c r="U92" s="2">
        <v>7237.5</v>
      </c>
      <c r="V92" s="2">
        <v>255400.25806451612</v>
      </c>
      <c r="W92" s="2">
        <v>67875.06451612903</v>
      </c>
      <c r="X92" s="2">
        <v>323275.32258064515</v>
      </c>
      <c r="Y92" s="2">
        <v>32327.532258064515</v>
      </c>
      <c r="Z92" s="2">
        <v>138753.79807692306</v>
      </c>
      <c r="AA92" s="3">
        <v>172934.49519230769</v>
      </c>
      <c r="AB92" s="2">
        <v>18967</v>
      </c>
      <c r="AC92" s="3">
        <f t="shared" si="3"/>
        <v>700329.64810794045</v>
      </c>
    </row>
    <row r="93" spans="1:111" x14ac:dyDescent="0.3">
      <c r="A93">
        <v>6</v>
      </c>
      <c r="B93">
        <v>50113</v>
      </c>
      <c r="C93" t="s">
        <v>124</v>
      </c>
      <c r="D93" t="s">
        <v>121</v>
      </c>
      <c r="E93" s="12">
        <v>13333</v>
      </c>
      <c r="F93">
        <v>35248</v>
      </c>
      <c r="G93" t="s">
        <v>119</v>
      </c>
      <c r="H93">
        <v>36.416666666666664</v>
      </c>
      <c r="K93">
        <v>943</v>
      </c>
      <c r="L93">
        <v>979</v>
      </c>
      <c r="M93">
        <v>3293</v>
      </c>
      <c r="O93">
        <v>4272</v>
      </c>
      <c r="P93">
        <v>164.30769230769232</v>
      </c>
      <c r="Q93">
        <v>2464.6153846153848</v>
      </c>
      <c r="R93" s="2">
        <v>36.416666666666664</v>
      </c>
      <c r="S93" s="2">
        <v>15059.674193548388</v>
      </c>
      <c r="T93" s="2">
        <v>6576</v>
      </c>
      <c r="U93" s="2">
        <v>5549</v>
      </c>
      <c r="V93" s="2">
        <v>9855.4516129032254</v>
      </c>
      <c r="W93" s="2">
        <v>3835.1612903225805</v>
      </c>
      <c r="X93" s="2">
        <v>13690.612903225807</v>
      </c>
      <c r="Y93" s="2">
        <v>1369.0612903225808</v>
      </c>
      <c r="Z93" s="2">
        <v>89753.076923076922</v>
      </c>
      <c r="AA93" s="3">
        <v>116582.35576923077</v>
      </c>
      <c r="AB93" s="2">
        <v>19402</v>
      </c>
      <c r="AC93" s="3">
        <f t="shared" si="3"/>
        <v>252922.10688585608</v>
      </c>
    </row>
    <row r="94" spans="1:111" x14ac:dyDescent="0.3">
      <c r="A94">
        <v>7</v>
      </c>
      <c r="B94">
        <v>50120</v>
      </c>
      <c r="C94" t="s">
        <v>125</v>
      </c>
      <c r="D94" t="s">
        <v>126</v>
      </c>
      <c r="E94" s="12">
        <v>14611</v>
      </c>
      <c r="F94">
        <v>36526</v>
      </c>
      <c r="H94">
        <v>39.916666666666664</v>
      </c>
      <c r="J94">
        <v>144.333</v>
      </c>
      <c r="K94">
        <v>745</v>
      </c>
      <c r="L94">
        <v>865</v>
      </c>
      <c r="M94">
        <v>4771</v>
      </c>
      <c r="O94">
        <v>5636</v>
      </c>
      <c r="P94">
        <v>216.76923076923077</v>
      </c>
      <c r="Q94">
        <v>3251.5384615384614</v>
      </c>
      <c r="R94" s="2">
        <v>39.916666666666664</v>
      </c>
      <c r="S94" s="2">
        <v>232446.21612903225</v>
      </c>
      <c r="T94" s="2">
        <v>6042</v>
      </c>
      <c r="U94" s="2">
        <v>6984.5</v>
      </c>
      <c r="V94" s="2">
        <v>174136.83870967742</v>
      </c>
      <c r="W94" s="2">
        <v>37177.903225806454</v>
      </c>
      <c r="X94" s="2">
        <v>211314.74193548388</v>
      </c>
      <c r="Y94" s="2">
        <v>21131.474193548391</v>
      </c>
      <c r="Z94" s="2">
        <v>129790.57692307691</v>
      </c>
      <c r="AA94" s="3">
        <v>160844.97596153844</v>
      </c>
      <c r="AB94" s="2">
        <v>17668</v>
      </c>
      <c r="AC94" s="3">
        <f t="shared" si="3"/>
        <v>553776.26901364769</v>
      </c>
    </row>
    <row r="95" spans="1:111" x14ac:dyDescent="0.3">
      <c r="A95">
        <v>8</v>
      </c>
      <c r="B95">
        <v>50135</v>
      </c>
      <c r="C95" t="s">
        <v>127</v>
      </c>
      <c r="D95" t="s">
        <v>126</v>
      </c>
      <c r="E95" s="12">
        <v>13697</v>
      </c>
      <c r="F95">
        <v>35612</v>
      </c>
      <c r="G95">
        <v>39835</v>
      </c>
      <c r="H95">
        <v>36.666666666666664</v>
      </c>
      <c r="J95">
        <v>144.333</v>
      </c>
      <c r="K95">
        <v>775</v>
      </c>
      <c r="L95">
        <v>835</v>
      </c>
      <c r="M95">
        <v>3614</v>
      </c>
      <c r="O95">
        <v>4449</v>
      </c>
      <c r="P95">
        <v>171.11538461538461</v>
      </c>
      <c r="Q95">
        <v>2566.7307692307691</v>
      </c>
      <c r="R95" s="2">
        <v>36.666666666666664</v>
      </c>
      <c r="S95" s="2">
        <v>73055.967741935485</v>
      </c>
      <c r="T95" s="2">
        <v>8061</v>
      </c>
      <c r="U95" s="2">
        <v>5678.8</v>
      </c>
      <c r="V95" s="2">
        <v>53627.580645161288</v>
      </c>
      <c r="W95" s="2">
        <v>12786.935483870968</v>
      </c>
      <c r="X95" s="2">
        <v>66414.516129032258</v>
      </c>
      <c r="Y95" s="2">
        <v>6641.4516129032263</v>
      </c>
      <c r="Z95" s="2">
        <v>94113.461538461532</v>
      </c>
      <c r="AA95" s="3">
        <v>120128.46153846155</v>
      </c>
      <c r="AB95" s="2">
        <v>17783</v>
      </c>
      <c r="AC95" s="3">
        <f t="shared" si="3"/>
        <v>318820.69081885857</v>
      </c>
    </row>
    <row r="96" spans="1:111" x14ac:dyDescent="0.3">
      <c r="A96">
        <v>9</v>
      </c>
      <c r="B96">
        <v>50146</v>
      </c>
      <c r="C96" t="s">
        <v>128</v>
      </c>
      <c r="D96" t="s">
        <v>117</v>
      </c>
      <c r="E96" s="12">
        <v>15630</v>
      </c>
      <c r="F96">
        <v>37545</v>
      </c>
      <c r="G96">
        <v>40328</v>
      </c>
      <c r="H96">
        <v>41.166666666666664</v>
      </c>
      <c r="J96">
        <v>79</v>
      </c>
      <c r="K96">
        <v>943</v>
      </c>
      <c r="L96">
        <v>976</v>
      </c>
      <c r="M96">
        <v>4938</v>
      </c>
      <c r="O96">
        <v>5914</v>
      </c>
      <c r="P96">
        <v>227.46153846153845</v>
      </c>
      <c r="Q96">
        <v>3411.9230769230767</v>
      </c>
      <c r="R96" s="2">
        <v>41.166666666666664</v>
      </c>
      <c r="S96" s="2">
        <v>448686.02580645162</v>
      </c>
      <c r="T96" s="2">
        <v>5555</v>
      </c>
      <c r="U96" s="2">
        <v>7329.9</v>
      </c>
      <c r="V96" s="2">
        <v>330420.6451612903</v>
      </c>
      <c r="W96" s="2">
        <v>77475.741935483878</v>
      </c>
      <c r="X96" s="2">
        <v>407896.38709677418</v>
      </c>
      <c r="Y96" s="2">
        <v>40789.63870967742</v>
      </c>
      <c r="Z96" s="2">
        <v>140457.49999999997</v>
      </c>
      <c r="AA96" s="3">
        <v>174085.12499999997</v>
      </c>
      <c r="AB96" s="2">
        <v>19001</v>
      </c>
      <c r="AC96" s="3">
        <f t="shared" si="3"/>
        <v>795114.55080645159</v>
      </c>
    </row>
    <row r="97" spans="1:29" x14ac:dyDescent="0.3">
      <c r="A97">
        <v>10</v>
      </c>
      <c r="B97">
        <v>50150</v>
      </c>
      <c r="C97" t="s">
        <v>129</v>
      </c>
      <c r="D97" t="s">
        <v>117</v>
      </c>
      <c r="E97" s="12">
        <v>14062</v>
      </c>
      <c r="F97">
        <v>35977</v>
      </c>
      <c r="H97">
        <v>36.666666666666664</v>
      </c>
      <c r="J97">
        <v>144.333</v>
      </c>
      <c r="K97">
        <v>910</v>
      </c>
      <c r="L97">
        <v>976</v>
      </c>
      <c r="M97">
        <v>4032</v>
      </c>
      <c r="O97">
        <v>5008</v>
      </c>
      <c r="P97">
        <v>192.61538461538461</v>
      </c>
      <c r="Q97">
        <v>2889.2307692307691</v>
      </c>
      <c r="R97" s="2">
        <v>36.666666666666664</v>
      </c>
      <c r="S97" s="2">
        <v>138124.30322580645</v>
      </c>
      <c r="T97" s="2">
        <v>14337</v>
      </c>
      <c r="U97" s="2">
        <v>6333.3</v>
      </c>
      <c r="V97" s="2">
        <v>98868.06451612903</v>
      </c>
      <c r="W97" s="2">
        <v>26699.483870967742</v>
      </c>
      <c r="X97" s="2">
        <v>125567.54838709677</v>
      </c>
      <c r="Y97" s="2">
        <v>12556.754838709678</v>
      </c>
      <c r="Z97" s="2">
        <v>105938.46153846153</v>
      </c>
      <c r="AA97" s="3">
        <v>133973.65384615384</v>
      </c>
      <c r="AB97" s="2">
        <v>18739</v>
      </c>
      <c r="AC97" s="3">
        <f t="shared" si="3"/>
        <v>417445.71861042187</v>
      </c>
    </row>
    <row r="98" spans="1:29" x14ac:dyDescent="0.3">
      <c r="A98">
        <v>11</v>
      </c>
      <c r="B98">
        <v>50151</v>
      </c>
      <c r="C98" t="s">
        <v>130</v>
      </c>
      <c r="D98" t="s">
        <v>117</v>
      </c>
      <c r="E98" s="12">
        <v>15615</v>
      </c>
      <c r="F98">
        <v>37530</v>
      </c>
      <c r="H98">
        <v>40.916666666666664</v>
      </c>
      <c r="J98">
        <v>79</v>
      </c>
      <c r="K98">
        <v>910</v>
      </c>
      <c r="L98">
        <v>976</v>
      </c>
      <c r="M98">
        <v>4938</v>
      </c>
      <c r="O98">
        <v>5914</v>
      </c>
      <c r="P98">
        <v>227.46153846153845</v>
      </c>
      <c r="Q98">
        <v>3411.9230769230767</v>
      </c>
      <c r="R98" s="2">
        <v>40.916666666666664</v>
      </c>
      <c r="S98" s="2">
        <v>444957.45161290321</v>
      </c>
      <c r="T98" s="2">
        <v>5307</v>
      </c>
      <c r="U98" s="2">
        <v>7329.9</v>
      </c>
      <c r="V98" s="2">
        <v>328031.29032258061</v>
      </c>
      <c r="W98" s="2">
        <v>76475.483870967742</v>
      </c>
      <c r="X98" s="2">
        <v>404506.77419354836</v>
      </c>
      <c r="Y98" s="2">
        <v>40450.677419354841</v>
      </c>
      <c r="Z98" s="2">
        <v>139604.51923076922</v>
      </c>
      <c r="AA98" s="3">
        <v>173027.92788461535</v>
      </c>
      <c r="AB98" s="2">
        <v>18200</v>
      </c>
      <c r="AC98" s="3">
        <f t="shared" si="3"/>
        <v>788426.7987282878</v>
      </c>
    </row>
    <row r="99" spans="1:29" x14ac:dyDescent="0.3">
      <c r="A99">
        <v>12</v>
      </c>
      <c r="B99">
        <v>50168</v>
      </c>
      <c r="C99" t="s">
        <v>131</v>
      </c>
      <c r="D99" t="s">
        <v>121</v>
      </c>
      <c r="E99" s="12">
        <v>15158</v>
      </c>
      <c r="F99">
        <v>37073</v>
      </c>
      <c r="H99">
        <v>39.416666666666664</v>
      </c>
      <c r="J99">
        <v>64</v>
      </c>
      <c r="K99">
        <v>979</v>
      </c>
      <c r="L99">
        <v>1087</v>
      </c>
      <c r="M99">
        <v>4720</v>
      </c>
      <c r="O99">
        <v>5807</v>
      </c>
      <c r="P99">
        <v>223.34615384615384</v>
      </c>
      <c r="Q99">
        <v>3350.1923076923076</v>
      </c>
      <c r="R99" s="2">
        <v>39.416666666666664</v>
      </c>
      <c r="S99" s="2">
        <v>355602.8548387097</v>
      </c>
      <c r="T99" s="2">
        <v>12685</v>
      </c>
      <c r="U99" s="2">
        <v>7237.5</v>
      </c>
      <c r="V99" s="2">
        <v>255400.25806451612</v>
      </c>
      <c r="W99" s="2">
        <v>67875.06451612903</v>
      </c>
      <c r="X99" s="2">
        <v>323275.32258064515</v>
      </c>
      <c r="Y99" s="2">
        <v>32327.532258064515</v>
      </c>
      <c r="Z99" s="2">
        <v>132053.41346153844</v>
      </c>
      <c r="AA99" s="3">
        <v>164583.53365384616</v>
      </c>
      <c r="AB99" s="2">
        <v>19107</v>
      </c>
      <c r="AC99" s="3">
        <f t="shared" si="3"/>
        <v>691269.30195409432</v>
      </c>
    </row>
    <row r="100" spans="1:29" x14ac:dyDescent="0.3">
      <c r="A100">
        <v>13</v>
      </c>
      <c r="B100">
        <v>50175</v>
      </c>
      <c r="C100" t="s">
        <v>132</v>
      </c>
      <c r="D100" t="s">
        <v>133</v>
      </c>
      <c r="E100" s="12">
        <v>14793</v>
      </c>
      <c r="F100">
        <v>36708</v>
      </c>
      <c r="H100">
        <v>38.416666666666664</v>
      </c>
      <c r="J100">
        <v>144.333</v>
      </c>
      <c r="K100">
        <v>565</v>
      </c>
      <c r="L100">
        <v>700</v>
      </c>
      <c r="M100">
        <v>4572</v>
      </c>
      <c r="O100">
        <v>5272</v>
      </c>
      <c r="P100">
        <v>202.76923076923077</v>
      </c>
      <c r="Q100">
        <v>3041.5384615384614</v>
      </c>
      <c r="R100" s="2">
        <v>38.416666666666664</v>
      </c>
      <c r="S100" s="2">
        <v>256359.47096774197</v>
      </c>
      <c r="T100" s="2">
        <v>3276</v>
      </c>
      <c r="U100" s="2">
        <v>6534.6</v>
      </c>
      <c r="V100" s="2">
        <v>200411.48387096776</v>
      </c>
      <c r="W100" s="2">
        <v>32642.580645161292</v>
      </c>
      <c r="X100" s="2">
        <v>233054.06451612906</v>
      </c>
      <c r="Y100" s="2">
        <v>23305.406451612907</v>
      </c>
      <c r="Z100" s="2">
        <v>116845.76923076922</v>
      </c>
      <c r="AA100" s="3">
        <v>144829.35576923075</v>
      </c>
      <c r="AB100" s="2">
        <v>15118</v>
      </c>
      <c r="AC100" s="3">
        <f t="shared" si="3"/>
        <v>542963.19596774189</v>
      </c>
    </row>
    <row r="101" spans="1:29" x14ac:dyDescent="0.3">
      <c r="A101">
        <v>14</v>
      </c>
      <c r="B101">
        <v>50183</v>
      </c>
      <c r="C101" t="s">
        <v>134</v>
      </c>
      <c r="D101" t="s">
        <v>133</v>
      </c>
      <c r="E101" s="12">
        <v>15523</v>
      </c>
      <c r="F101">
        <v>37438</v>
      </c>
      <c r="H101">
        <v>40.416666666666664</v>
      </c>
      <c r="J101">
        <v>76</v>
      </c>
      <c r="K101">
        <v>565</v>
      </c>
      <c r="L101">
        <v>754</v>
      </c>
      <c r="M101">
        <v>4887</v>
      </c>
      <c r="O101">
        <v>5641</v>
      </c>
      <c r="P101">
        <v>216.96153846153845</v>
      </c>
      <c r="Q101">
        <v>3254.4230769230767</v>
      </c>
      <c r="R101" s="2">
        <v>40.416666666666664</v>
      </c>
      <c r="S101" s="2">
        <v>399302.16451612901</v>
      </c>
      <c r="T101" s="2">
        <v>2014</v>
      </c>
      <c r="U101" s="2">
        <v>6940.5</v>
      </c>
      <c r="V101" s="2">
        <v>313233.6451612903</v>
      </c>
      <c r="W101" s="2">
        <v>49768.322580645159</v>
      </c>
      <c r="X101" s="2">
        <v>363001.96774193546</v>
      </c>
      <c r="Y101" s="2">
        <v>36300.196774193544</v>
      </c>
      <c r="Z101" s="2">
        <v>131532.93269230769</v>
      </c>
      <c r="AA101" s="3">
        <v>161833.77403846153</v>
      </c>
      <c r="AB101" s="2">
        <v>16827</v>
      </c>
      <c r="AC101" s="3">
        <f t="shared" si="3"/>
        <v>718450.3712468982</v>
      </c>
    </row>
    <row r="102" spans="1:29" x14ac:dyDescent="0.3">
      <c r="A102">
        <v>15</v>
      </c>
      <c r="B102">
        <v>50187</v>
      </c>
      <c r="C102" t="s">
        <v>135</v>
      </c>
      <c r="D102" t="s">
        <v>117</v>
      </c>
      <c r="E102" s="12">
        <v>16254</v>
      </c>
      <c r="F102">
        <v>38169</v>
      </c>
      <c r="H102">
        <v>42.416666666666664</v>
      </c>
      <c r="J102">
        <v>100</v>
      </c>
      <c r="K102">
        <v>715</v>
      </c>
      <c r="L102">
        <v>976</v>
      </c>
      <c r="M102">
        <v>5336</v>
      </c>
      <c r="O102">
        <v>6312</v>
      </c>
      <c r="P102">
        <v>242.76923076923077</v>
      </c>
      <c r="Q102">
        <v>3641.5384615384614</v>
      </c>
      <c r="R102" s="2">
        <v>42.416666666666664</v>
      </c>
      <c r="S102" s="2">
        <v>574334.87419354846</v>
      </c>
      <c r="T102" s="2">
        <v>13005</v>
      </c>
      <c r="U102" s="2">
        <v>7767.7</v>
      </c>
      <c r="V102" s="2">
        <v>436623.12903225806</v>
      </c>
      <c r="W102" s="2">
        <v>85499.483870967742</v>
      </c>
      <c r="X102" s="2">
        <v>522122.61290322582</v>
      </c>
      <c r="Y102" s="2">
        <v>52212.261290322582</v>
      </c>
      <c r="Z102" s="2">
        <v>154461.92307692306</v>
      </c>
      <c r="AA102" s="3">
        <v>190084.58173076922</v>
      </c>
      <c r="AB102" s="2">
        <v>18593</v>
      </c>
      <c r="AC102" s="3">
        <f t="shared" si="3"/>
        <v>958247.07900124067</v>
      </c>
    </row>
    <row r="103" spans="1:29" x14ac:dyDescent="0.3">
      <c r="A103">
        <v>16</v>
      </c>
      <c r="B103">
        <v>50189</v>
      </c>
      <c r="C103" t="s">
        <v>136</v>
      </c>
      <c r="D103" t="s">
        <v>126</v>
      </c>
      <c r="E103" s="12">
        <v>14823</v>
      </c>
      <c r="F103">
        <v>36738</v>
      </c>
      <c r="H103">
        <v>38.416666666666664</v>
      </c>
      <c r="J103">
        <v>124</v>
      </c>
      <c r="K103">
        <v>805</v>
      </c>
      <c r="L103">
        <v>865</v>
      </c>
      <c r="M103">
        <v>4572</v>
      </c>
      <c r="O103">
        <v>5437</v>
      </c>
      <c r="P103">
        <v>209.11538461538461</v>
      </c>
      <c r="Q103">
        <v>3136.7307692307691</v>
      </c>
      <c r="R103" s="2">
        <v>38.416666666666664</v>
      </c>
      <c r="S103" s="2">
        <v>275089.09999999998</v>
      </c>
      <c r="T103" s="2">
        <v>6063</v>
      </c>
      <c r="U103" s="2">
        <v>6765.6</v>
      </c>
      <c r="V103" s="2">
        <v>204836</v>
      </c>
      <c r="W103" s="2">
        <v>45245</v>
      </c>
      <c r="X103" s="2">
        <v>250081</v>
      </c>
      <c r="Y103" s="2">
        <v>25008.100000000002</v>
      </c>
      <c r="Z103" s="2">
        <v>120502.74038461538</v>
      </c>
      <c r="AA103" s="3">
        <v>149949.11538461538</v>
      </c>
      <c r="AB103" s="2">
        <v>18607</v>
      </c>
      <c r="AC103" s="3">
        <f t="shared" si="3"/>
        <v>576976.5557692307</v>
      </c>
    </row>
    <row r="104" spans="1:29" x14ac:dyDescent="0.3">
      <c r="A104">
        <v>17</v>
      </c>
      <c r="B104">
        <v>50190</v>
      </c>
      <c r="C104" t="s">
        <v>137</v>
      </c>
      <c r="D104" t="s">
        <v>126</v>
      </c>
      <c r="E104" s="12">
        <v>15523</v>
      </c>
      <c r="F104">
        <v>37438</v>
      </c>
      <c r="H104">
        <v>40.333333333333336</v>
      </c>
      <c r="J104">
        <v>76</v>
      </c>
      <c r="K104">
        <v>805</v>
      </c>
      <c r="L104">
        <v>865</v>
      </c>
      <c r="M104">
        <v>4887</v>
      </c>
      <c r="O104">
        <v>5752</v>
      </c>
      <c r="P104">
        <v>221.23076923076923</v>
      </c>
      <c r="Q104">
        <v>3318.4615384615386</v>
      </c>
      <c r="R104" s="2">
        <v>40.333333333333336</v>
      </c>
      <c r="S104" s="2">
        <v>416241.70322580641</v>
      </c>
      <c r="T104" s="2">
        <v>6333</v>
      </c>
      <c r="U104" s="2">
        <v>7112.1</v>
      </c>
      <c r="V104" s="2">
        <v>313233.6451612903</v>
      </c>
      <c r="W104" s="2">
        <v>65167.903225806454</v>
      </c>
      <c r="X104" s="2">
        <v>378401.54838709673</v>
      </c>
      <c r="Y104" s="2">
        <v>37840.154838709677</v>
      </c>
      <c r="Z104" s="2">
        <v>133844.6153846154</v>
      </c>
      <c r="AA104" s="3">
        <v>165493.09615384616</v>
      </c>
      <c r="AB104" s="2">
        <v>18697</v>
      </c>
      <c r="AC104" s="3">
        <f t="shared" si="3"/>
        <v>747721.51476426795</v>
      </c>
    </row>
    <row r="105" spans="1:29" x14ac:dyDescent="0.3">
      <c r="A105">
        <v>18</v>
      </c>
      <c r="B105">
        <v>50191</v>
      </c>
      <c r="C105" t="s">
        <v>138</v>
      </c>
      <c r="D105" t="s">
        <v>126</v>
      </c>
      <c r="E105" s="12">
        <v>15950</v>
      </c>
      <c r="F105">
        <v>37865</v>
      </c>
      <c r="H105">
        <v>41.583333333333336</v>
      </c>
      <c r="J105">
        <v>90</v>
      </c>
      <c r="K105">
        <v>685</v>
      </c>
      <c r="L105">
        <v>865</v>
      </c>
      <c r="M105">
        <v>5180</v>
      </c>
      <c r="O105">
        <v>6045</v>
      </c>
      <c r="P105">
        <v>232.5</v>
      </c>
      <c r="Q105">
        <v>3487.5</v>
      </c>
      <c r="R105" s="2">
        <v>41.583333333333336</v>
      </c>
      <c r="S105" s="2">
        <v>501647.92688172037</v>
      </c>
      <c r="T105" s="2">
        <v>5559</v>
      </c>
      <c r="U105" s="2">
        <v>7434.4</v>
      </c>
      <c r="V105" s="2">
        <v>384285.66666666663</v>
      </c>
      <c r="W105" s="2">
        <v>71757.903225806454</v>
      </c>
      <c r="X105" s="2">
        <v>456043.56989247305</v>
      </c>
      <c r="Y105" s="2">
        <v>45604.35698924731</v>
      </c>
      <c r="Z105" s="2">
        <v>145021.875</v>
      </c>
      <c r="AA105" s="3">
        <v>178354.11538461538</v>
      </c>
      <c r="AB105" s="2">
        <v>17307</v>
      </c>
      <c r="AC105" s="3">
        <f t="shared" si="3"/>
        <v>855324.31726633583</v>
      </c>
    </row>
    <row r="106" spans="1:29" x14ac:dyDescent="0.3">
      <c r="A106">
        <v>19</v>
      </c>
      <c r="B106">
        <v>50196</v>
      </c>
      <c r="C106" t="s">
        <v>139</v>
      </c>
      <c r="D106" t="s">
        <v>117</v>
      </c>
      <c r="E106" s="12">
        <v>15523</v>
      </c>
      <c r="F106">
        <v>37438</v>
      </c>
      <c r="H106">
        <v>40.333333333333336</v>
      </c>
      <c r="J106">
        <v>76</v>
      </c>
      <c r="K106">
        <v>877</v>
      </c>
      <c r="L106">
        <v>976</v>
      </c>
      <c r="M106">
        <v>4887</v>
      </c>
      <c r="O106">
        <v>5863</v>
      </c>
      <c r="P106">
        <v>225.5</v>
      </c>
      <c r="Q106">
        <v>3382.5</v>
      </c>
      <c r="R106" s="2">
        <v>40.333333333333336</v>
      </c>
      <c r="S106" s="2">
        <v>424442.84193548386</v>
      </c>
      <c r="T106" s="2">
        <v>8759</v>
      </c>
      <c r="U106" s="2">
        <v>7273.8</v>
      </c>
      <c r="V106" s="2">
        <v>313233.6451612903</v>
      </c>
      <c r="W106" s="2">
        <v>72623.483870967742</v>
      </c>
      <c r="X106" s="2">
        <v>385857.12903225806</v>
      </c>
      <c r="Y106" s="2">
        <v>38585.712903225809</v>
      </c>
      <c r="Z106" s="2">
        <v>136427.5</v>
      </c>
      <c r="AA106" s="3">
        <v>169255.73076923078</v>
      </c>
      <c r="AB106" s="2">
        <v>19285</v>
      </c>
      <c r="AC106" s="3">
        <f t="shared" si="3"/>
        <v>765443.87270471454</v>
      </c>
    </row>
    <row r="107" spans="1:29" x14ac:dyDescent="0.3">
      <c r="A107">
        <v>20</v>
      </c>
      <c r="B107">
        <v>50204</v>
      </c>
      <c r="C107" t="s">
        <v>140</v>
      </c>
      <c r="D107" t="s">
        <v>117</v>
      </c>
      <c r="E107" s="12">
        <v>15888</v>
      </c>
      <c r="F107">
        <v>37803</v>
      </c>
      <c r="H107">
        <v>41.333333333333336</v>
      </c>
      <c r="J107">
        <v>88</v>
      </c>
      <c r="K107">
        <v>811</v>
      </c>
      <c r="L107">
        <v>976</v>
      </c>
      <c r="M107">
        <v>5206</v>
      </c>
      <c r="O107">
        <v>6182</v>
      </c>
      <c r="P107">
        <v>237.76923076923077</v>
      </c>
      <c r="Q107">
        <v>3566.5384615384614</v>
      </c>
      <c r="R107" s="2">
        <v>41.333333333333336</v>
      </c>
      <c r="S107" s="2">
        <v>500512.56129032257</v>
      </c>
      <c r="T107" s="2">
        <v>8343</v>
      </c>
      <c r="U107" s="2">
        <v>7624.7</v>
      </c>
      <c r="V107" s="2">
        <v>373711.93548387097</v>
      </c>
      <c r="W107" s="2">
        <v>81299.483870967742</v>
      </c>
      <c r="X107" s="2">
        <v>455011.41935483873</v>
      </c>
      <c r="Y107" s="2">
        <v>45501.141935483873</v>
      </c>
      <c r="Z107" s="2">
        <v>147416.92307692309</v>
      </c>
      <c r="AA107" s="3">
        <v>181819.76923076925</v>
      </c>
      <c r="AB107" s="2">
        <v>17909</v>
      </c>
      <c r="AC107" s="3">
        <f t="shared" si="3"/>
        <v>863625.95359801489</v>
      </c>
    </row>
    <row r="108" spans="1:29" x14ac:dyDescent="0.3">
      <c r="A108">
        <v>21</v>
      </c>
      <c r="B108">
        <v>50205</v>
      </c>
      <c r="C108" t="s">
        <v>141</v>
      </c>
      <c r="D108" t="s">
        <v>126</v>
      </c>
      <c r="E108" s="12">
        <v>15888</v>
      </c>
      <c r="F108">
        <v>37803</v>
      </c>
      <c r="G108">
        <v>38591</v>
      </c>
      <c r="H108">
        <v>41.083333333333336</v>
      </c>
      <c r="J108">
        <v>88</v>
      </c>
      <c r="K108">
        <v>865</v>
      </c>
      <c r="L108">
        <v>865</v>
      </c>
      <c r="M108">
        <v>5206</v>
      </c>
      <c r="O108">
        <v>6071</v>
      </c>
      <c r="P108">
        <v>233.5</v>
      </c>
      <c r="Q108">
        <v>3502.5</v>
      </c>
      <c r="R108" s="2">
        <v>41.083333333333336</v>
      </c>
      <c r="S108" s="2">
        <v>494845.82258064521</v>
      </c>
      <c r="T108" s="2">
        <v>8318</v>
      </c>
      <c r="U108" s="2">
        <v>7463</v>
      </c>
      <c r="V108" s="2">
        <v>373711.93548387097</v>
      </c>
      <c r="W108" s="2">
        <v>76147.903225806454</v>
      </c>
      <c r="X108" s="2">
        <v>449859.83870967745</v>
      </c>
      <c r="Y108" s="2">
        <v>44985.98387096775</v>
      </c>
      <c r="Z108" s="2">
        <v>143894.375</v>
      </c>
      <c r="AA108" s="3">
        <v>176887.45192307694</v>
      </c>
      <c r="AB108" s="2">
        <v>19514</v>
      </c>
      <c r="AC108" s="3">
        <f t="shared" si="3"/>
        <v>850922.64950372209</v>
      </c>
    </row>
    <row r="109" spans="1:29" x14ac:dyDescent="0.3">
      <c r="A109">
        <v>22</v>
      </c>
      <c r="B109">
        <v>50212</v>
      </c>
      <c r="C109" t="s">
        <v>142</v>
      </c>
      <c r="D109" t="s">
        <v>133</v>
      </c>
      <c r="E109" s="12">
        <v>14427</v>
      </c>
      <c r="F109">
        <v>36342</v>
      </c>
      <c r="H109">
        <v>37.333333333333336</v>
      </c>
      <c r="J109">
        <v>40</v>
      </c>
      <c r="K109">
        <v>646</v>
      </c>
      <c r="L109">
        <v>754</v>
      </c>
      <c r="M109">
        <v>4180</v>
      </c>
      <c r="O109">
        <v>4934</v>
      </c>
      <c r="P109">
        <v>189.76923076923077</v>
      </c>
      <c r="Q109">
        <v>2846.5384615384614</v>
      </c>
      <c r="R109" s="2">
        <v>37.333333333333336</v>
      </c>
      <c r="S109" s="2">
        <v>194246.97741935484</v>
      </c>
      <c r="T109" s="2">
        <v>6032</v>
      </c>
      <c r="U109" s="2">
        <v>6162.8</v>
      </c>
      <c r="V109" s="2">
        <v>148779.83870967742</v>
      </c>
      <c r="W109" s="2">
        <v>27808.322580645163</v>
      </c>
      <c r="X109" s="2">
        <v>176588.16129032258</v>
      </c>
      <c r="Y109" s="2">
        <v>17658.816129032257</v>
      </c>
      <c r="Z109" s="2">
        <v>106270.76923076923</v>
      </c>
      <c r="AA109" s="3">
        <v>132737.23076923078</v>
      </c>
      <c r="AB109" s="2">
        <v>17158</v>
      </c>
      <c r="AC109" s="3">
        <f t="shared" si="3"/>
        <v>462607.77741935488</v>
      </c>
    </row>
    <row r="110" spans="1:29" x14ac:dyDescent="0.3">
      <c r="A110">
        <v>23</v>
      </c>
      <c r="B110">
        <v>50214</v>
      </c>
      <c r="C110" t="s">
        <v>143</v>
      </c>
      <c r="D110" t="s">
        <v>126</v>
      </c>
      <c r="E110" s="12">
        <v>15888</v>
      </c>
      <c r="F110">
        <v>37670</v>
      </c>
      <c r="G110">
        <v>37670</v>
      </c>
      <c r="H110">
        <v>41</v>
      </c>
      <c r="J110">
        <v>88</v>
      </c>
      <c r="K110">
        <v>775</v>
      </c>
      <c r="L110">
        <v>865</v>
      </c>
      <c r="M110">
        <v>5102</v>
      </c>
      <c r="O110">
        <v>5967</v>
      </c>
      <c r="P110">
        <v>229.5</v>
      </c>
      <c r="Q110">
        <v>3442.5</v>
      </c>
      <c r="R110" s="2">
        <v>41</v>
      </c>
      <c r="S110" s="2">
        <v>464280.22142857144</v>
      </c>
      <c r="T110" s="2">
        <v>6148</v>
      </c>
      <c r="U110" s="2">
        <v>7348.6</v>
      </c>
      <c r="V110" s="2">
        <v>351161.85714285716</v>
      </c>
      <c r="W110" s="2">
        <v>70911.071428571435</v>
      </c>
      <c r="X110" s="2">
        <v>422072.92857142858</v>
      </c>
      <c r="Y110" s="2">
        <v>42207.292857142864</v>
      </c>
      <c r="Z110" s="2">
        <v>141142.5</v>
      </c>
      <c r="AA110" s="3">
        <v>173822.65384615387</v>
      </c>
      <c r="AB110" s="2">
        <v>18463</v>
      </c>
      <c r="AC110" s="3">
        <f t="shared" si="3"/>
        <v>811204.97527472524</v>
      </c>
    </row>
    <row r="111" spans="1:29" x14ac:dyDescent="0.3">
      <c r="A111">
        <v>24</v>
      </c>
      <c r="B111">
        <v>50216</v>
      </c>
      <c r="C111" t="s">
        <v>144</v>
      </c>
      <c r="D111" t="s">
        <v>121</v>
      </c>
      <c r="E111" s="12">
        <v>15189</v>
      </c>
      <c r="F111">
        <v>37104</v>
      </c>
      <c r="H111">
        <v>39.416666666666664</v>
      </c>
      <c r="J111">
        <v>63</v>
      </c>
      <c r="K111">
        <v>871</v>
      </c>
      <c r="L111">
        <v>1087</v>
      </c>
      <c r="M111">
        <v>4762</v>
      </c>
      <c r="O111">
        <v>5849</v>
      </c>
      <c r="P111">
        <v>224.96153846153845</v>
      </c>
      <c r="Q111">
        <v>3374.4230769230767</v>
      </c>
      <c r="R111" s="2">
        <v>39.416666666666664</v>
      </c>
      <c r="S111" s="2">
        <v>355814.44516129035</v>
      </c>
      <c r="T111" s="2">
        <v>12633</v>
      </c>
      <c r="U111" s="2">
        <v>7283.7</v>
      </c>
      <c r="V111" s="2">
        <v>260121.61290322582</v>
      </c>
      <c r="W111" s="2">
        <v>63346.06451612903</v>
      </c>
      <c r="X111" s="2">
        <v>323467.67741935485</v>
      </c>
      <c r="Y111" s="2">
        <v>32346.767741935488</v>
      </c>
      <c r="Z111" s="2">
        <v>133008.5096153846</v>
      </c>
      <c r="AA111" s="3">
        <v>165634.13942307691</v>
      </c>
      <c r="AB111" s="2">
        <v>18374</v>
      </c>
      <c r="AC111" s="3">
        <f t="shared" si="3"/>
        <v>692747.79419975181</v>
      </c>
    </row>
    <row r="112" spans="1:29" x14ac:dyDescent="0.3">
      <c r="A112">
        <v>25</v>
      </c>
      <c r="B112">
        <v>50226</v>
      </c>
      <c r="C112" t="s">
        <v>145</v>
      </c>
      <c r="D112" t="s">
        <v>121</v>
      </c>
      <c r="E112" s="12">
        <v>14427</v>
      </c>
      <c r="F112">
        <v>36342</v>
      </c>
      <c r="G112">
        <v>38455</v>
      </c>
      <c r="H112">
        <v>37.333333333333336</v>
      </c>
      <c r="J112">
        <v>40</v>
      </c>
      <c r="K112">
        <v>871</v>
      </c>
      <c r="L112">
        <v>1015</v>
      </c>
      <c r="M112">
        <v>4180</v>
      </c>
      <c r="O112">
        <v>5195</v>
      </c>
      <c r="P112">
        <v>199.80769230769232</v>
      </c>
      <c r="Q112">
        <v>2997.1153846153848</v>
      </c>
      <c r="R112" s="2">
        <v>37.333333333333336</v>
      </c>
      <c r="S112" s="2">
        <v>204869.03870967744</v>
      </c>
      <c r="T112" s="2">
        <v>4667</v>
      </c>
      <c r="U112" s="2">
        <v>6564.3</v>
      </c>
      <c r="V112" s="2">
        <v>148779.83870967742</v>
      </c>
      <c r="W112" s="2">
        <v>37464.741935483871</v>
      </c>
      <c r="X112" s="2">
        <v>186244.5806451613</v>
      </c>
      <c r="Y112" s="2">
        <v>18624.45806451613</v>
      </c>
      <c r="Z112" s="2">
        <v>111892.3076923077</v>
      </c>
      <c r="AA112" s="3">
        <v>141384.92307692309</v>
      </c>
      <c r="AB112" s="2">
        <v>18234</v>
      </c>
      <c r="AC112" s="3">
        <f t="shared" si="3"/>
        <v>487611.5694789082</v>
      </c>
    </row>
    <row r="113" spans="1:29" x14ac:dyDescent="0.3">
      <c r="A113">
        <v>26</v>
      </c>
      <c r="B113">
        <v>50233</v>
      </c>
      <c r="C113" t="s">
        <v>146</v>
      </c>
      <c r="D113" t="s">
        <v>126</v>
      </c>
      <c r="E113" s="12">
        <v>15835</v>
      </c>
      <c r="F113">
        <v>37750</v>
      </c>
      <c r="G113">
        <v>41082</v>
      </c>
      <c r="H113">
        <v>41.166666666666664</v>
      </c>
      <c r="J113">
        <v>38</v>
      </c>
      <c r="K113">
        <v>805</v>
      </c>
      <c r="L113">
        <v>865</v>
      </c>
      <c r="M113">
        <v>5197</v>
      </c>
      <c r="O113">
        <v>6062</v>
      </c>
      <c r="P113">
        <v>233.15384615384616</v>
      </c>
      <c r="Q113">
        <v>3497.3076923076924</v>
      </c>
      <c r="R113" s="2">
        <v>41.166666666666664</v>
      </c>
      <c r="S113" s="2">
        <v>482560.02903225808</v>
      </c>
      <c r="T113" s="2">
        <v>2288</v>
      </c>
      <c r="U113" s="2">
        <v>7453.1</v>
      </c>
      <c r="V113" s="2">
        <v>364649.80645161291</v>
      </c>
      <c r="W113" s="2">
        <v>74041.129032258061</v>
      </c>
      <c r="X113" s="2">
        <v>438690.93548387097</v>
      </c>
      <c r="Y113" s="2">
        <v>43869.0935483871</v>
      </c>
      <c r="Z113" s="2">
        <v>143972.5</v>
      </c>
      <c r="AA113" s="3">
        <v>177011.125</v>
      </c>
      <c r="AB113" s="2">
        <v>13554</v>
      </c>
      <c r="AC113" s="3">
        <f t="shared" si="3"/>
        <v>826838.75403225806</v>
      </c>
    </row>
    <row r="114" spans="1:29" x14ac:dyDescent="0.3">
      <c r="A114">
        <v>27</v>
      </c>
      <c r="B114">
        <v>50239</v>
      </c>
      <c r="C114" t="s">
        <v>147</v>
      </c>
      <c r="D114" t="s">
        <v>121</v>
      </c>
      <c r="E114" s="12">
        <v>15158</v>
      </c>
      <c r="F114">
        <v>37073</v>
      </c>
      <c r="H114">
        <v>39.083333333333336</v>
      </c>
      <c r="J114">
        <v>59</v>
      </c>
      <c r="K114">
        <v>907</v>
      </c>
      <c r="L114">
        <v>1087</v>
      </c>
      <c r="M114">
        <v>4720</v>
      </c>
      <c r="O114">
        <v>5807</v>
      </c>
      <c r="P114">
        <v>223.34615384615384</v>
      </c>
      <c r="Q114">
        <v>3350.1923076923076</v>
      </c>
      <c r="R114" s="2">
        <v>39.083333333333336</v>
      </c>
      <c r="S114" s="2">
        <v>351959.65483870968</v>
      </c>
      <c r="T114" s="2">
        <v>4431</v>
      </c>
      <c r="U114" s="2">
        <v>7237.5</v>
      </c>
      <c r="V114" s="2">
        <v>255400.25806451612</v>
      </c>
      <c r="W114" s="2">
        <v>64563.06451612903</v>
      </c>
      <c r="X114" s="2">
        <v>319963.32258064515</v>
      </c>
      <c r="Y114" s="2">
        <v>31996.332258064518</v>
      </c>
      <c r="Z114" s="2">
        <v>130936.6826923077</v>
      </c>
      <c r="AA114" s="3">
        <v>163191.70673076925</v>
      </c>
      <c r="AB114" s="2">
        <v>17924</v>
      </c>
      <c r="AC114" s="3">
        <f t="shared" si="3"/>
        <v>675680.54426178662</v>
      </c>
    </row>
    <row r="115" spans="1:29" x14ac:dyDescent="0.3">
      <c r="A115">
        <v>28</v>
      </c>
      <c r="B115">
        <v>50243</v>
      </c>
      <c r="C115" t="s">
        <v>148</v>
      </c>
      <c r="D115" t="s">
        <v>117</v>
      </c>
      <c r="E115" s="12">
        <v>16254</v>
      </c>
      <c r="F115">
        <v>38169</v>
      </c>
      <c r="H115">
        <v>42</v>
      </c>
      <c r="J115">
        <v>100</v>
      </c>
      <c r="K115">
        <v>715</v>
      </c>
      <c r="L115">
        <v>976</v>
      </c>
      <c r="M115">
        <v>5336</v>
      </c>
      <c r="O115">
        <v>6312</v>
      </c>
      <c r="P115">
        <v>242.76923076923077</v>
      </c>
      <c r="Q115">
        <v>3641.5384615384614</v>
      </c>
      <c r="R115" s="2">
        <v>42</v>
      </c>
      <c r="S115" s="2">
        <v>574334.87419354846</v>
      </c>
      <c r="T115" s="2">
        <v>4813</v>
      </c>
      <c r="U115" s="2">
        <v>7767.7</v>
      </c>
      <c r="V115" s="2">
        <v>436623.12903225806</v>
      </c>
      <c r="W115" s="2">
        <v>85499.483870967742</v>
      </c>
      <c r="X115" s="2">
        <v>522122.61290322582</v>
      </c>
      <c r="Y115" s="2">
        <v>52212.261290322582</v>
      </c>
      <c r="Z115" s="2">
        <v>152944.61538461538</v>
      </c>
      <c r="AA115" s="3">
        <v>188217.34615384616</v>
      </c>
      <c r="AB115" s="2">
        <v>15045</v>
      </c>
      <c r="AC115" s="3">
        <f t="shared" si="3"/>
        <v>943122.53573200991</v>
      </c>
    </row>
    <row r="116" spans="1:29" x14ac:dyDescent="0.3">
      <c r="A116">
        <v>29</v>
      </c>
      <c r="B116">
        <v>50244</v>
      </c>
      <c r="C116" t="s">
        <v>149</v>
      </c>
      <c r="D116" t="s">
        <v>126</v>
      </c>
      <c r="E116" s="12">
        <v>15523</v>
      </c>
      <c r="F116">
        <v>37438</v>
      </c>
      <c r="H116">
        <v>40</v>
      </c>
      <c r="J116">
        <v>76</v>
      </c>
      <c r="K116">
        <v>745</v>
      </c>
      <c r="L116">
        <v>865</v>
      </c>
      <c r="M116">
        <v>4887</v>
      </c>
      <c r="O116">
        <v>5752</v>
      </c>
      <c r="P116">
        <v>221.23076923076923</v>
      </c>
      <c r="Q116">
        <v>3318.4615384615386</v>
      </c>
      <c r="R116" s="2">
        <v>40</v>
      </c>
      <c r="S116" s="2">
        <v>413997.70322580641</v>
      </c>
      <c r="T116" s="2">
        <v>4894</v>
      </c>
      <c r="U116" s="2">
        <v>7112.1</v>
      </c>
      <c r="V116" s="2">
        <v>313233.6451612903</v>
      </c>
      <c r="W116" s="2">
        <v>63127.903225806454</v>
      </c>
      <c r="X116" s="2">
        <v>376361.54838709673</v>
      </c>
      <c r="Y116" s="2">
        <v>37636.154838709677</v>
      </c>
      <c r="Z116" s="2">
        <v>132738.46153846153</v>
      </c>
      <c r="AA116" s="3">
        <v>164125.38461538462</v>
      </c>
      <c r="AB116" s="2">
        <v>15839</v>
      </c>
      <c r="AC116" s="3">
        <f t="shared" si="3"/>
        <v>738706.64937965258</v>
      </c>
    </row>
    <row r="117" spans="1:29" x14ac:dyDescent="0.3">
      <c r="A117">
        <v>30</v>
      </c>
      <c r="B117">
        <v>50247</v>
      </c>
      <c r="C117" t="s">
        <v>150</v>
      </c>
      <c r="D117" t="s">
        <v>117</v>
      </c>
      <c r="E117" s="12">
        <v>14793</v>
      </c>
      <c r="F117">
        <v>36708</v>
      </c>
      <c r="H117">
        <v>37.833333333333336</v>
      </c>
      <c r="J117">
        <v>76</v>
      </c>
      <c r="K117">
        <v>715</v>
      </c>
      <c r="L117">
        <v>877</v>
      </c>
      <c r="M117">
        <v>4572</v>
      </c>
      <c r="O117">
        <v>5449</v>
      </c>
      <c r="P117">
        <v>209.57692307692307</v>
      </c>
      <c r="Q117">
        <v>3143.6538461538462</v>
      </c>
      <c r="R117" s="2">
        <v>37.833333333333336</v>
      </c>
      <c r="S117" s="2">
        <v>265579.35161290324</v>
      </c>
      <c r="T117" s="2">
        <v>5521</v>
      </c>
      <c r="U117" s="2">
        <v>6818.4</v>
      </c>
      <c r="V117" s="2">
        <v>200411.48387096776</v>
      </c>
      <c r="W117" s="2">
        <v>41024.290322580644</v>
      </c>
      <c r="X117" s="2">
        <v>241435.77419354839</v>
      </c>
      <c r="Y117" s="2">
        <v>24143.577419354842</v>
      </c>
      <c r="Z117" s="2">
        <v>118934.90384615386</v>
      </c>
      <c r="AA117" s="3">
        <v>148824.69230769231</v>
      </c>
      <c r="AB117" s="2">
        <v>17939</v>
      </c>
      <c r="AC117" s="3">
        <f t="shared" si="3"/>
        <v>563617.34776674944</v>
      </c>
    </row>
    <row r="118" spans="1:29" x14ac:dyDescent="0.3">
      <c r="A118">
        <v>31</v>
      </c>
      <c r="B118">
        <v>50248</v>
      </c>
      <c r="C118" t="s">
        <v>151</v>
      </c>
      <c r="D118" t="s">
        <v>121</v>
      </c>
      <c r="E118" s="12">
        <v>16254</v>
      </c>
      <c r="F118">
        <v>38169</v>
      </c>
      <c r="H118">
        <v>42.333333333333336</v>
      </c>
      <c r="J118">
        <v>95</v>
      </c>
      <c r="K118">
        <v>802</v>
      </c>
      <c r="L118">
        <v>1087</v>
      </c>
      <c r="M118">
        <v>5336</v>
      </c>
      <c r="O118">
        <v>6423</v>
      </c>
      <c r="P118">
        <v>247.03846153846155</v>
      </c>
      <c r="Q118">
        <v>3705.5769230769233</v>
      </c>
      <c r="R118" s="2">
        <v>42.333333333333336</v>
      </c>
      <c r="S118" s="2">
        <v>585334.41290322586</v>
      </c>
      <c r="T118" s="2">
        <v>12680</v>
      </c>
      <c r="U118" s="2">
        <v>7915.1</v>
      </c>
      <c r="V118" s="2">
        <v>436623.12903225806</v>
      </c>
      <c r="W118" s="2">
        <v>95499.06451612903</v>
      </c>
      <c r="X118" s="2">
        <v>532122.19354838715</v>
      </c>
      <c r="Y118" s="2">
        <v>53212.219354838715</v>
      </c>
      <c r="Z118" s="2">
        <v>156869.42307692309</v>
      </c>
      <c r="AA118" s="3">
        <v>193311.09615384619</v>
      </c>
      <c r="AB118" s="2">
        <v>18105</v>
      </c>
      <c r="AC118" s="3">
        <f t="shared" si="3"/>
        <v>974215.03213399509</v>
      </c>
    </row>
    <row r="119" spans="1:29" x14ac:dyDescent="0.3">
      <c r="A119">
        <v>32</v>
      </c>
      <c r="B119">
        <v>50250</v>
      </c>
      <c r="C119" t="s">
        <v>152</v>
      </c>
      <c r="D119" t="s">
        <v>126</v>
      </c>
      <c r="E119" s="12">
        <v>16251</v>
      </c>
      <c r="F119">
        <v>38166</v>
      </c>
      <c r="H119">
        <v>41.916666666666664</v>
      </c>
      <c r="J119">
        <v>99</v>
      </c>
      <c r="K119">
        <v>775</v>
      </c>
      <c r="L119">
        <v>865</v>
      </c>
      <c r="M119">
        <v>5328</v>
      </c>
      <c r="O119">
        <v>6193</v>
      </c>
      <c r="P119">
        <v>238.19230769230768</v>
      </c>
      <c r="Q119">
        <v>3572.8846153846152</v>
      </c>
      <c r="R119" s="2">
        <v>41.916666666666664</v>
      </c>
      <c r="S119" s="2">
        <v>573207.94666666666</v>
      </c>
      <c r="T119" s="2">
        <v>4015</v>
      </c>
      <c r="U119" s="2">
        <v>7597.2</v>
      </c>
      <c r="V119" s="2">
        <v>436095.8</v>
      </c>
      <c r="W119" s="2">
        <v>85002.333333333328</v>
      </c>
      <c r="X119" s="2">
        <v>521098.1333333333</v>
      </c>
      <c r="Y119" s="2">
        <v>52109.813333333332</v>
      </c>
      <c r="Z119" s="2">
        <v>149763.41346153844</v>
      </c>
      <c r="AA119" s="3">
        <v>183720.75</v>
      </c>
      <c r="AB119" s="2">
        <v>18343</v>
      </c>
      <c r="AC119" s="3">
        <f t="shared" si="3"/>
        <v>936647.31012820499</v>
      </c>
    </row>
    <row r="120" spans="1:29" x14ac:dyDescent="0.3">
      <c r="A120">
        <v>33</v>
      </c>
      <c r="B120">
        <v>50258</v>
      </c>
      <c r="C120" t="s">
        <v>153</v>
      </c>
      <c r="D120" t="s">
        <v>117</v>
      </c>
      <c r="E120" s="12">
        <v>16254</v>
      </c>
      <c r="F120">
        <v>38169</v>
      </c>
      <c r="H120">
        <v>41.833333333333336</v>
      </c>
      <c r="J120">
        <v>100</v>
      </c>
      <c r="K120">
        <v>715</v>
      </c>
      <c r="L120">
        <v>976</v>
      </c>
      <c r="M120">
        <v>5336</v>
      </c>
      <c r="O120">
        <v>6312</v>
      </c>
      <c r="P120">
        <v>242.76923076923077</v>
      </c>
      <c r="Q120">
        <v>3641.5384615384614</v>
      </c>
      <c r="R120" s="2">
        <v>41.833333333333336</v>
      </c>
      <c r="S120" s="2">
        <v>574334.87419354846</v>
      </c>
      <c r="T120" s="2">
        <v>13796</v>
      </c>
      <c r="U120" s="2">
        <v>7767.7</v>
      </c>
      <c r="V120" s="2">
        <v>436623.12903225806</v>
      </c>
      <c r="W120" s="2">
        <v>85499.483870967742</v>
      </c>
      <c r="X120" s="2">
        <v>522122.61290322582</v>
      </c>
      <c r="Y120" s="2">
        <v>52212.261290322582</v>
      </c>
      <c r="Z120" s="2">
        <v>152337.69230769231</v>
      </c>
      <c r="AA120" s="3">
        <v>187470.45192307694</v>
      </c>
      <c r="AB120" s="2">
        <v>18049</v>
      </c>
      <c r="AC120" s="3">
        <f t="shared" si="3"/>
        <v>953755.71842431766</v>
      </c>
    </row>
    <row r="121" spans="1:29" x14ac:dyDescent="0.3">
      <c r="A121">
        <v>34</v>
      </c>
      <c r="B121">
        <v>50270</v>
      </c>
      <c r="C121" t="s">
        <v>154</v>
      </c>
      <c r="D121" t="s">
        <v>126</v>
      </c>
      <c r="E121" s="12">
        <v>14427</v>
      </c>
      <c r="F121">
        <v>36342</v>
      </c>
      <c r="G121" t="s">
        <v>155</v>
      </c>
      <c r="H121">
        <v>36.666666666666664</v>
      </c>
      <c r="K121">
        <v>805</v>
      </c>
      <c r="L121">
        <v>865</v>
      </c>
      <c r="M121">
        <v>4180</v>
      </c>
      <c r="O121">
        <v>5045</v>
      </c>
      <c r="P121">
        <v>194.03846153846155</v>
      </c>
      <c r="Q121">
        <v>2910.5769230769233</v>
      </c>
      <c r="R121" s="2">
        <v>36.666666666666664</v>
      </c>
      <c r="S121" s="2">
        <v>201088.51612903227</v>
      </c>
      <c r="T121" s="2">
        <v>12516</v>
      </c>
      <c r="U121" s="2">
        <v>6334.4</v>
      </c>
      <c r="V121" s="2">
        <v>148779.83870967742</v>
      </c>
      <c r="W121" s="2">
        <v>34027.903225806454</v>
      </c>
      <c r="X121" s="2">
        <v>182807.74193548388</v>
      </c>
      <c r="Y121" s="2">
        <v>18280.77419354839</v>
      </c>
      <c r="Z121" s="2">
        <v>106721.15384615384</v>
      </c>
      <c r="AA121" s="3">
        <v>133996.92307692306</v>
      </c>
      <c r="AB121" s="2">
        <v>19005</v>
      </c>
      <c r="AC121" s="3">
        <f t="shared" si="3"/>
        <v>479661.9930521092</v>
      </c>
    </row>
    <row r="122" spans="1:29" x14ac:dyDescent="0.3">
      <c r="A122">
        <v>35</v>
      </c>
      <c r="B122">
        <v>50282</v>
      </c>
      <c r="C122" t="s">
        <v>156</v>
      </c>
      <c r="D122" t="s">
        <v>126</v>
      </c>
      <c r="E122" s="12">
        <v>14267</v>
      </c>
      <c r="F122">
        <v>36182</v>
      </c>
      <c r="H122">
        <v>35.916666666666664</v>
      </c>
      <c r="J122">
        <v>39</v>
      </c>
      <c r="K122">
        <v>775</v>
      </c>
      <c r="L122">
        <v>865</v>
      </c>
      <c r="M122">
        <v>4241</v>
      </c>
      <c r="O122">
        <v>5106</v>
      </c>
      <c r="P122">
        <v>196.38461538461539</v>
      </c>
      <c r="Q122">
        <v>2945.7692307692309</v>
      </c>
      <c r="R122" s="2">
        <v>35.916666666666664</v>
      </c>
      <c r="S122" s="2">
        <v>170761.3741935484</v>
      </c>
      <c r="T122" s="2">
        <v>7012</v>
      </c>
      <c r="U122" s="2">
        <v>6401.5</v>
      </c>
      <c r="V122" s="2">
        <v>126653.74193548388</v>
      </c>
      <c r="W122" s="2">
        <v>28583.870967741936</v>
      </c>
      <c r="X122" s="2">
        <v>155237.61290322582</v>
      </c>
      <c r="Y122" s="2">
        <v>15523.761290322582</v>
      </c>
      <c r="Z122" s="2">
        <v>105802.21153846153</v>
      </c>
      <c r="AA122" s="3">
        <v>132646.46634615381</v>
      </c>
      <c r="AB122" s="2">
        <v>17758</v>
      </c>
      <c r="AC122" s="3">
        <f t="shared" si="3"/>
        <v>440381.55207816378</v>
      </c>
    </row>
    <row r="123" spans="1:29" x14ac:dyDescent="0.3">
      <c r="A123">
        <v>36</v>
      </c>
      <c r="B123">
        <v>50284</v>
      </c>
      <c r="C123" t="s">
        <v>157</v>
      </c>
      <c r="D123" t="s">
        <v>117</v>
      </c>
      <c r="E123" s="12">
        <v>13711</v>
      </c>
      <c r="F123">
        <v>35626</v>
      </c>
      <c r="G123" t="s">
        <v>119</v>
      </c>
      <c r="H123">
        <v>34.333333333333336</v>
      </c>
      <c r="K123">
        <v>844</v>
      </c>
      <c r="L123">
        <v>910</v>
      </c>
      <c r="M123">
        <v>3614</v>
      </c>
      <c r="O123">
        <v>4524</v>
      </c>
      <c r="P123">
        <v>174</v>
      </c>
      <c r="Q123">
        <v>2610</v>
      </c>
      <c r="R123" s="2">
        <v>34.333333333333336</v>
      </c>
      <c r="S123" s="2">
        <v>76560.035483870961</v>
      </c>
      <c r="T123" s="2">
        <v>8507</v>
      </c>
      <c r="U123" s="2">
        <v>5800.9</v>
      </c>
      <c r="V123" s="2">
        <v>55259.709677419356</v>
      </c>
      <c r="W123" s="2">
        <v>14340.322580645161</v>
      </c>
      <c r="X123" s="2">
        <v>69600.032258064515</v>
      </c>
      <c r="Y123" s="2">
        <v>6960.0032258064521</v>
      </c>
      <c r="Z123" s="2">
        <v>89610</v>
      </c>
      <c r="AA123" s="3">
        <v>114902.44230769231</v>
      </c>
      <c r="AB123" s="2">
        <v>18568</v>
      </c>
      <c r="AC123" s="3">
        <f t="shared" si="3"/>
        <v>313948.37779156328</v>
      </c>
    </row>
    <row r="124" spans="1:29" x14ac:dyDescent="0.3">
      <c r="A124">
        <v>37</v>
      </c>
      <c r="B124">
        <v>50288</v>
      </c>
      <c r="C124" t="s">
        <v>158</v>
      </c>
      <c r="D124" t="s">
        <v>117</v>
      </c>
      <c r="E124" s="12">
        <v>16285</v>
      </c>
      <c r="F124">
        <v>38200</v>
      </c>
      <c r="H124">
        <v>41.333333333333336</v>
      </c>
      <c r="J124">
        <v>99</v>
      </c>
      <c r="K124">
        <v>877</v>
      </c>
      <c r="L124">
        <v>976</v>
      </c>
      <c r="M124">
        <v>5380</v>
      </c>
      <c r="O124">
        <v>6356</v>
      </c>
      <c r="P124">
        <v>244.46153846153845</v>
      </c>
      <c r="Q124">
        <v>3666.9230769230767</v>
      </c>
      <c r="R124" s="2">
        <v>41.333333333333336</v>
      </c>
      <c r="S124" s="2">
        <v>592882.43548387091</v>
      </c>
      <c r="T124" s="2">
        <v>5123</v>
      </c>
      <c r="U124" s="2">
        <v>7816.1</v>
      </c>
      <c r="V124" s="2">
        <v>441960.54838709679</v>
      </c>
      <c r="W124" s="2">
        <v>97023.483870967742</v>
      </c>
      <c r="X124" s="2">
        <v>538984.03225806449</v>
      </c>
      <c r="Y124" s="2">
        <v>53898.403225806454</v>
      </c>
      <c r="Z124" s="2">
        <v>151566.15384615384</v>
      </c>
      <c r="AA124" s="3">
        <v>186383.92307692309</v>
      </c>
      <c r="AB124" s="2">
        <v>18248</v>
      </c>
      <c r="AC124" s="3">
        <f t="shared" si="3"/>
        <v>962019.61240694788</v>
      </c>
    </row>
    <row r="125" spans="1:29" x14ac:dyDescent="0.3">
      <c r="A125">
        <v>38</v>
      </c>
      <c r="B125">
        <v>50302</v>
      </c>
      <c r="C125" t="s">
        <v>159</v>
      </c>
      <c r="D125" t="s">
        <v>121</v>
      </c>
      <c r="E125" s="12">
        <v>13334</v>
      </c>
      <c r="F125">
        <v>35249</v>
      </c>
      <c r="H125">
        <v>33</v>
      </c>
      <c r="K125">
        <v>835</v>
      </c>
      <c r="L125">
        <v>871</v>
      </c>
      <c r="M125">
        <v>3293</v>
      </c>
      <c r="O125">
        <v>4164</v>
      </c>
      <c r="P125">
        <v>160.15384615384616</v>
      </c>
      <c r="Q125">
        <v>2402.3076923076924</v>
      </c>
      <c r="R125" s="2">
        <v>33</v>
      </c>
      <c r="S125" s="2">
        <v>14724.564516129034</v>
      </c>
      <c r="T125" s="2">
        <v>14429</v>
      </c>
      <c r="U125" s="2">
        <v>5430.2</v>
      </c>
      <c r="V125" s="2">
        <v>9961.677419354839</v>
      </c>
      <c r="W125" s="2">
        <v>3424.2903225806454</v>
      </c>
      <c r="X125" s="2">
        <v>13385.967741935485</v>
      </c>
      <c r="Y125" s="2">
        <v>1338.5967741935485</v>
      </c>
      <c r="Z125" s="2">
        <v>79276.153846153844</v>
      </c>
      <c r="AA125" s="3">
        <v>103382.65384615384</v>
      </c>
      <c r="AB125" s="2">
        <v>19187</v>
      </c>
      <c r="AC125" s="3">
        <f t="shared" si="3"/>
        <v>236429.57220843673</v>
      </c>
    </row>
    <row r="126" spans="1:29" x14ac:dyDescent="0.3">
      <c r="A126">
        <v>39</v>
      </c>
      <c r="B126">
        <v>50313</v>
      </c>
      <c r="C126" t="s">
        <v>160</v>
      </c>
      <c r="D126" t="s">
        <v>121</v>
      </c>
      <c r="E126" s="12">
        <v>15432</v>
      </c>
      <c r="F126">
        <v>37347</v>
      </c>
      <c r="H126">
        <v>38.666666666666664</v>
      </c>
      <c r="J126">
        <v>73</v>
      </c>
      <c r="K126">
        <v>979</v>
      </c>
      <c r="L126">
        <v>1087</v>
      </c>
      <c r="M126">
        <v>4919</v>
      </c>
      <c r="O126">
        <v>6006</v>
      </c>
      <c r="P126">
        <v>231</v>
      </c>
      <c r="Q126">
        <v>3465</v>
      </c>
      <c r="R126" s="2">
        <v>38.666666666666664</v>
      </c>
      <c r="S126" s="2">
        <v>413727.82</v>
      </c>
      <c r="T126" s="2">
        <v>8462</v>
      </c>
      <c r="U126" s="2">
        <v>7456.4</v>
      </c>
      <c r="V126" s="2">
        <v>298456.96666666667</v>
      </c>
      <c r="W126" s="2">
        <v>77659.233333333337</v>
      </c>
      <c r="X126" s="2">
        <v>376116.2</v>
      </c>
      <c r="Y126" s="2">
        <v>37611.620000000003</v>
      </c>
      <c r="Z126" s="2">
        <v>133980</v>
      </c>
      <c r="AA126" s="3">
        <v>166335.07692307691</v>
      </c>
      <c r="AB126" s="2">
        <v>19106</v>
      </c>
      <c r="AC126" s="3">
        <f t="shared" si="3"/>
        <v>749067.29692307685</v>
      </c>
    </row>
    <row r="127" spans="1:29" x14ac:dyDescent="0.3">
      <c r="A127">
        <v>40</v>
      </c>
      <c r="B127">
        <v>50315</v>
      </c>
      <c r="C127" t="s">
        <v>161</v>
      </c>
      <c r="D127" t="s">
        <v>162</v>
      </c>
      <c r="E127" s="12">
        <v>15888</v>
      </c>
      <c r="F127">
        <v>37803</v>
      </c>
      <c r="H127">
        <v>39.916666666666664</v>
      </c>
      <c r="J127">
        <v>88</v>
      </c>
      <c r="K127">
        <v>523</v>
      </c>
      <c r="L127">
        <v>643</v>
      </c>
      <c r="M127">
        <v>5206</v>
      </c>
      <c r="O127">
        <v>5849</v>
      </c>
      <c r="P127">
        <v>224.96153846153845</v>
      </c>
      <c r="Q127">
        <v>3374.4230769230767</v>
      </c>
      <c r="R127" s="2">
        <v>39.916666666666664</v>
      </c>
      <c r="S127" s="2">
        <v>469652.34516129032</v>
      </c>
      <c r="T127" s="2">
        <v>6370</v>
      </c>
      <c r="U127" s="2">
        <v>7122</v>
      </c>
      <c r="V127" s="2">
        <v>373711.93548387097</v>
      </c>
      <c r="W127" s="2">
        <v>53244.741935483871</v>
      </c>
      <c r="X127" s="2">
        <v>426956.67741935485</v>
      </c>
      <c r="Y127" s="2">
        <v>42695.667741935489</v>
      </c>
      <c r="Z127" s="2">
        <v>134695.72115384613</v>
      </c>
      <c r="AA127" s="3">
        <v>164011.44230769228</v>
      </c>
      <c r="AB127" s="2">
        <v>17438</v>
      </c>
      <c r="AC127" s="3">
        <f t="shared" si="3"/>
        <v>799289.50862282864</v>
      </c>
    </row>
    <row r="128" spans="1:29" x14ac:dyDescent="0.3">
      <c r="A128">
        <v>41</v>
      </c>
      <c r="B128">
        <v>50319</v>
      </c>
      <c r="C128" t="s">
        <v>163</v>
      </c>
      <c r="D128" t="s">
        <v>133</v>
      </c>
      <c r="E128" s="12">
        <v>13697</v>
      </c>
      <c r="F128">
        <v>35612</v>
      </c>
      <c r="G128">
        <v>39020</v>
      </c>
      <c r="H128">
        <v>33.916666666666664</v>
      </c>
      <c r="K128">
        <v>541</v>
      </c>
      <c r="L128">
        <v>592</v>
      </c>
      <c r="M128">
        <v>3614</v>
      </c>
      <c r="O128">
        <v>4206</v>
      </c>
      <c r="P128">
        <v>161.76923076923077</v>
      </c>
      <c r="Q128">
        <v>2426.5384615384614</v>
      </c>
      <c r="R128" s="2">
        <v>33.916666666666664</v>
      </c>
      <c r="S128" s="2">
        <v>68849.74516129031</v>
      </c>
      <c r="T128" s="2">
        <v>5739</v>
      </c>
      <c r="U128" s="2">
        <v>5362</v>
      </c>
      <c r="V128" s="2">
        <v>53627.580645161288</v>
      </c>
      <c r="W128" s="2">
        <v>8963.0967741935492</v>
      </c>
      <c r="X128" s="2">
        <v>62590.677419354834</v>
      </c>
      <c r="Y128" s="2">
        <v>6259.0677419354834</v>
      </c>
      <c r="Z128" s="2">
        <v>82300.096153846142</v>
      </c>
      <c r="AA128" s="3">
        <v>104919.90384615384</v>
      </c>
      <c r="AB128" s="2">
        <v>16357</v>
      </c>
      <c r="AC128" s="3">
        <f t="shared" si="3"/>
        <v>283527.74516129028</v>
      </c>
    </row>
    <row r="129" spans="1:29" x14ac:dyDescent="0.3">
      <c r="A129">
        <v>42</v>
      </c>
      <c r="B129">
        <v>50321</v>
      </c>
      <c r="C129" t="s">
        <v>164</v>
      </c>
      <c r="D129" t="s">
        <v>121</v>
      </c>
      <c r="E129" s="12">
        <v>15523</v>
      </c>
      <c r="F129">
        <v>37438</v>
      </c>
      <c r="H129">
        <v>39.083333333333336</v>
      </c>
      <c r="J129">
        <v>88</v>
      </c>
      <c r="K129">
        <v>871</v>
      </c>
      <c r="L129">
        <v>1087</v>
      </c>
      <c r="M129">
        <v>4887</v>
      </c>
      <c r="O129">
        <v>5974</v>
      </c>
      <c r="P129">
        <v>229.76923076923077</v>
      </c>
      <c r="Q129">
        <v>3446.5384615384614</v>
      </c>
      <c r="R129" s="2">
        <v>39.083333333333336</v>
      </c>
      <c r="S129" s="2">
        <v>427390.38064516126</v>
      </c>
      <c r="T129" s="2">
        <v>4255</v>
      </c>
      <c r="U129" s="2">
        <v>7421.2</v>
      </c>
      <c r="V129" s="2">
        <v>313233.6451612903</v>
      </c>
      <c r="W129" s="2">
        <v>75303.06451612903</v>
      </c>
      <c r="X129" s="2">
        <v>388536.70967741933</v>
      </c>
      <c r="Y129" s="2">
        <v>38853.670967741935</v>
      </c>
      <c r="Z129" s="2">
        <v>134702.21153846153</v>
      </c>
      <c r="AA129" s="3">
        <v>167333.78846153847</v>
      </c>
      <c r="AB129" s="2">
        <v>18785</v>
      </c>
      <c r="AC129" s="3">
        <f t="shared" si="3"/>
        <v>759887.58064516133</v>
      </c>
    </row>
    <row r="130" spans="1:29" x14ac:dyDescent="0.3">
      <c r="A130">
        <v>43</v>
      </c>
      <c r="B130">
        <v>50322</v>
      </c>
      <c r="C130" t="s">
        <v>165</v>
      </c>
      <c r="D130" t="s">
        <v>121</v>
      </c>
      <c r="E130" s="12">
        <v>13427</v>
      </c>
      <c r="F130">
        <v>35342</v>
      </c>
      <c r="H130">
        <v>33.25</v>
      </c>
      <c r="K130">
        <v>802</v>
      </c>
      <c r="L130">
        <v>835</v>
      </c>
      <c r="M130">
        <v>3319</v>
      </c>
      <c r="O130">
        <v>4154</v>
      </c>
      <c r="P130">
        <v>159.76923076923077</v>
      </c>
      <c r="Q130">
        <v>2396.5384615384614</v>
      </c>
      <c r="R130" s="2">
        <v>33.25</v>
      </c>
      <c r="S130" s="2">
        <v>42369.516129032258</v>
      </c>
      <c r="T130" s="2">
        <v>14312</v>
      </c>
      <c r="U130" s="2">
        <v>5419.2</v>
      </c>
      <c r="V130" s="2">
        <v>32697</v>
      </c>
      <c r="W130" s="2">
        <v>5820.7419354838712</v>
      </c>
      <c r="X130" s="2">
        <v>38517.741935483871</v>
      </c>
      <c r="Y130" s="2">
        <v>3851.7741935483873</v>
      </c>
      <c r="Z130" s="2">
        <v>79684.903846153844</v>
      </c>
      <c r="AA130" s="3">
        <v>103954.84615384614</v>
      </c>
      <c r="AB130" s="2">
        <v>18994</v>
      </c>
      <c r="AC130" s="3">
        <f t="shared" si="3"/>
        <v>264734.46612903225</v>
      </c>
    </row>
    <row r="131" spans="1:29" x14ac:dyDescent="0.3">
      <c r="A131">
        <v>44</v>
      </c>
      <c r="B131">
        <v>50324</v>
      </c>
      <c r="C131" t="s">
        <v>166</v>
      </c>
      <c r="D131" t="s">
        <v>162</v>
      </c>
      <c r="E131" s="12">
        <v>16619</v>
      </c>
      <c r="F131">
        <v>38534</v>
      </c>
      <c r="H131">
        <v>42</v>
      </c>
      <c r="J131">
        <v>112</v>
      </c>
      <c r="K131">
        <v>523</v>
      </c>
      <c r="L131">
        <v>643</v>
      </c>
      <c r="M131">
        <v>5250</v>
      </c>
      <c r="O131">
        <v>5893</v>
      </c>
      <c r="P131">
        <v>226.65384615384616</v>
      </c>
      <c r="Q131">
        <v>3399.8076923076924</v>
      </c>
      <c r="R131" s="2">
        <v>42</v>
      </c>
      <c r="S131" s="2">
        <v>627431.30645161297</v>
      </c>
      <c r="T131" s="2">
        <v>4107</v>
      </c>
      <c r="U131" s="2">
        <v>7170.4</v>
      </c>
      <c r="V131" s="2">
        <v>501715.3548387097</v>
      </c>
      <c r="W131" s="2">
        <v>68676.741935483864</v>
      </c>
      <c r="X131" s="2">
        <v>570392.09677419357</v>
      </c>
      <c r="Y131" s="2">
        <v>57039.209677419363</v>
      </c>
      <c r="Z131" s="2">
        <v>142791.92307692309</v>
      </c>
      <c r="AA131" s="3">
        <v>173744.30769230769</v>
      </c>
      <c r="AB131" s="2">
        <v>16098</v>
      </c>
      <c r="AC131" s="3">
        <f t="shared" si="3"/>
        <v>971342.93722084374</v>
      </c>
    </row>
    <row r="132" spans="1:29" x14ac:dyDescent="0.3">
      <c r="A132">
        <v>45</v>
      </c>
      <c r="B132">
        <v>50338</v>
      </c>
      <c r="C132" t="s">
        <v>167</v>
      </c>
      <c r="D132" t="s">
        <v>162</v>
      </c>
      <c r="E132" s="12">
        <v>17349</v>
      </c>
      <c r="F132">
        <v>39264</v>
      </c>
      <c r="H132">
        <v>43.583333333333336</v>
      </c>
      <c r="J132">
        <v>131</v>
      </c>
      <c r="K132">
        <v>523</v>
      </c>
      <c r="L132">
        <v>643</v>
      </c>
      <c r="M132">
        <v>6146</v>
      </c>
      <c r="O132">
        <v>6789</v>
      </c>
      <c r="P132">
        <v>261.11538461538464</v>
      </c>
      <c r="Q132">
        <v>3916.7307692307695</v>
      </c>
      <c r="R132" s="2">
        <v>43.583333333333336</v>
      </c>
      <c r="S132" s="2">
        <v>795457.3</v>
      </c>
      <c r="T132" s="2">
        <v>3988</v>
      </c>
      <c r="U132" s="2">
        <v>8156</v>
      </c>
      <c r="V132" s="2">
        <v>639034.25806451612</v>
      </c>
      <c r="W132" s="2">
        <v>84108.741935483864</v>
      </c>
      <c r="X132" s="2">
        <v>723143</v>
      </c>
      <c r="Y132" s="2">
        <v>72314.3</v>
      </c>
      <c r="Z132" s="2">
        <v>170704.18269230772</v>
      </c>
      <c r="AA132" s="3">
        <v>205076.34615384616</v>
      </c>
      <c r="AB132" s="2">
        <v>16678</v>
      </c>
      <c r="AC132" s="3">
        <f t="shared" si="3"/>
        <v>1200059.828846154</v>
      </c>
    </row>
    <row r="133" spans="1:29" x14ac:dyDescent="0.3">
      <c r="A133">
        <v>46</v>
      </c>
      <c r="B133">
        <v>50340</v>
      </c>
      <c r="C133" t="s">
        <v>168</v>
      </c>
      <c r="D133" t="s">
        <v>133</v>
      </c>
      <c r="E133" s="12">
        <v>14772</v>
      </c>
      <c r="F133">
        <v>36687</v>
      </c>
      <c r="H133">
        <v>36.5</v>
      </c>
      <c r="J133">
        <v>51</v>
      </c>
      <c r="K133">
        <v>592</v>
      </c>
      <c r="L133">
        <v>700</v>
      </c>
      <c r="M133">
        <v>4553</v>
      </c>
      <c r="O133">
        <v>5253</v>
      </c>
      <c r="P133">
        <v>202.03846153846155</v>
      </c>
      <c r="Q133">
        <v>3030.5769230769233</v>
      </c>
      <c r="R133" s="2">
        <v>36.5</v>
      </c>
      <c r="S133" s="2">
        <v>253864.60000000003</v>
      </c>
      <c r="T133" s="2">
        <v>3362</v>
      </c>
      <c r="U133" s="2">
        <v>6513.7</v>
      </c>
      <c r="V133" s="2">
        <v>197228.66666666669</v>
      </c>
      <c r="W133" s="2">
        <v>33557.333333333336</v>
      </c>
      <c r="X133" s="2">
        <v>230786.00000000003</v>
      </c>
      <c r="Y133" s="2">
        <v>23078.600000000006</v>
      </c>
      <c r="Z133" s="2">
        <v>110616.0576923077</v>
      </c>
      <c r="AA133" s="3">
        <v>137163.49038461538</v>
      </c>
      <c r="AB133" s="2">
        <v>16343</v>
      </c>
      <c r="AC133" s="3">
        <f t="shared" si="3"/>
        <v>527862.84807692305</v>
      </c>
    </row>
    <row r="134" spans="1:29" x14ac:dyDescent="0.3">
      <c r="A134">
        <v>47</v>
      </c>
      <c r="B134">
        <v>50350</v>
      </c>
      <c r="C134" t="s">
        <v>169</v>
      </c>
      <c r="D134" t="s">
        <v>121</v>
      </c>
      <c r="E134" s="12">
        <v>16393</v>
      </c>
      <c r="F134">
        <v>38308</v>
      </c>
      <c r="H134">
        <v>40.916666666666664</v>
      </c>
      <c r="J134">
        <v>104</v>
      </c>
      <c r="K134">
        <v>907</v>
      </c>
      <c r="L134">
        <v>1087</v>
      </c>
      <c r="M134">
        <v>5438</v>
      </c>
      <c r="O134">
        <v>6525</v>
      </c>
      <c r="P134">
        <v>250.96153846153845</v>
      </c>
      <c r="Q134">
        <v>3764.4230769230767</v>
      </c>
      <c r="R134" s="2">
        <v>40.916666666666664</v>
      </c>
      <c r="S134" s="2">
        <v>626670.55000000005</v>
      </c>
      <c r="T134" s="2">
        <v>5542</v>
      </c>
      <c r="U134" s="2">
        <v>8027.3</v>
      </c>
      <c r="V134" s="2">
        <v>461076.53333333333</v>
      </c>
      <c r="W134" s="2">
        <v>108623.96666666667</v>
      </c>
      <c r="X134" s="2">
        <v>569700.5</v>
      </c>
      <c r="Y134" s="2">
        <v>56970.05</v>
      </c>
      <c r="Z134" s="2">
        <v>154027.64423076922</v>
      </c>
      <c r="AA134" s="3">
        <v>189490.59134615384</v>
      </c>
      <c r="AB134" s="2">
        <v>18242</v>
      </c>
      <c r="AC134" s="3">
        <f t="shared" si="3"/>
        <v>1002000.0855769232</v>
      </c>
    </row>
    <row r="135" spans="1:29" x14ac:dyDescent="0.3">
      <c r="A135">
        <v>48</v>
      </c>
      <c r="B135">
        <v>50370</v>
      </c>
      <c r="C135" t="s">
        <v>170</v>
      </c>
      <c r="D135" t="s">
        <v>133</v>
      </c>
      <c r="E135" s="12">
        <v>15373</v>
      </c>
      <c r="F135">
        <v>37288</v>
      </c>
      <c r="H135">
        <v>37.666666666666664</v>
      </c>
      <c r="J135">
        <v>71</v>
      </c>
      <c r="K135">
        <v>541</v>
      </c>
      <c r="L135">
        <v>700</v>
      </c>
      <c r="M135">
        <v>4832</v>
      </c>
      <c r="O135">
        <v>5532</v>
      </c>
      <c r="P135">
        <v>212.76923076923077</v>
      </c>
      <c r="Q135">
        <v>3191.5384615384614</v>
      </c>
      <c r="R135" s="2">
        <v>37.666666666666664</v>
      </c>
      <c r="S135" s="2">
        <v>366277.52857142856</v>
      </c>
      <c r="T135" s="2">
        <v>6091</v>
      </c>
      <c r="U135" s="2">
        <v>6820.6</v>
      </c>
      <c r="V135" s="2">
        <v>288750.57142857142</v>
      </c>
      <c r="W135" s="2">
        <v>44229</v>
      </c>
      <c r="X135" s="2">
        <v>332979.57142857142</v>
      </c>
      <c r="Y135" s="2">
        <v>33297.957142857143</v>
      </c>
      <c r="Z135" s="2">
        <v>120214.61538461538</v>
      </c>
      <c r="AA135" s="3">
        <v>148216.88461538462</v>
      </c>
      <c r="AB135" s="2">
        <v>17383</v>
      </c>
      <c r="AC135" s="3">
        <f t="shared" si="3"/>
        <v>665003.62857142859</v>
      </c>
    </row>
    <row r="136" spans="1:29" x14ac:dyDescent="0.3">
      <c r="A136">
        <v>49</v>
      </c>
      <c r="B136">
        <v>50372</v>
      </c>
      <c r="C136" t="s">
        <v>171</v>
      </c>
      <c r="D136" t="s">
        <v>121</v>
      </c>
      <c r="E136" s="12">
        <v>16763</v>
      </c>
      <c r="F136">
        <v>38678</v>
      </c>
      <c r="H136">
        <v>41.416666666666664</v>
      </c>
      <c r="J136">
        <v>116</v>
      </c>
      <c r="K136">
        <v>943</v>
      </c>
      <c r="L136">
        <v>1087</v>
      </c>
      <c r="M136">
        <v>5476</v>
      </c>
      <c r="O136">
        <v>6563</v>
      </c>
      <c r="P136">
        <v>252.42307692307693</v>
      </c>
      <c r="Q136">
        <v>3786.3461538461538</v>
      </c>
      <c r="R136" s="2">
        <v>41.416666666666664</v>
      </c>
      <c r="S136" s="2">
        <v>715757.75333333341</v>
      </c>
      <c r="T136" s="2">
        <v>6842</v>
      </c>
      <c r="U136" s="2">
        <v>8069.1</v>
      </c>
      <c r="V136" s="2">
        <v>526967.7333333334</v>
      </c>
      <c r="W136" s="2">
        <v>123721.13333333333</v>
      </c>
      <c r="X136" s="2">
        <v>650688.8666666667</v>
      </c>
      <c r="Y136" s="2">
        <v>65068.886666666673</v>
      </c>
      <c r="Z136" s="2">
        <v>156817.83653846153</v>
      </c>
      <c r="AA136" s="3">
        <v>192804.9375</v>
      </c>
      <c r="AB136" s="2">
        <v>19100</v>
      </c>
      <c r="AC136" s="3">
        <f t="shared" si="3"/>
        <v>1099391.627371795</v>
      </c>
    </row>
    <row r="137" spans="1:29" x14ac:dyDescent="0.3">
      <c r="A137">
        <v>50</v>
      </c>
      <c r="B137">
        <v>50375</v>
      </c>
      <c r="C137" t="s">
        <v>172</v>
      </c>
      <c r="D137" t="s">
        <v>121</v>
      </c>
      <c r="E137" s="12">
        <v>15888</v>
      </c>
      <c r="F137">
        <v>37803</v>
      </c>
      <c r="H137">
        <v>39</v>
      </c>
      <c r="J137">
        <v>87</v>
      </c>
      <c r="K137">
        <v>1015</v>
      </c>
      <c r="L137">
        <v>1087</v>
      </c>
      <c r="M137">
        <v>5206</v>
      </c>
      <c r="O137">
        <v>6293</v>
      </c>
      <c r="P137">
        <v>242.03846153846155</v>
      </c>
      <c r="Q137">
        <v>3630.5769230769233</v>
      </c>
      <c r="R137" s="2">
        <v>39</v>
      </c>
      <c r="S137" s="2">
        <v>515551.3</v>
      </c>
      <c r="T137" s="2">
        <v>10948</v>
      </c>
      <c r="U137" s="2">
        <v>7772.1</v>
      </c>
      <c r="V137" s="2">
        <v>373711.93548387097</v>
      </c>
      <c r="W137" s="2">
        <v>94971.06451612903</v>
      </c>
      <c r="X137" s="2">
        <v>468683</v>
      </c>
      <c r="Y137" s="2">
        <v>46868.3</v>
      </c>
      <c r="Z137" s="2">
        <v>141592.5</v>
      </c>
      <c r="AA137" s="3">
        <v>174872.25000000003</v>
      </c>
      <c r="AB137" s="2">
        <v>19390</v>
      </c>
      <c r="AC137" s="3">
        <f t="shared" si="3"/>
        <v>870126.15</v>
      </c>
    </row>
    <row r="138" spans="1:29" x14ac:dyDescent="0.3">
      <c r="A138">
        <v>51</v>
      </c>
      <c r="B138">
        <v>50380</v>
      </c>
      <c r="C138" t="s">
        <v>173</v>
      </c>
      <c r="D138" t="s">
        <v>117</v>
      </c>
      <c r="E138" s="12">
        <v>16862</v>
      </c>
      <c r="F138">
        <v>38777</v>
      </c>
      <c r="G138">
        <v>39674</v>
      </c>
      <c r="H138">
        <v>41.666666666666664</v>
      </c>
      <c r="J138">
        <v>120</v>
      </c>
      <c r="K138">
        <v>745</v>
      </c>
      <c r="L138">
        <v>976</v>
      </c>
      <c r="M138">
        <v>5562</v>
      </c>
      <c r="O138">
        <v>6538</v>
      </c>
      <c r="P138">
        <v>251.46153846153845</v>
      </c>
      <c r="Q138">
        <v>3771.9230769230767</v>
      </c>
      <c r="R138" s="2">
        <v>41.666666666666664</v>
      </c>
      <c r="S138" s="2">
        <v>718208.59354838717</v>
      </c>
      <c r="T138" s="2">
        <v>9403</v>
      </c>
      <c r="U138" s="2">
        <v>8016.3</v>
      </c>
      <c r="V138" s="2">
        <v>545005.41935483878</v>
      </c>
      <c r="W138" s="2">
        <v>107911.48387096774</v>
      </c>
      <c r="X138" s="2">
        <v>652916.90322580654</v>
      </c>
      <c r="Y138" s="2">
        <v>65291.69032258066</v>
      </c>
      <c r="Z138" s="2">
        <v>157163.46153846153</v>
      </c>
      <c r="AA138" s="3">
        <v>192699.51923076925</v>
      </c>
      <c r="AB138" s="2">
        <v>18316</v>
      </c>
      <c r="AC138" s="3">
        <f t="shared" si="3"/>
        <v>1103806.8743176181</v>
      </c>
    </row>
    <row r="139" spans="1:29" x14ac:dyDescent="0.3">
      <c r="A139">
        <v>52</v>
      </c>
      <c r="B139">
        <v>50381</v>
      </c>
      <c r="C139" t="s">
        <v>174</v>
      </c>
      <c r="D139" t="s">
        <v>126</v>
      </c>
      <c r="E139" s="12">
        <v>15158</v>
      </c>
      <c r="F139">
        <v>37073</v>
      </c>
      <c r="G139">
        <v>38031</v>
      </c>
      <c r="H139">
        <v>37</v>
      </c>
      <c r="J139">
        <v>59</v>
      </c>
      <c r="K139">
        <v>775</v>
      </c>
      <c r="L139">
        <v>865</v>
      </c>
      <c r="M139">
        <v>4720</v>
      </c>
      <c r="O139">
        <v>5585</v>
      </c>
      <c r="P139">
        <v>214.80769230769232</v>
      </c>
      <c r="Q139">
        <v>3222.1153846153848</v>
      </c>
      <c r="R139" s="2">
        <v>37</v>
      </c>
      <c r="S139" s="2">
        <v>340282.97741935478</v>
      </c>
      <c r="T139" s="2">
        <v>4935</v>
      </c>
      <c r="U139" s="2">
        <v>6928.4</v>
      </c>
      <c r="V139" s="2">
        <v>255400.25806451612</v>
      </c>
      <c r="W139" s="2">
        <v>53947.903225806454</v>
      </c>
      <c r="X139" s="2">
        <v>309348.16129032255</v>
      </c>
      <c r="Y139" s="2">
        <v>30934.816129032257</v>
      </c>
      <c r="Z139" s="2">
        <v>119218.26923076923</v>
      </c>
      <c r="AA139" s="3">
        <v>147894.69230769231</v>
      </c>
      <c r="AB139" s="2">
        <v>18180</v>
      </c>
      <c r="AC139" s="3">
        <f t="shared" si="3"/>
        <v>637439.33895781636</v>
      </c>
    </row>
    <row r="140" spans="1:29" x14ac:dyDescent="0.3">
      <c r="A140">
        <v>53</v>
      </c>
      <c r="B140">
        <v>50382</v>
      </c>
      <c r="C140" t="s">
        <v>175</v>
      </c>
      <c r="D140" t="s">
        <v>117</v>
      </c>
      <c r="E140" s="12">
        <v>16254</v>
      </c>
      <c r="F140">
        <v>38169</v>
      </c>
      <c r="H140">
        <v>40</v>
      </c>
      <c r="J140">
        <v>84</v>
      </c>
      <c r="K140">
        <v>655</v>
      </c>
      <c r="L140">
        <v>943</v>
      </c>
      <c r="M140">
        <v>5336</v>
      </c>
      <c r="O140">
        <v>6279</v>
      </c>
      <c r="P140">
        <v>241.5</v>
      </c>
      <c r="Q140">
        <v>3622.5</v>
      </c>
      <c r="R140" s="2">
        <v>40</v>
      </c>
      <c r="S140" s="2">
        <v>567218.90322580643</v>
      </c>
      <c r="T140" s="2">
        <v>7308</v>
      </c>
      <c r="U140" s="2">
        <v>7731.4</v>
      </c>
      <c r="V140" s="2">
        <v>436623.12903225806</v>
      </c>
      <c r="W140" s="2">
        <v>79030.419354838712</v>
      </c>
      <c r="X140" s="2">
        <v>515653.54838709679</v>
      </c>
      <c r="Y140" s="2">
        <v>51565.354838709682</v>
      </c>
      <c r="Z140" s="2">
        <v>144900</v>
      </c>
      <c r="AA140" s="3">
        <v>178416.92307692306</v>
      </c>
      <c r="AB140" s="2">
        <v>18083</v>
      </c>
      <c r="AC140" s="3">
        <f t="shared" si="3"/>
        <v>923658.22630272945</v>
      </c>
    </row>
    <row r="141" spans="1:29" x14ac:dyDescent="0.3">
      <c r="A141">
        <v>54</v>
      </c>
      <c r="B141">
        <v>50391</v>
      </c>
      <c r="C141" t="s">
        <v>176</v>
      </c>
      <c r="D141" t="s">
        <v>117</v>
      </c>
      <c r="E141" s="12">
        <v>16254</v>
      </c>
      <c r="F141">
        <v>38169</v>
      </c>
      <c r="G141">
        <v>38764</v>
      </c>
      <c r="H141">
        <v>39.833333333333336</v>
      </c>
      <c r="J141">
        <v>99</v>
      </c>
      <c r="K141">
        <v>877</v>
      </c>
      <c r="L141">
        <v>976</v>
      </c>
      <c r="M141">
        <v>5336</v>
      </c>
      <c r="O141">
        <v>6312</v>
      </c>
      <c r="P141">
        <v>242.76923076923077</v>
      </c>
      <c r="Q141">
        <v>3641.5384615384614</v>
      </c>
      <c r="R141" s="2">
        <v>39.833333333333336</v>
      </c>
      <c r="S141" s="2">
        <v>585937.67419354839</v>
      </c>
      <c r="T141" s="2">
        <v>7969</v>
      </c>
      <c r="U141" s="2">
        <v>7767.7</v>
      </c>
      <c r="V141" s="2">
        <v>436623.12903225806</v>
      </c>
      <c r="W141" s="2">
        <v>96047.483870967742</v>
      </c>
      <c r="X141" s="2">
        <v>532670.61290322582</v>
      </c>
      <c r="Y141" s="2">
        <v>53267.061290322585</v>
      </c>
      <c r="Z141" s="2">
        <v>145054.61538461538</v>
      </c>
      <c r="AA141" s="3">
        <v>178507.72115384616</v>
      </c>
      <c r="AB141" s="2">
        <v>18807</v>
      </c>
      <c r="AC141" s="3">
        <f t="shared" si="3"/>
        <v>944043.71073200984</v>
      </c>
    </row>
    <row r="142" spans="1:29" x14ac:dyDescent="0.3">
      <c r="A142">
        <v>55</v>
      </c>
      <c r="B142">
        <v>50392</v>
      </c>
      <c r="C142" t="s">
        <v>177</v>
      </c>
      <c r="D142" t="s">
        <v>162</v>
      </c>
      <c r="E142" s="12">
        <v>14671</v>
      </c>
      <c r="F142">
        <v>36586</v>
      </c>
      <c r="G142">
        <v>37047</v>
      </c>
      <c r="H142">
        <v>35.5</v>
      </c>
      <c r="J142">
        <v>123</v>
      </c>
      <c r="K142">
        <v>499</v>
      </c>
      <c r="L142">
        <v>595</v>
      </c>
      <c r="M142">
        <v>4363</v>
      </c>
      <c r="O142">
        <v>4958</v>
      </c>
      <c r="P142">
        <v>190.69230769230768</v>
      </c>
      <c r="Q142">
        <v>2860.3846153846152</v>
      </c>
      <c r="R142" s="2">
        <v>35.5</v>
      </c>
      <c r="S142" s="2">
        <v>230019.82903225807</v>
      </c>
      <c r="T142" s="2">
        <v>6010</v>
      </c>
      <c r="U142" s="2">
        <v>6141.9</v>
      </c>
      <c r="V142" s="2">
        <v>182641.74193548388</v>
      </c>
      <c r="W142" s="2">
        <v>26467.193548387098</v>
      </c>
      <c r="X142" s="2">
        <v>209108.93548387097</v>
      </c>
      <c r="Y142" s="2">
        <v>20910.893548387099</v>
      </c>
      <c r="Z142" s="2">
        <v>101543.65384615384</v>
      </c>
      <c r="AA142" s="3">
        <v>125790.83653846155</v>
      </c>
      <c r="AB142" s="2">
        <v>16604</v>
      </c>
      <c r="AC142" s="3">
        <f t="shared" si="3"/>
        <v>486110.21941687347</v>
      </c>
    </row>
    <row r="143" spans="1:29" x14ac:dyDescent="0.3">
      <c r="A143">
        <v>56</v>
      </c>
      <c r="B143">
        <v>50401</v>
      </c>
      <c r="C143" t="s">
        <v>178</v>
      </c>
      <c r="D143" t="s">
        <v>117</v>
      </c>
      <c r="E143" s="12">
        <v>13332</v>
      </c>
      <c r="F143">
        <v>35247</v>
      </c>
      <c r="H143">
        <v>30.833333333333332</v>
      </c>
      <c r="K143">
        <v>745</v>
      </c>
      <c r="L143">
        <v>778</v>
      </c>
      <c r="M143">
        <v>3293</v>
      </c>
      <c r="O143">
        <v>4071</v>
      </c>
      <c r="P143">
        <v>156.57692307692307</v>
      </c>
      <c r="Q143">
        <v>2348.6538461538462</v>
      </c>
      <c r="R143" s="2">
        <v>30.833333333333332</v>
      </c>
      <c r="S143" s="2">
        <v>14029.754838709679</v>
      </c>
      <c r="T143" s="2">
        <v>4952</v>
      </c>
      <c r="U143" s="2">
        <v>5302.6</v>
      </c>
      <c r="V143" s="2">
        <v>9749.2258064516136</v>
      </c>
      <c r="W143" s="2">
        <v>3005.0967741935483</v>
      </c>
      <c r="X143" s="2">
        <v>12754.322580645163</v>
      </c>
      <c r="Y143" s="2">
        <v>1275.4322580645164</v>
      </c>
      <c r="Z143" s="2">
        <v>72416.826923076922</v>
      </c>
      <c r="AA143" s="3">
        <v>94325.096153846156</v>
      </c>
      <c r="AB143" s="2">
        <v>17906</v>
      </c>
      <c r="AC143" s="3">
        <f t="shared" si="3"/>
        <v>208932.27791563276</v>
      </c>
    </row>
    <row r="144" spans="1:29" x14ac:dyDescent="0.3">
      <c r="A144">
        <v>57</v>
      </c>
      <c r="B144">
        <v>50404</v>
      </c>
      <c r="C144" t="s">
        <v>179</v>
      </c>
      <c r="D144" t="s">
        <v>162</v>
      </c>
      <c r="E144" s="12">
        <v>15070</v>
      </c>
      <c r="F144">
        <v>36985</v>
      </c>
      <c r="H144">
        <v>36.25</v>
      </c>
      <c r="J144">
        <v>144.333</v>
      </c>
      <c r="K144">
        <v>523</v>
      </c>
      <c r="L144">
        <v>643</v>
      </c>
      <c r="M144">
        <v>4606</v>
      </c>
      <c r="O144">
        <v>5249</v>
      </c>
      <c r="P144">
        <v>201.88461538461539</v>
      </c>
      <c r="Q144">
        <v>3028.2692307692309</v>
      </c>
      <c r="R144" s="2">
        <v>36.25</v>
      </c>
      <c r="S144" s="2">
        <v>305685.45333333331</v>
      </c>
      <c r="T144" s="2">
        <v>17630</v>
      </c>
      <c r="U144" s="2">
        <v>6462</v>
      </c>
      <c r="V144" s="2">
        <v>241947.13333333333</v>
      </c>
      <c r="W144" s="2">
        <v>35948.73333333333</v>
      </c>
      <c r="X144" s="2">
        <v>277895.86666666664</v>
      </c>
      <c r="Y144" s="2">
        <v>27789.586666666666</v>
      </c>
      <c r="Z144" s="2">
        <v>109774.75961538462</v>
      </c>
      <c r="AA144" s="3">
        <v>135142.78846153847</v>
      </c>
      <c r="AB144" s="2">
        <v>68852</v>
      </c>
      <c r="AC144" s="3">
        <f t="shared" si="3"/>
        <v>643547.00141025637</v>
      </c>
    </row>
    <row r="145" spans="1:29" x14ac:dyDescent="0.3">
      <c r="A145">
        <v>58</v>
      </c>
      <c r="B145">
        <v>50406</v>
      </c>
      <c r="C145" t="s">
        <v>180</v>
      </c>
      <c r="D145" t="s">
        <v>162</v>
      </c>
      <c r="E145" s="12">
        <v>14062</v>
      </c>
      <c r="F145">
        <v>35977</v>
      </c>
      <c r="H145">
        <v>33.333333333333336</v>
      </c>
      <c r="J145">
        <v>144.333</v>
      </c>
      <c r="K145">
        <v>547</v>
      </c>
      <c r="L145">
        <v>619</v>
      </c>
      <c r="M145">
        <v>4032</v>
      </c>
      <c r="O145">
        <v>4651</v>
      </c>
      <c r="P145">
        <v>178.88461538461539</v>
      </c>
      <c r="Q145">
        <v>2683.2692307692309</v>
      </c>
      <c r="R145" s="2">
        <v>33.333333333333336</v>
      </c>
      <c r="S145" s="2">
        <v>126574.83548387096</v>
      </c>
      <c r="T145" s="2">
        <v>10085</v>
      </c>
      <c r="U145" s="2">
        <v>5804.2</v>
      </c>
      <c r="V145" s="2">
        <v>98868.06451612903</v>
      </c>
      <c r="W145" s="2">
        <v>16199.967741935483</v>
      </c>
      <c r="X145" s="2">
        <v>115068.03225806452</v>
      </c>
      <c r="Y145" s="2">
        <v>11506.803225806452</v>
      </c>
      <c r="Z145" s="2">
        <v>89442.307692307702</v>
      </c>
      <c r="AA145" s="3">
        <v>111619.23076923077</v>
      </c>
      <c r="AB145" s="2">
        <v>16357</v>
      </c>
      <c r="AC145" s="3">
        <f t="shared" si="3"/>
        <v>359882.57394540944</v>
      </c>
    </row>
    <row r="146" spans="1:29" x14ac:dyDescent="0.3">
      <c r="A146">
        <v>59</v>
      </c>
      <c r="B146">
        <v>50409</v>
      </c>
      <c r="C146" t="s">
        <v>181</v>
      </c>
      <c r="D146" t="s">
        <v>126</v>
      </c>
      <c r="E146" s="12">
        <v>14287</v>
      </c>
      <c r="F146">
        <v>36202</v>
      </c>
      <c r="H146">
        <v>34</v>
      </c>
      <c r="J146">
        <v>35</v>
      </c>
      <c r="K146">
        <v>685</v>
      </c>
      <c r="L146">
        <v>775</v>
      </c>
      <c r="M146">
        <v>4171</v>
      </c>
      <c r="O146">
        <v>4946</v>
      </c>
      <c r="P146">
        <v>190.23076923076923</v>
      </c>
      <c r="Q146">
        <v>2853.4615384615386</v>
      </c>
      <c r="R146" s="2">
        <v>34</v>
      </c>
      <c r="S146" s="2">
        <v>171064.37857142856</v>
      </c>
      <c r="T146" s="2">
        <v>10323</v>
      </c>
      <c r="U146" s="2">
        <v>6225.5</v>
      </c>
      <c r="V146" s="2">
        <v>129523.60714285714</v>
      </c>
      <c r="W146" s="2">
        <v>25989.464285714286</v>
      </c>
      <c r="X146" s="2">
        <v>155513.07142857142</v>
      </c>
      <c r="Y146" s="2">
        <v>15551.307142857142</v>
      </c>
      <c r="Z146" s="2">
        <v>97017.692307692312</v>
      </c>
      <c r="AA146" s="3">
        <v>122115.57692307692</v>
      </c>
      <c r="AB146" s="2">
        <v>17161</v>
      </c>
      <c r="AC146" s="3">
        <f t="shared" si="3"/>
        <v>423907.14780219778</v>
      </c>
    </row>
    <row r="147" spans="1:29" x14ac:dyDescent="0.3">
      <c r="A147">
        <v>60</v>
      </c>
      <c r="B147">
        <v>50416</v>
      </c>
      <c r="C147" t="s">
        <v>182</v>
      </c>
      <c r="D147" t="s">
        <v>117</v>
      </c>
      <c r="E147" s="12">
        <v>13697</v>
      </c>
      <c r="F147">
        <v>35612</v>
      </c>
      <c r="H147">
        <v>31.916666666666668</v>
      </c>
      <c r="K147">
        <v>778</v>
      </c>
      <c r="L147">
        <v>844</v>
      </c>
      <c r="M147">
        <v>3614</v>
      </c>
      <c r="O147">
        <v>4458</v>
      </c>
      <c r="P147">
        <v>171.46153846153845</v>
      </c>
      <c r="Q147">
        <v>2571.9230769230767</v>
      </c>
      <c r="R147" s="2">
        <v>31.916666666666668</v>
      </c>
      <c r="S147" s="2">
        <v>73148.6870967742</v>
      </c>
      <c r="T147" s="2">
        <v>7151</v>
      </c>
      <c r="U147" s="2">
        <v>5728.3</v>
      </c>
      <c r="V147" s="2">
        <v>53627.580645161288</v>
      </c>
      <c r="W147" s="2">
        <v>12871.225806451614</v>
      </c>
      <c r="X147" s="2">
        <v>66498.806451612909</v>
      </c>
      <c r="Y147" s="2">
        <v>6649.8806451612909</v>
      </c>
      <c r="Z147" s="2">
        <v>82087.211538461532</v>
      </c>
      <c r="AA147" s="3">
        <v>105477.83173076925</v>
      </c>
      <c r="AB147" s="2">
        <v>16814</v>
      </c>
      <c r="AC147" s="3">
        <f t="shared" si="3"/>
        <v>290407.03036600497</v>
      </c>
    </row>
    <row r="148" spans="1:29" x14ac:dyDescent="0.3">
      <c r="A148">
        <v>61</v>
      </c>
      <c r="B148">
        <v>50417</v>
      </c>
      <c r="C148" t="s">
        <v>183</v>
      </c>
      <c r="D148" t="s">
        <v>117</v>
      </c>
      <c r="E148" s="12">
        <v>15342</v>
      </c>
      <c r="F148">
        <v>37257</v>
      </c>
      <c r="G148">
        <v>40767</v>
      </c>
      <c r="H148">
        <v>36.416666666666664</v>
      </c>
      <c r="J148">
        <v>73</v>
      </c>
      <c r="K148">
        <v>778</v>
      </c>
      <c r="L148">
        <v>976</v>
      </c>
      <c r="M148">
        <v>4771</v>
      </c>
      <c r="O148">
        <v>5747</v>
      </c>
      <c r="P148">
        <v>221.03846153846155</v>
      </c>
      <c r="Q148">
        <v>3315.5769230769233</v>
      </c>
      <c r="R148" s="2">
        <v>36.416666666666664</v>
      </c>
      <c r="S148" s="2">
        <v>380138.42580645159</v>
      </c>
      <c r="T148" s="2">
        <v>7881</v>
      </c>
      <c r="U148" s="2">
        <v>7146.2</v>
      </c>
      <c r="V148" s="2">
        <v>283960.90322580643</v>
      </c>
      <c r="W148" s="2">
        <v>61619.483870967742</v>
      </c>
      <c r="X148" s="2">
        <v>345580.38709677418</v>
      </c>
      <c r="Y148" s="2">
        <v>34558.038709677421</v>
      </c>
      <c r="Z148" s="2">
        <v>120742.25961538461</v>
      </c>
      <c r="AA148" s="3">
        <v>150138.91346153841</v>
      </c>
      <c r="AB148" s="2">
        <v>18853</v>
      </c>
      <c r="AC148" s="3">
        <f t="shared" si="3"/>
        <v>684899.79888337466</v>
      </c>
    </row>
    <row r="149" spans="1:29" x14ac:dyDescent="0.3">
      <c r="A149">
        <v>62</v>
      </c>
      <c r="B149">
        <v>50420</v>
      </c>
      <c r="C149" t="s">
        <v>184</v>
      </c>
      <c r="D149" t="s">
        <v>126</v>
      </c>
      <c r="E149" s="12">
        <v>17715</v>
      </c>
      <c r="F149">
        <v>39630</v>
      </c>
      <c r="G149">
        <v>40164</v>
      </c>
      <c r="H149">
        <v>42.5</v>
      </c>
      <c r="I149">
        <v>39490</v>
      </c>
      <c r="J149">
        <v>144.333</v>
      </c>
      <c r="K149">
        <v>775</v>
      </c>
      <c r="L149">
        <v>865</v>
      </c>
      <c r="M149">
        <v>6280</v>
      </c>
      <c r="O149">
        <v>7145</v>
      </c>
      <c r="P149">
        <v>274.80769230769232</v>
      </c>
      <c r="Q149">
        <v>4122.1153846153848</v>
      </c>
      <c r="R149" s="2">
        <v>42.5</v>
      </c>
      <c r="S149" s="2">
        <v>888681.98571428575</v>
      </c>
      <c r="T149" s="2">
        <v>12477</v>
      </c>
      <c r="U149" s="2">
        <v>8644.4</v>
      </c>
      <c r="V149" s="2">
        <v>685267</v>
      </c>
      <c r="W149" s="2">
        <v>122625.71428571429</v>
      </c>
      <c r="X149" s="2">
        <v>807892.71428571432</v>
      </c>
      <c r="Y149" s="2">
        <v>80789.271428571432</v>
      </c>
      <c r="Z149" s="2">
        <v>175189.90384615384</v>
      </c>
      <c r="AA149" s="3">
        <v>211954.03846153844</v>
      </c>
      <c r="AB149" s="2">
        <v>17924</v>
      </c>
      <c r="AC149" s="3">
        <f t="shared" si="3"/>
        <v>1314871.328021978</v>
      </c>
    </row>
    <row r="150" spans="1:29" x14ac:dyDescent="0.3">
      <c r="A150">
        <v>63</v>
      </c>
      <c r="B150">
        <v>50421</v>
      </c>
      <c r="C150" t="s">
        <v>185</v>
      </c>
      <c r="D150" t="s">
        <v>126</v>
      </c>
      <c r="E150" s="12">
        <v>18080</v>
      </c>
      <c r="F150">
        <v>39995</v>
      </c>
      <c r="H150">
        <v>42.5</v>
      </c>
      <c r="I150">
        <v>39490</v>
      </c>
      <c r="J150">
        <v>144.333</v>
      </c>
      <c r="K150">
        <v>685</v>
      </c>
      <c r="L150">
        <v>865</v>
      </c>
      <c r="M150">
        <v>6280</v>
      </c>
      <c r="O150">
        <v>7145</v>
      </c>
      <c r="P150">
        <v>274.80769230769232</v>
      </c>
      <c r="Q150">
        <v>4122.1153846153848</v>
      </c>
      <c r="R150" s="2">
        <v>42.5</v>
      </c>
      <c r="S150" s="2">
        <v>883533.98571428575</v>
      </c>
      <c r="T150" s="2">
        <v>13690</v>
      </c>
      <c r="U150" s="2">
        <v>8644.4</v>
      </c>
      <c r="V150" s="2">
        <v>685267</v>
      </c>
      <c r="W150" s="2">
        <v>117945.71428571429</v>
      </c>
      <c r="X150" s="2">
        <v>803212.71428571432</v>
      </c>
      <c r="Y150" s="2">
        <v>80321.271428571432</v>
      </c>
      <c r="Z150" s="2">
        <v>175189.90384615384</v>
      </c>
      <c r="AA150" s="3">
        <v>211954.03846153844</v>
      </c>
      <c r="AB150" s="2">
        <v>18687</v>
      </c>
      <c r="AC150" s="3">
        <f t="shared" si="3"/>
        <v>1311699.328021978</v>
      </c>
    </row>
    <row r="151" spans="1:29" x14ac:dyDescent="0.3">
      <c r="A151">
        <v>64</v>
      </c>
      <c r="B151">
        <v>50422</v>
      </c>
      <c r="C151" t="s">
        <v>186</v>
      </c>
      <c r="D151" t="s">
        <v>162</v>
      </c>
      <c r="E151" s="12">
        <v>16220</v>
      </c>
      <c r="F151">
        <v>38135</v>
      </c>
      <c r="G151">
        <v>40908</v>
      </c>
      <c r="H151">
        <v>38.75</v>
      </c>
      <c r="J151">
        <v>98</v>
      </c>
      <c r="K151">
        <v>523</v>
      </c>
      <c r="L151">
        <v>643</v>
      </c>
      <c r="M151">
        <v>5302</v>
      </c>
      <c r="O151">
        <v>5945</v>
      </c>
      <c r="P151">
        <v>228.65384615384616</v>
      </c>
      <c r="Q151">
        <v>3429.8076923076924</v>
      </c>
      <c r="R151" s="2">
        <v>38.75</v>
      </c>
      <c r="S151" s="2">
        <v>539929.1451612903</v>
      </c>
      <c r="T151" s="2">
        <v>9770</v>
      </c>
      <c r="U151" s="2">
        <v>7227.6</v>
      </c>
      <c r="V151" s="2">
        <v>430609.90322580643</v>
      </c>
      <c r="W151" s="2">
        <v>60234.774193548386</v>
      </c>
      <c r="X151" s="2">
        <v>490844.67741935479</v>
      </c>
      <c r="Y151" s="2">
        <v>49084.467741935485</v>
      </c>
      <c r="Z151" s="2">
        <v>132905.04807692309</v>
      </c>
      <c r="AA151" s="3">
        <v>161578.55769230769</v>
      </c>
      <c r="AB151" s="2">
        <v>17267</v>
      </c>
      <c r="AC151" s="3">
        <f t="shared" si="3"/>
        <v>868677.35093052103</v>
      </c>
    </row>
    <row r="152" spans="1:29" x14ac:dyDescent="0.3">
      <c r="A152">
        <v>65</v>
      </c>
      <c r="B152">
        <v>50425</v>
      </c>
      <c r="C152" t="s">
        <v>187</v>
      </c>
      <c r="D152" t="s">
        <v>121</v>
      </c>
      <c r="E152" s="12">
        <v>15766</v>
      </c>
      <c r="F152">
        <v>37681</v>
      </c>
      <c r="G152">
        <v>39411</v>
      </c>
      <c r="H152">
        <v>37.5</v>
      </c>
      <c r="J152">
        <v>86</v>
      </c>
      <c r="K152">
        <v>907</v>
      </c>
      <c r="L152">
        <v>1087</v>
      </c>
      <c r="M152">
        <v>5102</v>
      </c>
      <c r="O152">
        <v>6189</v>
      </c>
      <c r="P152">
        <v>238.03846153846155</v>
      </c>
      <c r="Q152">
        <v>3570.5769230769233</v>
      </c>
      <c r="R152" s="2">
        <v>37.5</v>
      </c>
      <c r="S152" s="2">
        <v>483396.80967741937</v>
      </c>
      <c r="T152" s="2">
        <v>8695</v>
      </c>
      <c r="U152" s="2">
        <v>7657.7</v>
      </c>
      <c r="V152" s="2">
        <v>353148.58064516127</v>
      </c>
      <c r="W152" s="2">
        <v>86303.06451612903</v>
      </c>
      <c r="X152" s="2">
        <v>439451.6451612903</v>
      </c>
      <c r="Y152" s="2">
        <v>43945.164516129036</v>
      </c>
      <c r="Z152" s="2">
        <v>133896.63461538462</v>
      </c>
      <c r="AA152" s="3">
        <v>165671.39423076925</v>
      </c>
      <c r="AB152" s="2">
        <v>18864</v>
      </c>
      <c r="AC152" s="3">
        <f t="shared" ref="AC152:AC215" si="4">S152+T152+U152+Z152+AA152+AB152</f>
        <v>818181.5385235732</v>
      </c>
    </row>
    <row r="153" spans="1:29" x14ac:dyDescent="0.3">
      <c r="A153">
        <v>66</v>
      </c>
      <c r="B153">
        <v>50434</v>
      </c>
      <c r="C153" t="s">
        <v>188</v>
      </c>
      <c r="D153" t="s">
        <v>117</v>
      </c>
      <c r="E153" s="12">
        <v>14427</v>
      </c>
      <c r="F153">
        <v>36342</v>
      </c>
      <c r="G153">
        <v>37211</v>
      </c>
      <c r="H153">
        <v>33.833333333333336</v>
      </c>
      <c r="J153">
        <v>40</v>
      </c>
      <c r="K153">
        <v>715</v>
      </c>
      <c r="L153">
        <v>844</v>
      </c>
      <c r="M153">
        <v>4180</v>
      </c>
      <c r="O153">
        <v>5024</v>
      </c>
      <c r="P153">
        <v>193.23076923076923</v>
      </c>
      <c r="Q153">
        <v>2898.4615384615386</v>
      </c>
      <c r="R153" s="2">
        <v>33.833333333333336</v>
      </c>
      <c r="S153" s="2">
        <v>197642.57096774192</v>
      </c>
      <c r="T153" s="2">
        <v>8976</v>
      </c>
      <c r="U153" s="2">
        <v>6350.9</v>
      </c>
      <c r="V153" s="2">
        <v>148779.83870967742</v>
      </c>
      <c r="W153" s="2">
        <v>30895.225806451614</v>
      </c>
      <c r="X153" s="2">
        <v>179675.06451612903</v>
      </c>
      <c r="Y153" s="2">
        <v>17967.506451612902</v>
      </c>
      <c r="Z153" s="2">
        <v>98064.61538461539</v>
      </c>
      <c r="AA153" s="3">
        <v>123964.68269230769</v>
      </c>
      <c r="AB153" s="2">
        <v>17745</v>
      </c>
      <c r="AC153" s="3">
        <f t="shared" si="4"/>
        <v>452743.76904466498</v>
      </c>
    </row>
    <row r="154" spans="1:29" x14ac:dyDescent="0.3">
      <c r="A154">
        <v>67</v>
      </c>
      <c r="B154">
        <v>50436</v>
      </c>
      <c r="C154" t="s">
        <v>189</v>
      </c>
      <c r="D154" t="s">
        <v>117</v>
      </c>
      <c r="E154" s="12">
        <v>16984</v>
      </c>
      <c r="F154">
        <v>38899</v>
      </c>
      <c r="H154">
        <v>40.833333333333336</v>
      </c>
      <c r="J154">
        <v>124</v>
      </c>
      <c r="K154">
        <v>565</v>
      </c>
      <c r="L154">
        <v>910</v>
      </c>
      <c r="M154">
        <v>5786</v>
      </c>
      <c r="O154">
        <v>6696</v>
      </c>
      <c r="P154">
        <v>257.53846153846155</v>
      </c>
      <c r="Q154">
        <v>3863.0769230769233</v>
      </c>
      <c r="R154" s="2">
        <v>40.833333333333336</v>
      </c>
      <c r="S154" s="2">
        <v>723505.2</v>
      </c>
      <c r="T154" s="2">
        <v>9770</v>
      </c>
      <c r="U154" s="2">
        <v>8190.1</v>
      </c>
      <c r="V154" s="2">
        <v>567482.6451612903</v>
      </c>
      <c r="W154" s="2">
        <v>90249.354838709682</v>
      </c>
      <c r="X154" s="2">
        <v>657732</v>
      </c>
      <c r="Y154" s="2">
        <v>65773.2</v>
      </c>
      <c r="Z154" s="2">
        <v>157742.30769230772</v>
      </c>
      <c r="AA154" s="3">
        <v>192939.85576923078</v>
      </c>
      <c r="AB154" s="2">
        <v>17108</v>
      </c>
      <c r="AC154" s="3">
        <f t="shared" si="4"/>
        <v>1109255.4634615385</v>
      </c>
    </row>
    <row r="155" spans="1:29" x14ac:dyDescent="0.3">
      <c r="A155">
        <v>68</v>
      </c>
      <c r="B155">
        <v>50440</v>
      </c>
      <c r="C155" t="s">
        <v>190</v>
      </c>
      <c r="D155" t="s">
        <v>117</v>
      </c>
      <c r="E155" s="12">
        <v>16254</v>
      </c>
      <c r="F155">
        <v>38169</v>
      </c>
      <c r="H155">
        <v>37.916666666666664</v>
      </c>
      <c r="J155">
        <v>100</v>
      </c>
      <c r="K155">
        <v>745</v>
      </c>
      <c r="L155">
        <v>976</v>
      </c>
      <c r="M155">
        <v>5336</v>
      </c>
      <c r="O155">
        <v>6312</v>
      </c>
      <c r="P155">
        <v>242.76923076923077</v>
      </c>
      <c r="Q155">
        <v>3641.5384615384614</v>
      </c>
      <c r="R155" s="2">
        <v>37.916666666666664</v>
      </c>
      <c r="S155" s="2">
        <v>577516.07419354841</v>
      </c>
      <c r="T155" s="2">
        <v>12179</v>
      </c>
      <c r="U155" s="2">
        <v>7767.7</v>
      </c>
      <c r="V155" s="2">
        <v>436623.12903225806</v>
      </c>
      <c r="W155" s="2">
        <v>88391.483870967742</v>
      </c>
      <c r="X155" s="2">
        <v>525014.61290322582</v>
      </c>
      <c r="Y155" s="2">
        <v>52501.461290322586</v>
      </c>
      <c r="Z155" s="2">
        <v>138075</v>
      </c>
      <c r="AA155" s="3">
        <v>169918.4375</v>
      </c>
      <c r="AB155" s="2">
        <v>18044</v>
      </c>
      <c r="AC155" s="3">
        <f t="shared" si="4"/>
        <v>923500.21169354836</v>
      </c>
    </row>
    <row r="156" spans="1:29" x14ac:dyDescent="0.3">
      <c r="A156">
        <v>69</v>
      </c>
      <c r="B156">
        <v>50442</v>
      </c>
      <c r="C156" t="s">
        <v>191</v>
      </c>
      <c r="D156" t="s">
        <v>162</v>
      </c>
      <c r="E156" s="12">
        <v>16954</v>
      </c>
      <c r="F156">
        <v>38869</v>
      </c>
      <c r="H156">
        <v>40</v>
      </c>
      <c r="J156">
        <v>123</v>
      </c>
      <c r="K156">
        <v>523</v>
      </c>
      <c r="L156">
        <v>643</v>
      </c>
      <c r="M156">
        <v>5696</v>
      </c>
      <c r="O156">
        <v>6339</v>
      </c>
      <c r="P156">
        <v>243.80769230769232</v>
      </c>
      <c r="Q156">
        <v>3657.1153846153848</v>
      </c>
      <c r="R156" s="2">
        <v>40</v>
      </c>
      <c r="S156" s="2">
        <v>701294.33000000007</v>
      </c>
      <c r="T156" s="2">
        <v>7368</v>
      </c>
      <c r="U156" s="2">
        <v>7661</v>
      </c>
      <c r="V156" s="2">
        <v>561789.8666666667</v>
      </c>
      <c r="W156" s="2">
        <v>75750.433333333334</v>
      </c>
      <c r="X156" s="2">
        <v>637540.30000000005</v>
      </c>
      <c r="Y156" s="2">
        <v>63754.030000000006</v>
      </c>
      <c r="Z156" s="2">
        <v>146284.61538461538</v>
      </c>
      <c r="AA156" s="3">
        <v>176792.30769230769</v>
      </c>
      <c r="AB156" s="2">
        <v>14243</v>
      </c>
      <c r="AC156" s="3">
        <f t="shared" si="4"/>
        <v>1053643.2530769231</v>
      </c>
    </row>
    <row r="157" spans="1:29" x14ac:dyDescent="0.3">
      <c r="A157">
        <v>70</v>
      </c>
      <c r="B157">
        <v>50449</v>
      </c>
      <c r="C157" t="s">
        <v>192</v>
      </c>
      <c r="D157" t="s">
        <v>162</v>
      </c>
      <c r="E157" s="12">
        <v>14793</v>
      </c>
      <c r="F157">
        <v>36708</v>
      </c>
      <c r="G157" t="s">
        <v>155</v>
      </c>
      <c r="H157">
        <v>34.083333333333336</v>
      </c>
      <c r="K157">
        <v>475</v>
      </c>
      <c r="L157">
        <v>643</v>
      </c>
      <c r="M157">
        <v>4572</v>
      </c>
      <c r="O157">
        <v>5215</v>
      </c>
      <c r="P157">
        <v>200.57692307692307</v>
      </c>
      <c r="Q157">
        <v>3008.6538461538462</v>
      </c>
      <c r="R157" s="2">
        <v>34.083333333333336</v>
      </c>
      <c r="S157" s="2">
        <v>250811.74516129034</v>
      </c>
      <c r="T157" s="2">
        <v>4407</v>
      </c>
      <c r="U157" s="2">
        <v>6424.6</v>
      </c>
      <c r="V157" s="2">
        <v>200411.48387096776</v>
      </c>
      <c r="W157" s="2">
        <v>27599.193548387098</v>
      </c>
      <c r="X157" s="2">
        <v>228010.67741935485</v>
      </c>
      <c r="Y157" s="2">
        <v>22801.067741935487</v>
      </c>
      <c r="Z157" s="2">
        <v>102544.95192307694</v>
      </c>
      <c r="AA157" s="3">
        <v>126329.87500000003</v>
      </c>
      <c r="AB157" s="2">
        <v>17825</v>
      </c>
      <c r="AC157" s="3">
        <f t="shared" si="4"/>
        <v>508343.17208436725</v>
      </c>
    </row>
    <row r="158" spans="1:29" x14ac:dyDescent="0.3">
      <c r="A158">
        <v>71</v>
      </c>
      <c r="B158">
        <v>50450</v>
      </c>
      <c r="C158" t="s">
        <v>193</v>
      </c>
      <c r="D158" t="s">
        <v>133</v>
      </c>
      <c r="E158" s="12">
        <v>13697</v>
      </c>
      <c r="F158">
        <v>35612</v>
      </c>
      <c r="G158" t="s">
        <v>119</v>
      </c>
      <c r="H158">
        <v>31</v>
      </c>
      <c r="K158">
        <v>517</v>
      </c>
      <c r="L158">
        <v>656</v>
      </c>
      <c r="M158">
        <v>3614</v>
      </c>
      <c r="O158">
        <v>4270</v>
      </c>
      <c r="P158">
        <v>164.23076923076923</v>
      </c>
      <c r="Q158">
        <v>2463.4615384615386</v>
      </c>
      <c r="R158" s="2">
        <v>31</v>
      </c>
      <c r="S158" s="2">
        <v>68429.616129032263</v>
      </c>
      <c r="T158" s="2">
        <v>11502</v>
      </c>
      <c r="U158" s="2">
        <v>5432.4</v>
      </c>
      <c r="V158" s="2">
        <v>53627.580645161288</v>
      </c>
      <c r="W158" s="2">
        <v>8581.1612903225814</v>
      </c>
      <c r="X158" s="2">
        <v>62208.741935483871</v>
      </c>
      <c r="Y158" s="2">
        <v>6220.8741935483877</v>
      </c>
      <c r="Z158" s="2">
        <v>76367.307692307702</v>
      </c>
      <c r="AA158" s="3">
        <v>97156.38461538461</v>
      </c>
      <c r="AB158" s="2">
        <v>17603</v>
      </c>
      <c r="AC158" s="3">
        <f t="shared" si="4"/>
        <v>276490.70843672456</v>
      </c>
    </row>
    <row r="159" spans="1:29" x14ac:dyDescent="0.3">
      <c r="A159">
        <v>72</v>
      </c>
      <c r="B159">
        <v>50453</v>
      </c>
      <c r="C159" t="s">
        <v>194</v>
      </c>
      <c r="D159" t="s">
        <v>117</v>
      </c>
      <c r="E159" s="12">
        <v>16954</v>
      </c>
      <c r="F159">
        <v>38869</v>
      </c>
      <c r="H159">
        <v>39.583333333333336</v>
      </c>
      <c r="J159">
        <v>123</v>
      </c>
      <c r="K159">
        <v>565</v>
      </c>
      <c r="L159">
        <v>877</v>
      </c>
      <c r="M159">
        <v>5696</v>
      </c>
      <c r="O159">
        <v>6573</v>
      </c>
      <c r="P159">
        <v>252.80769230769232</v>
      </c>
      <c r="Q159">
        <v>3792.1153846153848</v>
      </c>
      <c r="R159" s="2">
        <v>39.583333333333336</v>
      </c>
      <c r="S159" s="2">
        <v>716278.31</v>
      </c>
      <c r="T159" s="2">
        <v>11542</v>
      </c>
      <c r="U159" s="2">
        <v>8054.8</v>
      </c>
      <c r="V159" s="2">
        <v>561789.8666666667</v>
      </c>
      <c r="W159" s="2">
        <v>89372.233333333337</v>
      </c>
      <c r="X159" s="2">
        <v>651162.10000000009</v>
      </c>
      <c r="Y159" s="2">
        <v>65116.210000000014</v>
      </c>
      <c r="Z159" s="2">
        <v>150104.56730769231</v>
      </c>
      <c r="AA159" s="3">
        <v>183943.75</v>
      </c>
      <c r="AB159" s="2">
        <v>16905</v>
      </c>
      <c r="AC159" s="3">
        <f t="shared" si="4"/>
        <v>1086828.4273076924</v>
      </c>
    </row>
    <row r="160" spans="1:29" x14ac:dyDescent="0.3">
      <c r="A160">
        <v>73</v>
      </c>
      <c r="B160">
        <v>50456</v>
      </c>
      <c r="C160" t="s">
        <v>195</v>
      </c>
      <c r="D160" t="s">
        <v>117</v>
      </c>
      <c r="E160" s="12">
        <v>17227</v>
      </c>
      <c r="F160">
        <v>39142</v>
      </c>
      <c r="G160">
        <v>40951</v>
      </c>
      <c r="H160">
        <v>40.333333333333336</v>
      </c>
      <c r="J160">
        <v>132</v>
      </c>
      <c r="K160">
        <v>655</v>
      </c>
      <c r="L160">
        <v>976</v>
      </c>
      <c r="M160">
        <v>6010</v>
      </c>
      <c r="O160">
        <v>6986</v>
      </c>
      <c r="P160">
        <v>268.69230769230768</v>
      </c>
      <c r="Q160">
        <v>4030.3846153846152</v>
      </c>
      <c r="R160" s="2">
        <v>40.333333333333336</v>
      </c>
      <c r="S160" s="2">
        <v>797241.8903225807</v>
      </c>
      <c r="T160" s="2">
        <v>5123</v>
      </c>
      <c r="U160" s="2">
        <v>8509.1</v>
      </c>
      <c r="V160" s="2">
        <v>614897.87096774194</v>
      </c>
      <c r="W160" s="2">
        <v>109867.48387096774</v>
      </c>
      <c r="X160" s="2">
        <v>724765.3548387097</v>
      </c>
      <c r="Y160" s="2">
        <v>72476.535483870975</v>
      </c>
      <c r="Z160" s="2">
        <v>162558.84615384616</v>
      </c>
      <c r="AA160" s="3">
        <v>198000.21153846156</v>
      </c>
      <c r="AB160" s="2">
        <v>17028</v>
      </c>
      <c r="AC160" s="3">
        <f t="shared" si="4"/>
        <v>1188461.0480148883</v>
      </c>
    </row>
    <row r="161" spans="1:29" x14ac:dyDescent="0.3">
      <c r="A161">
        <v>74</v>
      </c>
      <c r="B161">
        <v>50458</v>
      </c>
      <c r="C161" t="s">
        <v>196</v>
      </c>
      <c r="D161" t="s">
        <v>121</v>
      </c>
      <c r="E161" s="12">
        <v>16589</v>
      </c>
      <c r="F161">
        <v>38504</v>
      </c>
      <c r="H161">
        <v>38.583333333333336</v>
      </c>
      <c r="J161">
        <v>111</v>
      </c>
      <c r="K161">
        <v>871</v>
      </c>
      <c r="L161">
        <v>1087</v>
      </c>
      <c r="M161">
        <v>5233</v>
      </c>
      <c r="O161">
        <v>6320</v>
      </c>
      <c r="P161">
        <v>243.07692307692307</v>
      </c>
      <c r="Q161">
        <v>3646.1538461538462</v>
      </c>
      <c r="R161" s="2">
        <v>38.583333333333336</v>
      </c>
      <c r="S161" s="2">
        <v>670820.33333333337</v>
      </c>
      <c r="T161" s="2">
        <v>8109</v>
      </c>
      <c r="U161" s="2">
        <v>7801.8</v>
      </c>
      <c r="V161" s="2">
        <v>496487.43333333335</v>
      </c>
      <c r="W161" s="2">
        <v>113349.23333333334</v>
      </c>
      <c r="X161" s="2">
        <v>609836.66666666674</v>
      </c>
      <c r="Y161" s="2">
        <v>60983.666666666679</v>
      </c>
      <c r="Z161" s="2">
        <v>140680.76923076925</v>
      </c>
      <c r="AA161" s="3">
        <v>173665.06730769234</v>
      </c>
      <c r="AB161" s="2">
        <v>18922</v>
      </c>
      <c r="AC161" s="3">
        <f t="shared" si="4"/>
        <v>1019998.969871795</v>
      </c>
    </row>
    <row r="162" spans="1:29" x14ac:dyDescent="0.3">
      <c r="A162">
        <v>75</v>
      </c>
      <c r="B162">
        <v>50460</v>
      </c>
      <c r="C162" t="s">
        <v>197</v>
      </c>
      <c r="D162" t="s">
        <v>121</v>
      </c>
      <c r="E162" s="12">
        <v>16619</v>
      </c>
      <c r="F162">
        <v>38534</v>
      </c>
      <c r="G162">
        <v>40028</v>
      </c>
      <c r="H162">
        <v>38.666666666666664</v>
      </c>
      <c r="J162">
        <v>111</v>
      </c>
      <c r="K162">
        <v>871</v>
      </c>
      <c r="L162">
        <v>1087</v>
      </c>
      <c r="M162">
        <v>5250</v>
      </c>
      <c r="O162">
        <v>6337</v>
      </c>
      <c r="P162">
        <v>243.73076923076923</v>
      </c>
      <c r="Q162">
        <v>3655.9615384615386</v>
      </c>
      <c r="R162" s="2">
        <v>38.666666666666664</v>
      </c>
      <c r="S162" s="2">
        <v>677765.46129032271</v>
      </c>
      <c r="T162" s="2">
        <v>10853</v>
      </c>
      <c r="U162" s="2">
        <v>7820.5</v>
      </c>
      <c r="V162" s="2">
        <v>501715.3548387097</v>
      </c>
      <c r="W162" s="2">
        <v>114435.06451612903</v>
      </c>
      <c r="X162" s="2">
        <v>616150.41935483878</v>
      </c>
      <c r="Y162" s="2">
        <v>61615.041935483881</v>
      </c>
      <c r="Z162" s="2">
        <v>141363.84615384616</v>
      </c>
      <c r="AA162" s="3">
        <v>174457.30769230769</v>
      </c>
      <c r="AB162" s="2">
        <v>18925</v>
      </c>
      <c r="AC162" s="3">
        <f t="shared" si="4"/>
        <v>1031185.1151364765</v>
      </c>
    </row>
    <row r="163" spans="1:29" x14ac:dyDescent="0.3">
      <c r="A163">
        <v>76</v>
      </c>
      <c r="B163">
        <v>50461</v>
      </c>
      <c r="C163" t="s">
        <v>198</v>
      </c>
      <c r="D163" t="s">
        <v>133</v>
      </c>
      <c r="E163" s="12">
        <v>17227</v>
      </c>
      <c r="F163">
        <v>39142</v>
      </c>
      <c r="H163">
        <v>37.666666666666664</v>
      </c>
      <c r="J163">
        <v>137</v>
      </c>
      <c r="K163">
        <v>517</v>
      </c>
      <c r="L163">
        <v>754</v>
      </c>
      <c r="M163">
        <v>6010</v>
      </c>
      <c r="O163">
        <v>6764</v>
      </c>
      <c r="P163">
        <v>260.15384615384613</v>
      </c>
      <c r="Q163">
        <v>3902.3076923076919</v>
      </c>
      <c r="R163" s="2">
        <v>37.666666666666664</v>
      </c>
      <c r="S163" s="2">
        <v>696356.31290322589</v>
      </c>
      <c r="T163" s="2">
        <v>5370</v>
      </c>
      <c r="U163" s="2">
        <v>8175.8</v>
      </c>
      <c r="V163" s="2">
        <v>546074.87096774194</v>
      </c>
      <c r="W163" s="2">
        <v>86976.322580645166</v>
      </c>
      <c r="X163" s="2">
        <v>633051.19354838715</v>
      </c>
      <c r="Y163" s="2">
        <v>63305.119354838716</v>
      </c>
      <c r="Z163" s="2">
        <v>146986.92307692306</v>
      </c>
      <c r="AA163" s="3">
        <v>177666.42307692306</v>
      </c>
      <c r="AB163" s="2">
        <v>14917</v>
      </c>
      <c r="AC163" s="3">
        <f t="shared" si="4"/>
        <v>1049472.4590570719</v>
      </c>
    </row>
    <row r="164" spans="1:29" x14ac:dyDescent="0.3">
      <c r="A164">
        <v>77</v>
      </c>
      <c r="B164">
        <v>50464</v>
      </c>
      <c r="C164" t="s">
        <v>199</v>
      </c>
      <c r="D164" t="s">
        <v>117</v>
      </c>
      <c r="E164" s="12">
        <v>16619</v>
      </c>
      <c r="F164">
        <v>38534</v>
      </c>
      <c r="H164">
        <v>38.666666666666664</v>
      </c>
      <c r="J164">
        <v>112</v>
      </c>
      <c r="K164">
        <v>565</v>
      </c>
      <c r="L164">
        <v>877</v>
      </c>
      <c r="M164">
        <v>5250</v>
      </c>
      <c r="O164">
        <v>6127</v>
      </c>
      <c r="P164">
        <v>235.65384615384616</v>
      </c>
      <c r="Q164">
        <v>3534.8076923076924</v>
      </c>
      <c r="R164" s="2">
        <v>38.666666666666664</v>
      </c>
      <c r="S164" s="2">
        <v>639583.6096774193</v>
      </c>
      <c r="T164" s="2">
        <v>12612</v>
      </c>
      <c r="U164" s="2">
        <v>7564.2</v>
      </c>
      <c r="V164" s="2">
        <v>501715.3548387097</v>
      </c>
      <c r="W164" s="2">
        <v>79724.290322580651</v>
      </c>
      <c r="X164" s="2">
        <v>581439.6451612903</v>
      </c>
      <c r="Y164" s="2">
        <v>58143.964516129032</v>
      </c>
      <c r="Z164" s="2">
        <v>136679.23076923075</v>
      </c>
      <c r="AA164" s="3">
        <v>168739.84615384613</v>
      </c>
      <c r="AB164" s="2">
        <v>17008</v>
      </c>
      <c r="AC164" s="3">
        <f t="shared" si="4"/>
        <v>982186.88660049613</v>
      </c>
    </row>
    <row r="165" spans="1:29" x14ac:dyDescent="0.3">
      <c r="A165">
        <v>78</v>
      </c>
      <c r="B165">
        <v>50475</v>
      </c>
      <c r="C165" t="s">
        <v>200</v>
      </c>
      <c r="D165" t="s">
        <v>117</v>
      </c>
      <c r="E165" s="12">
        <v>17362</v>
      </c>
      <c r="F165">
        <v>39277</v>
      </c>
      <c r="H165">
        <v>40.333333333333336</v>
      </c>
      <c r="J165">
        <v>136</v>
      </c>
      <c r="K165">
        <v>877</v>
      </c>
      <c r="L165">
        <v>976</v>
      </c>
      <c r="M165">
        <v>6146</v>
      </c>
      <c r="O165">
        <v>7122</v>
      </c>
      <c r="P165">
        <v>273.92307692307691</v>
      </c>
      <c r="Q165">
        <v>4108.8461538461534</v>
      </c>
      <c r="R165" s="2">
        <v>40.333333333333336</v>
      </c>
      <c r="S165" s="2">
        <v>850524.82580645161</v>
      </c>
      <c r="T165" s="2">
        <v>15179</v>
      </c>
      <c r="U165" s="2">
        <v>8658.7000000000007</v>
      </c>
      <c r="V165" s="2">
        <v>641611.61290322582</v>
      </c>
      <c r="W165" s="2">
        <v>131592.77419354839</v>
      </c>
      <c r="X165" s="2">
        <v>773204.38709677418</v>
      </c>
      <c r="Y165" s="2">
        <v>77320.438709677415</v>
      </c>
      <c r="Z165" s="2">
        <v>165723.46153846153</v>
      </c>
      <c r="AA165" s="3">
        <v>201481.2884615385</v>
      </c>
      <c r="AB165" s="2">
        <v>19289</v>
      </c>
      <c r="AC165" s="3">
        <f t="shared" si="4"/>
        <v>1260856.2758064517</v>
      </c>
    </row>
    <row r="166" spans="1:29" x14ac:dyDescent="0.3">
      <c r="A166">
        <v>79</v>
      </c>
      <c r="B166">
        <v>50490</v>
      </c>
      <c r="C166" t="s">
        <v>201</v>
      </c>
      <c r="D166" t="s">
        <v>133</v>
      </c>
      <c r="E166" s="12">
        <v>16877</v>
      </c>
      <c r="F166">
        <v>38792</v>
      </c>
      <c r="H166">
        <v>37.666666666666664</v>
      </c>
      <c r="J166">
        <v>120</v>
      </c>
      <c r="K166">
        <v>592</v>
      </c>
      <c r="L166">
        <v>754</v>
      </c>
      <c r="M166">
        <v>5562</v>
      </c>
      <c r="O166">
        <v>6316</v>
      </c>
      <c r="P166">
        <v>242.92307692307693</v>
      </c>
      <c r="Q166">
        <v>3643.8461538461538</v>
      </c>
      <c r="R166" s="2">
        <v>37.666666666666664</v>
      </c>
      <c r="S166" s="2">
        <v>696363.65806451614</v>
      </c>
      <c r="T166" s="2">
        <v>4607</v>
      </c>
      <c r="U166" s="2">
        <v>7683</v>
      </c>
      <c r="V166" s="2">
        <v>547696.70967741939</v>
      </c>
      <c r="W166" s="2">
        <v>85361.161290322576</v>
      </c>
      <c r="X166" s="2">
        <v>633057.87096774194</v>
      </c>
      <c r="Y166" s="2">
        <v>63305.787096774198</v>
      </c>
      <c r="Z166" s="2">
        <v>137251.53846153844</v>
      </c>
      <c r="AA166" s="3">
        <v>166957.5</v>
      </c>
      <c r="AB166" s="2">
        <v>16742</v>
      </c>
      <c r="AC166" s="3">
        <f t="shared" si="4"/>
        <v>1029604.6965260545</v>
      </c>
    </row>
    <row r="167" spans="1:29" x14ac:dyDescent="0.3">
      <c r="A167">
        <v>80</v>
      </c>
      <c r="B167">
        <v>50491</v>
      </c>
      <c r="C167" t="s">
        <v>202</v>
      </c>
      <c r="D167" t="s">
        <v>133</v>
      </c>
      <c r="E167" s="12">
        <v>17349</v>
      </c>
      <c r="F167">
        <v>39264</v>
      </c>
      <c r="H167">
        <v>38.916666666666664</v>
      </c>
      <c r="J167">
        <v>136</v>
      </c>
      <c r="K167">
        <v>592</v>
      </c>
      <c r="L167">
        <v>754</v>
      </c>
      <c r="M167">
        <v>6146</v>
      </c>
      <c r="O167">
        <v>6900</v>
      </c>
      <c r="P167">
        <v>265.38461538461536</v>
      </c>
      <c r="Q167">
        <v>3980.7692307692305</v>
      </c>
      <c r="R167" s="2">
        <v>38.916666666666664</v>
      </c>
      <c r="S167" s="2">
        <v>809704.03870967752</v>
      </c>
      <c r="T167" s="2">
        <v>9956</v>
      </c>
      <c r="U167" s="2">
        <v>8325.4</v>
      </c>
      <c r="V167" s="2">
        <v>639034.25806451612</v>
      </c>
      <c r="W167" s="2">
        <v>97060.322580645166</v>
      </c>
      <c r="X167" s="2">
        <v>736094.58064516133</v>
      </c>
      <c r="Y167" s="2">
        <v>73609.458064516133</v>
      </c>
      <c r="Z167" s="2">
        <v>154918.26923076922</v>
      </c>
      <c r="AA167" s="3">
        <v>186921.24038461538</v>
      </c>
      <c r="AB167" s="2">
        <v>17295</v>
      </c>
      <c r="AC167" s="3">
        <f t="shared" si="4"/>
        <v>1187119.9483250622</v>
      </c>
    </row>
    <row r="168" spans="1:29" x14ac:dyDescent="0.3">
      <c r="A168">
        <v>81</v>
      </c>
      <c r="B168">
        <v>50492</v>
      </c>
      <c r="C168" t="s">
        <v>203</v>
      </c>
      <c r="D168" t="s">
        <v>133</v>
      </c>
      <c r="E168" s="12">
        <v>17349</v>
      </c>
      <c r="F168">
        <v>39264</v>
      </c>
      <c r="H168">
        <v>38.916666666666664</v>
      </c>
      <c r="J168">
        <v>136</v>
      </c>
      <c r="K168">
        <v>592</v>
      </c>
      <c r="L168">
        <v>754</v>
      </c>
      <c r="M168">
        <v>6146</v>
      </c>
      <c r="O168">
        <v>6900</v>
      </c>
      <c r="P168">
        <v>265.38461538461536</v>
      </c>
      <c r="Q168">
        <v>3980.7692307692305</v>
      </c>
      <c r="R168" s="2">
        <v>38.916666666666664</v>
      </c>
      <c r="S168" s="2">
        <v>809704.03870967752</v>
      </c>
      <c r="T168" s="2">
        <v>3859</v>
      </c>
      <c r="U168" s="2">
        <v>8325.4</v>
      </c>
      <c r="V168" s="2">
        <v>639034.25806451612</v>
      </c>
      <c r="W168" s="2">
        <v>97060.322580645166</v>
      </c>
      <c r="X168" s="2">
        <v>736094.58064516133</v>
      </c>
      <c r="Y168" s="2">
        <v>73609.458064516133</v>
      </c>
      <c r="Z168" s="2">
        <v>154918.26923076922</v>
      </c>
      <c r="AA168" s="3">
        <v>186921.24038461538</v>
      </c>
      <c r="AB168" s="2">
        <v>16095</v>
      </c>
      <c r="AC168" s="3">
        <f t="shared" si="4"/>
        <v>1179822.9483250622</v>
      </c>
    </row>
    <row r="169" spans="1:29" x14ac:dyDescent="0.3">
      <c r="A169">
        <v>82</v>
      </c>
      <c r="B169">
        <v>50495</v>
      </c>
      <c r="C169" t="s">
        <v>204</v>
      </c>
      <c r="D169" t="s">
        <v>117</v>
      </c>
      <c r="E169" s="12">
        <v>16254</v>
      </c>
      <c r="F169">
        <v>38169</v>
      </c>
      <c r="H169">
        <v>35.916666666666664</v>
      </c>
      <c r="J169">
        <v>100</v>
      </c>
      <c r="K169">
        <v>877</v>
      </c>
      <c r="L169">
        <v>976</v>
      </c>
      <c r="M169">
        <v>5336</v>
      </c>
      <c r="O169">
        <v>6312</v>
      </c>
      <c r="P169">
        <v>242.76923076923077</v>
      </c>
      <c r="Q169">
        <v>3641.5384615384614</v>
      </c>
      <c r="R169" s="2">
        <v>35.916666666666664</v>
      </c>
      <c r="S169" s="2">
        <v>585937.67419354839</v>
      </c>
      <c r="T169" s="2">
        <v>6300</v>
      </c>
      <c r="U169" s="2">
        <v>7767.7</v>
      </c>
      <c r="V169" s="2">
        <v>436623.12903225806</v>
      </c>
      <c r="W169" s="2">
        <v>96047.483870967742</v>
      </c>
      <c r="X169" s="2">
        <v>532670.61290322582</v>
      </c>
      <c r="Y169" s="2">
        <v>53267.061290322585</v>
      </c>
      <c r="Z169" s="2">
        <v>130791.92307692306</v>
      </c>
      <c r="AA169" s="3">
        <v>160955.70673076922</v>
      </c>
      <c r="AB169" s="2">
        <v>19151</v>
      </c>
      <c r="AC169" s="3">
        <f t="shared" si="4"/>
        <v>910904.00400124071</v>
      </c>
    </row>
    <row r="170" spans="1:29" x14ac:dyDescent="0.3">
      <c r="A170">
        <v>83</v>
      </c>
      <c r="B170">
        <v>50496</v>
      </c>
      <c r="C170" t="s">
        <v>205</v>
      </c>
      <c r="D170" t="s">
        <v>117</v>
      </c>
      <c r="E170" s="12">
        <v>15721</v>
      </c>
      <c r="F170">
        <v>37636</v>
      </c>
      <c r="H170">
        <v>34.5</v>
      </c>
      <c r="J170">
        <v>97</v>
      </c>
      <c r="K170">
        <v>844</v>
      </c>
      <c r="L170">
        <v>976</v>
      </c>
      <c r="M170">
        <v>5058</v>
      </c>
      <c r="O170">
        <v>6034</v>
      </c>
      <c r="P170">
        <v>232.07692307692307</v>
      </c>
      <c r="Q170">
        <v>3481.1538461538462</v>
      </c>
      <c r="R170" s="2">
        <v>34.5</v>
      </c>
      <c r="S170" s="2">
        <v>465158.84516129032</v>
      </c>
      <c r="T170" s="2">
        <v>5330</v>
      </c>
      <c r="U170" s="2">
        <v>7461.9</v>
      </c>
      <c r="V170" s="2">
        <v>345271.41935483873</v>
      </c>
      <c r="W170" s="2">
        <v>77600.258064516136</v>
      </c>
      <c r="X170" s="2">
        <v>422871.67741935485</v>
      </c>
      <c r="Y170" s="2">
        <v>42287.167741935489</v>
      </c>
      <c r="Z170" s="2">
        <v>120099.80769230769</v>
      </c>
      <c r="AA170" s="3">
        <v>148520.50961538462</v>
      </c>
      <c r="AB170" s="2">
        <v>17805</v>
      </c>
      <c r="AC170" s="3">
        <f t="shared" si="4"/>
        <v>764376.06246898265</v>
      </c>
    </row>
    <row r="171" spans="1:29" x14ac:dyDescent="0.3">
      <c r="A171">
        <v>84</v>
      </c>
      <c r="B171">
        <v>50498</v>
      </c>
      <c r="C171" t="s">
        <v>206</v>
      </c>
      <c r="D171" t="s">
        <v>121</v>
      </c>
      <c r="E171" s="12">
        <v>16982</v>
      </c>
      <c r="F171">
        <v>38897</v>
      </c>
      <c r="H171">
        <v>37.916666666666664</v>
      </c>
      <c r="J171">
        <v>123</v>
      </c>
      <c r="K171">
        <v>907</v>
      </c>
      <c r="L171">
        <v>1087</v>
      </c>
      <c r="M171">
        <v>5696</v>
      </c>
      <c r="O171">
        <v>6783</v>
      </c>
      <c r="P171">
        <v>260.88461538461536</v>
      </c>
      <c r="Q171">
        <v>3913.2692307692305</v>
      </c>
      <c r="R171" s="2">
        <v>37.916666666666664</v>
      </c>
      <c r="S171" s="2">
        <v>766499.69</v>
      </c>
      <c r="T171" s="2">
        <v>7268</v>
      </c>
      <c r="U171" s="2">
        <v>8311.1</v>
      </c>
      <c r="V171" s="2">
        <v>567106.1333333333</v>
      </c>
      <c r="W171" s="2">
        <v>129711.76666666666</v>
      </c>
      <c r="X171" s="2">
        <v>696817.89999999991</v>
      </c>
      <c r="Y171" s="2">
        <v>69681.789999999994</v>
      </c>
      <c r="Z171" s="2">
        <v>148378.12499999997</v>
      </c>
      <c r="AA171" s="3">
        <v>181805.3125</v>
      </c>
      <c r="AB171" s="2">
        <v>18233</v>
      </c>
      <c r="AC171" s="3">
        <f t="shared" si="4"/>
        <v>1130495.2275</v>
      </c>
    </row>
    <row r="172" spans="1:29" x14ac:dyDescent="0.3">
      <c r="A172">
        <v>85</v>
      </c>
      <c r="B172">
        <v>50499</v>
      </c>
      <c r="C172" t="s">
        <v>207</v>
      </c>
      <c r="D172" t="s">
        <v>126</v>
      </c>
      <c r="E172" s="12">
        <v>15128</v>
      </c>
      <c r="F172">
        <v>37043</v>
      </c>
      <c r="H172">
        <v>32.833333333333336</v>
      </c>
      <c r="J172">
        <v>99</v>
      </c>
      <c r="K172">
        <v>685</v>
      </c>
      <c r="L172">
        <v>835</v>
      </c>
      <c r="M172">
        <v>4667</v>
      </c>
      <c r="O172">
        <v>5502</v>
      </c>
      <c r="P172">
        <v>211.61538461538461</v>
      </c>
      <c r="Q172">
        <v>3174.2307692307691</v>
      </c>
      <c r="R172" s="2">
        <v>32.833333333333336</v>
      </c>
      <c r="S172" s="2">
        <v>329086.33999999997</v>
      </c>
      <c r="T172" s="2">
        <v>13684</v>
      </c>
      <c r="U172" s="2">
        <v>6837.1</v>
      </c>
      <c r="V172" s="2">
        <v>250736.56666666665</v>
      </c>
      <c r="W172" s="2">
        <v>48432.833333333336</v>
      </c>
      <c r="X172" s="2">
        <v>299169.39999999997</v>
      </c>
      <c r="Y172" s="2">
        <v>29916.94</v>
      </c>
      <c r="Z172" s="2">
        <v>104220.57692307692</v>
      </c>
      <c r="AA172" s="3">
        <v>129510.45192307692</v>
      </c>
      <c r="AB172" s="2">
        <v>18768</v>
      </c>
      <c r="AC172" s="3">
        <f t="shared" si="4"/>
        <v>602106.46884615382</v>
      </c>
    </row>
    <row r="173" spans="1:29" x14ac:dyDescent="0.3">
      <c r="A173">
        <v>86</v>
      </c>
      <c r="B173">
        <v>50501</v>
      </c>
      <c r="C173" t="s">
        <v>208</v>
      </c>
      <c r="D173" t="s">
        <v>121</v>
      </c>
      <c r="E173" s="12">
        <v>16278</v>
      </c>
      <c r="F173">
        <v>36257</v>
      </c>
      <c r="G173">
        <v>36257</v>
      </c>
      <c r="H173">
        <v>30.416666666666668</v>
      </c>
      <c r="K173">
        <v>871</v>
      </c>
      <c r="L173">
        <v>979</v>
      </c>
      <c r="M173">
        <v>4241</v>
      </c>
      <c r="O173">
        <v>5220</v>
      </c>
      <c r="P173">
        <v>200.76923076923077</v>
      </c>
      <c r="Q173">
        <v>3011.5384615384614</v>
      </c>
      <c r="R173" s="2">
        <v>30.416666666666668</v>
      </c>
      <c r="S173" s="2">
        <v>188838.90666666668</v>
      </c>
      <c r="T173" s="2">
        <v>0</v>
      </c>
      <c r="U173" s="2">
        <v>6591.8</v>
      </c>
      <c r="V173" s="2">
        <v>137144.1</v>
      </c>
      <c r="W173" s="2">
        <v>34527.633333333331</v>
      </c>
      <c r="X173" s="2">
        <v>171671.73333333334</v>
      </c>
      <c r="Y173" s="2">
        <v>17167.173333333336</v>
      </c>
      <c r="Z173" s="2">
        <v>91600.961538461532</v>
      </c>
      <c r="AA173" s="3">
        <v>115673.41346153847</v>
      </c>
      <c r="AB173" s="2">
        <v>15393</v>
      </c>
      <c r="AC173" s="3">
        <f t="shared" si="4"/>
        <v>418098.08166666667</v>
      </c>
    </row>
    <row r="174" spans="1:29" x14ac:dyDescent="0.3">
      <c r="A174">
        <v>87</v>
      </c>
      <c r="B174">
        <v>50504</v>
      </c>
      <c r="C174" t="s">
        <v>209</v>
      </c>
      <c r="D174" t="s">
        <v>96</v>
      </c>
      <c r="E174" s="12">
        <v>16954</v>
      </c>
      <c r="F174">
        <v>38869</v>
      </c>
      <c r="H174">
        <v>34</v>
      </c>
      <c r="J174">
        <v>123</v>
      </c>
      <c r="K174">
        <v>523</v>
      </c>
      <c r="L174">
        <v>643</v>
      </c>
      <c r="M174">
        <v>5696</v>
      </c>
      <c r="O174">
        <v>6339</v>
      </c>
      <c r="P174">
        <v>243.80769230769232</v>
      </c>
      <c r="Q174">
        <v>3657.1153846153848</v>
      </c>
      <c r="R174" s="2">
        <v>34</v>
      </c>
      <c r="S174" s="2">
        <v>703416.2300000001</v>
      </c>
      <c r="T174" s="2">
        <v>9852</v>
      </c>
      <c r="U174" s="2">
        <v>7362.9</v>
      </c>
      <c r="V174" s="2">
        <v>561789.8666666667</v>
      </c>
      <c r="W174" s="2">
        <v>77679.433333333334</v>
      </c>
      <c r="X174" s="2">
        <v>639469.30000000005</v>
      </c>
      <c r="Y174" s="2">
        <v>63946.930000000008</v>
      </c>
      <c r="Z174" s="2">
        <v>124341.92307692308</v>
      </c>
      <c r="AA174" s="3">
        <v>144426.11538461538</v>
      </c>
      <c r="AB174" s="2">
        <v>16003</v>
      </c>
      <c r="AC174" s="3">
        <f t="shared" si="4"/>
        <v>1005402.1684615386</v>
      </c>
    </row>
    <row r="175" spans="1:29" x14ac:dyDescent="0.3">
      <c r="A175">
        <v>88</v>
      </c>
      <c r="B175">
        <v>50505</v>
      </c>
      <c r="C175" t="s">
        <v>210</v>
      </c>
      <c r="D175" t="s">
        <v>162</v>
      </c>
      <c r="E175" s="12">
        <v>15158</v>
      </c>
      <c r="F175">
        <v>37073</v>
      </c>
      <c r="H175">
        <v>32.833333333333336</v>
      </c>
      <c r="J175">
        <v>144.333</v>
      </c>
      <c r="K175">
        <v>475</v>
      </c>
      <c r="L175">
        <v>643</v>
      </c>
      <c r="M175">
        <v>4720</v>
      </c>
      <c r="O175">
        <v>5363</v>
      </c>
      <c r="P175">
        <v>206.26923076923077</v>
      </c>
      <c r="Q175">
        <v>3094.0384615384614</v>
      </c>
      <c r="R175" s="2">
        <v>32.833333333333336</v>
      </c>
      <c r="S175" s="2">
        <v>319154.2483870968</v>
      </c>
      <c r="T175" s="2">
        <v>11571</v>
      </c>
      <c r="U175" s="2">
        <v>6587.4</v>
      </c>
      <c r="V175" s="2">
        <v>255400.25806451612</v>
      </c>
      <c r="W175" s="2">
        <v>34739.967741935485</v>
      </c>
      <c r="X175" s="2">
        <v>290140.22580645164</v>
      </c>
      <c r="Y175" s="2">
        <v>29014.022580645164</v>
      </c>
      <c r="Z175" s="2">
        <v>101587.59615384616</v>
      </c>
      <c r="AA175" s="3">
        <v>124780.55769230769</v>
      </c>
      <c r="AB175" s="2">
        <v>51288</v>
      </c>
      <c r="AC175" s="3">
        <f t="shared" si="4"/>
        <v>614968.80223325058</v>
      </c>
    </row>
    <row r="176" spans="1:29" x14ac:dyDescent="0.3">
      <c r="A176">
        <v>89</v>
      </c>
      <c r="B176">
        <v>50506</v>
      </c>
      <c r="C176" t="s">
        <v>211</v>
      </c>
      <c r="D176" t="s">
        <v>162</v>
      </c>
      <c r="E176" s="12">
        <v>18080</v>
      </c>
      <c r="F176">
        <v>39995</v>
      </c>
      <c r="H176">
        <v>39.5</v>
      </c>
      <c r="I176">
        <v>39490</v>
      </c>
      <c r="J176">
        <v>144.333</v>
      </c>
      <c r="K176">
        <v>475</v>
      </c>
      <c r="L176">
        <v>643</v>
      </c>
      <c r="M176">
        <v>6280</v>
      </c>
      <c r="O176">
        <v>6923</v>
      </c>
      <c r="P176">
        <v>266.26923076923077</v>
      </c>
      <c r="Q176">
        <v>3994.0384615384614</v>
      </c>
      <c r="R176" s="2">
        <v>39.5</v>
      </c>
      <c r="S176" s="2">
        <v>847848.72857142868</v>
      </c>
      <c r="T176" s="2">
        <v>3580</v>
      </c>
      <c r="U176" s="2">
        <v>8303.4</v>
      </c>
      <c r="V176" s="2">
        <v>685267</v>
      </c>
      <c r="W176" s="2">
        <v>85504.571428571435</v>
      </c>
      <c r="X176" s="2">
        <v>770771.57142857148</v>
      </c>
      <c r="Y176" s="2">
        <v>77077.157142857148</v>
      </c>
      <c r="Z176" s="2">
        <v>157764.51923076922</v>
      </c>
      <c r="AA176" s="3">
        <v>189221.7115384615</v>
      </c>
      <c r="AB176" s="2">
        <v>35000</v>
      </c>
      <c r="AC176" s="3">
        <f t="shared" si="4"/>
        <v>1241718.3593406593</v>
      </c>
    </row>
    <row r="177" spans="1:29" x14ac:dyDescent="0.3">
      <c r="A177">
        <v>90</v>
      </c>
      <c r="B177">
        <v>50513</v>
      </c>
      <c r="C177" t="s">
        <v>212</v>
      </c>
      <c r="D177" t="s">
        <v>133</v>
      </c>
      <c r="E177" s="12">
        <v>16619</v>
      </c>
      <c r="F177">
        <v>38534</v>
      </c>
      <c r="H177">
        <v>36.833333333333336</v>
      </c>
      <c r="J177">
        <v>111</v>
      </c>
      <c r="K177">
        <v>517</v>
      </c>
      <c r="L177">
        <v>754</v>
      </c>
      <c r="M177">
        <v>5250</v>
      </c>
      <c r="O177">
        <v>6004</v>
      </c>
      <c r="P177">
        <v>230.92307692307693</v>
      </c>
      <c r="Q177">
        <v>3463.8461538461538</v>
      </c>
      <c r="R177" s="2">
        <v>36.833333333333336</v>
      </c>
      <c r="S177" s="2">
        <v>630972.84516129037</v>
      </c>
      <c r="T177" s="2">
        <v>5697</v>
      </c>
      <c r="U177" s="2">
        <v>7339.8</v>
      </c>
      <c r="V177" s="2">
        <v>501715.3548387097</v>
      </c>
      <c r="W177" s="2">
        <v>71896.322580645166</v>
      </c>
      <c r="X177" s="2">
        <v>573611.67741935491</v>
      </c>
      <c r="Y177" s="2">
        <v>57361.167741935496</v>
      </c>
      <c r="Z177" s="2">
        <v>127585</v>
      </c>
      <c r="AA177" s="3">
        <v>155970.75</v>
      </c>
      <c r="AB177" s="2">
        <v>17004</v>
      </c>
      <c r="AC177" s="3">
        <f t="shared" si="4"/>
        <v>944569.39516129042</v>
      </c>
    </row>
    <row r="178" spans="1:29" x14ac:dyDescent="0.3">
      <c r="A178">
        <v>91</v>
      </c>
      <c r="B178">
        <v>50514</v>
      </c>
      <c r="C178" t="s">
        <v>213</v>
      </c>
      <c r="D178" t="s">
        <v>121</v>
      </c>
      <c r="E178" s="12">
        <v>16732</v>
      </c>
      <c r="F178">
        <v>38647</v>
      </c>
      <c r="H178">
        <v>37.166666666666664</v>
      </c>
      <c r="J178">
        <v>115</v>
      </c>
      <c r="K178">
        <v>871</v>
      </c>
      <c r="L178">
        <v>1087</v>
      </c>
      <c r="M178">
        <v>5414</v>
      </c>
      <c r="O178">
        <v>6501</v>
      </c>
      <c r="P178">
        <v>250.03846153846155</v>
      </c>
      <c r="Q178">
        <v>3750.5769230769233</v>
      </c>
      <c r="R178" s="2">
        <v>37.166666666666664</v>
      </c>
      <c r="S178" s="2">
        <v>703793.87419354846</v>
      </c>
      <c r="T178" s="2">
        <v>13184</v>
      </c>
      <c r="U178" s="2">
        <v>8000.9</v>
      </c>
      <c r="V178" s="2">
        <v>521380.19354838709</v>
      </c>
      <c r="W178" s="2">
        <v>118432.41935483871</v>
      </c>
      <c r="X178" s="2">
        <v>639812.61290322582</v>
      </c>
      <c r="Y178" s="2">
        <v>63981.261290322582</v>
      </c>
      <c r="Z178" s="2">
        <v>139396.44230769231</v>
      </c>
      <c r="AA178" s="3">
        <v>171557.7596153846</v>
      </c>
      <c r="AB178" s="2">
        <v>18233</v>
      </c>
      <c r="AC178" s="3">
        <f t="shared" si="4"/>
        <v>1054165.9761166256</v>
      </c>
    </row>
    <row r="179" spans="1:29" x14ac:dyDescent="0.3">
      <c r="A179">
        <v>92</v>
      </c>
      <c r="B179">
        <v>50515</v>
      </c>
      <c r="C179" t="s">
        <v>214</v>
      </c>
      <c r="D179" t="s">
        <v>121</v>
      </c>
      <c r="E179" s="12">
        <v>16497</v>
      </c>
      <c r="F179">
        <v>38412</v>
      </c>
      <c r="H179">
        <v>36.5</v>
      </c>
      <c r="J179">
        <v>110</v>
      </c>
      <c r="K179">
        <v>871</v>
      </c>
      <c r="L179">
        <v>1087</v>
      </c>
      <c r="M179">
        <v>5511</v>
      </c>
      <c r="O179">
        <v>6598</v>
      </c>
      <c r="P179">
        <v>253.76923076923077</v>
      </c>
      <c r="Q179">
        <v>3806.5384615384614</v>
      </c>
      <c r="R179" s="2">
        <v>36.5</v>
      </c>
      <c r="S179" s="2">
        <v>649107.62258064502</v>
      </c>
      <c r="T179" s="2">
        <v>7258</v>
      </c>
      <c r="U179" s="2">
        <v>8107.6</v>
      </c>
      <c r="V179" s="2">
        <v>480010.77419354836</v>
      </c>
      <c r="W179" s="2">
        <v>110087.06451612903</v>
      </c>
      <c r="X179" s="2">
        <v>590097.83870967734</v>
      </c>
      <c r="Y179" s="2">
        <v>59009.783870967738</v>
      </c>
      <c r="Z179" s="2">
        <v>138938.65384615384</v>
      </c>
      <c r="AA179" s="3">
        <v>170727.34615384619</v>
      </c>
      <c r="AB179" s="2">
        <v>18113</v>
      </c>
      <c r="AC179" s="3">
        <f t="shared" si="4"/>
        <v>992252.222580645</v>
      </c>
    </row>
    <row r="180" spans="1:29" x14ac:dyDescent="0.3">
      <c r="A180">
        <v>93</v>
      </c>
      <c r="B180">
        <v>50521</v>
      </c>
      <c r="C180" t="s">
        <v>215</v>
      </c>
      <c r="D180" t="s">
        <v>121</v>
      </c>
      <c r="E180" s="12">
        <v>17842</v>
      </c>
      <c r="F180">
        <v>39757</v>
      </c>
      <c r="H180">
        <v>39.333333333333336</v>
      </c>
      <c r="I180">
        <v>39490</v>
      </c>
      <c r="J180">
        <v>144.333</v>
      </c>
      <c r="K180">
        <v>907</v>
      </c>
      <c r="L180">
        <v>1087</v>
      </c>
      <c r="M180">
        <v>6280</v>
      </c>
      <c r="O180">
        <v>7367</v>
      </c>
      <c r="P180">
        <v>283.34615384615387</v>
      </c>
      <c r="Q180">
        <v>4250.1923076923076</v>
      </c>
      <c r="R180" s="2">
        <v>39.333333333333336</v>
      </c>
      <c r="S180" s="2">
        <v>919747.24285714282</v>
      </c>
      <c r="T180" s="2">
        <v>10532</v>
      </c>
      <c r="U180" s="2">
        <v>8953.5</v>
      </c>
      <c r="V180" s="2">
        <v>685267</v>
      </c>
      <c r="W180" s="2">
        <v>150866.85714285713</v>
      </c>
      <c r="X180" s="2">
        <v>836133.85714285716</v>
      </c>
      <c r="Y180" s="2">
        <v>83613.385714285716</v>
      </c>
      <c r="Z180" s="2">
        <v>167174.23076923078</v>
      </c>
      <c r="AA180" s="3">
        <v>203175.57692307694</v>
      </c>
      <c r="AB180" s="2">
        <v>19994</v>
      </c>
      <c r="AC180" s="3">
        <f t="shared" si="4"/>
        <v>1329576.5505494506</v>
      </c>
    </row>
    <row r="181" spans="1:29" x14ac:dyDescent="0.3">
      <c r="A181">
        <v>94</v>
      </c>
      <c r="B181">
        <v>50524</v>
      </c>
      <c r="C181" t="s">
        <v>216</v>
      </c>
      <c r="D181" t="s">
        <v>121</v>
      </c>
      <c r="E181" s="12">
        <v>16799</v>
      </c>
      <c r="F181">
        <v>38714</v>
      </c>
      <c r="H181">
        <v>37.25</v>
      </c>
      <c r="J181">
        <v>117</v>
      </c>
      <c r="K181">
        <v>943</v>
      </c>
      <c r="L181">
        <v>1087</v>
      </c>
      <c r="M181">
        <v>5477</v>
      </c>
      <c r="O181">
        <v>6564</v>
      </c>
      <c r="P181">
        <v>252.46153846153845</v>
      </c>
      <c r="Q181">
        <v>3786.9230769230767</v>
      </c>
      <c r="R181" s="2">
        <v>37.25</v>
      </c>
      <c r="S181" s="2">
        <v>724204.55161290325</v>
      </c>
      <c r="T181" s="2">
        <v>980</v>
      </c>
      <c r="U181" s="2">
        <v>8070.2</v>
      </c>
      <c r="V181" s="2">
        <v>533374.96774193551</v>
      </c>
      <c r="W181" s="2">
        <v>124992.80645161291</v>
      </c>
      <c r="X181" s="2">
        <v>658367.77419354836</v>
      </c>
      <c r="Y181" s="2">
        <v>65836.777419354839</v>
      </c>
      <c r="Z181" s="2">
        <v>141062.8846153846</v>
      </c>
      <c r="AA181" s="3">
        <v>173431.70192307691</v>
      </c>
      <c r="AB181" s="2">
        <v>12929</v>
      </c>
      <c r="AC181" s="3">
        <f t="shared" si="4"/>
        <v>1060678.3381513646</v>
      </c>
    </row>
    <row r="182" spans="1:29" x14ac:dyDescent="0.3">
      <c r="A182">
        <v>95</v>
      </c>
      <c r="B182">
        <v>50537</v>
      </c>
      <c r="C182" t="s">
        <v>217</v>
      </c>
      <c r="D182" t="s">
        <v>126</v>
      </c>
      <c r="E182" s="12">
        <v>16954</v>
      </c>
      <c r="F182">
        <v>38869</v>
      </c>
      <c r="H182">
        <v>37</v>
      </c>
      <c r="J182">
        <v>123</v>
      </c>
      <c r="K182">
        <v>775</v>
      </c>
      <c r="L182">
        <v>865</v>
      </c>
      <c r="M182">
        <v>5696</v>
      </c>
      <c r="O182">
        <v>6561</v>
      </c>
      <c r="P182">
        <v>252.34615384615384</v>
      </c>
      <c r="Q182">
        <v>3785.1923076923076</v>
      </c>
      <c r="R182" s="2">
        <v>37</v>
      </c>
      <c r="S182" s="2">
        <v>733451.07000000007</v>
      </c>
      <c r="T182" s="2">
        <v>4006</v>
      </c>
      <c r="U182" s="2">
        <v>8002</v>
      </c>
      <c r="V182" s="2">
        <v>561789.8666666667</v>
      </c>
      <c r="W182" s="2">
        <v>104983.83333333333</v>
      </c>
      <c r="X182" s="2">
        <v>666773.70000000007</v>
      </c>
      <c r="Y182" s="2">
        <v>66677.37000000001</v>
      </c>
      <c r="Z182" s="2">
        <v>140052.11538461538</v>
      </c>
      <c r="AA182" s="3">
        <v>170811.92307692309</v>
      </c>
      <c r="AB182" s="2">
        <v>18831</v>
      </c>
      <c r="AC182" s="3">
        <f t="shared" si="4"/>
        <v>1075154.1084615386</v>
      </c>
    </row>
    <row r="183" spans="1:29" x14ac:dyDescent="0.3">
      <c r="A183">
        <v>96</v>
      </c>
      <c r="B183">
        <v>50540</v>
      </c>
      <c r="C183" t="s">
        <v>218</v>
      </c>
      <c r="D183" t="s">
        <v>121</v>
      </c>
      <c r="E183" s="12">
        <v>17405</v>
      </c>
      <c r="F183">
        <v>39320</v>
      </c>
      <c r="H183">
        <v>38.25</v>
      </c>
      <c r="J183">
        <v>137</v>
      </c>
      <c r="K183">
        <v>907</v>
      </c>
      <c r="L183">
        <v>1087</v>
      </c>
      <c r="M183">
        <v>6236</v>
      </c>
      <c r="O183">
        <v>7323</v>
      </c>
      <c r="P183">
        <v>281.65384615384613</v>
      </c>
      <c r="Q183">
        <v>4224.8076923076924</v>
      </c>
      <c r="R183" s="2">
        <v>38.25</v>
      </c>
      <c r="S183" s="2">
        <v>874503.15806451626</v>
      </c>
      <c r="T183" s="2">
        <v>3185</v>
      </c>
      <c r="U183" s="2">
        <v>8905.1</v>
      </c>
      <c r="V183" s="2">
        <v>650212.19354838715</v>
      </c>
      <c r="W183" s="2">
        <v>144790.67741935485</v>
      </c>
      <c r="X183" s="2">
        <v>795002.87096774206</v>
      </c>
      <c r="Y183" s="2">
        <v>79500.287096774206</v>
      </c>
      <c r="Z183" s="2">
        <v>161598.89423076922</v>
      </c>
      <c r="AA183" s="3">
        <v>196511.58173076922</v>
      </c>
      <c r="AB183" s="2">
        <v>5835</v>
      </c>
      <c r="AC183" s="3">
        <f t="shared" si="4"/>
        <v>1250538.7340260546</v>
      </c>
    </row>
    <row r="184" spans="1:29" x14ac:dyDescent="0.3">
      <c r="A184">
        <v>97</v>
      </c>
      <c r="B184">
        <v>50542</v>
      </c>
      <c r="C184" t="s">
        <v>219</v>
      </c>
      <c r="D184" t="s">
        <v>121</v>
      </c>
      <c r="E184" s="12">
        <v>18446</v>
      </c>
      <c r="F184">
        <v>40361</v>
      </c>
      <c r="H184">
        <v>38.75</v>
      </c>
      <c r="I184">
        <v>39490</v>
      </c>
      <c r="J184">
        <v>131</v>
      </c>
      <c r="K184">
        <v>943</v>
      </c>
      <c r="L184">
        <v>1087</v>
      </c>
      <c r="M184">
        <v>6280</v>
      </c>
      <c r="O184">
        <v>7367</v>
      </c>
      <c r="P184">
        <v>283.34615384615387</v>
      </c>
      <c r="Q184">
        <v>4250.1923076923076</v>
      </c>
      <c r="R184" s="2">
        <v>38.75</v>
      </c>
      <c r="S184" s="2">
        <v>921806.44285714289</v>
      </c>
      <c r="T184" s="2">
        <v>7693</v>
      </c>
      <c r="U184" s="2">
        <v>8953.5</v>
      </c>
      <c r="V184" s="2">
        <v>685267</v>
      </c>
      <c r="W184" s="2">
        <v>152738.85714285713</v>
      </c>
      <c r="X184" s="2">
        <v>838005.85714285716</v>
      </c>
      <c r="Y184" s="2">
        <v>83800.585714285728</v>
      </c>
      <c r="Z184" s="2">
        <v>164694.95192307691</v>
      </c>
      <c r="AA184" s="3">
        <v>200162.37980769231</v>
      </c>
      <c r="AB184" s="2">
        <v>18535</v>
      </c>
      <c r="AC184" s="3">
        <f t="shared" si="4"/>
        <v>1321845.274587912</v>
      </c>
    </row>
    <row r="185" spans="1:29" x14ac:dyDescent="0.3">
      <c r="A185">
        <v>98</v>
      </c>
      <c r="B185">
        <v>50544</v>
      </c>
      <c r="C185" t="s">
        <v>220</v>
      </c>
      <c r="D185" t="s">
        <v>126</v>
      </c>
      <c r="E185" s="12">
        <v>17349</v>
      </c>
      <c r="F185">
        <v>39264</v>
      </c>
      <c r="H185">
        <v>38</v>
      </c>
      <c r="J185">
        <v>131</v>
      </c>
      <c r="K185">
        <v>520</v>
      </c>
      <c r="L185">
        <v>865</v>
      </c>
      <c r="M185">
        <v>6146</v>
      </c>
      <c r="O185">
        <v>7011</v>
      </c>
      <c r="P185">
        <v>269.65384615384613</v>
      </c>
      <c r="Q185">
        <v>4044.8076923076919</v>
      </c>
      <c r="R185" s="2">
        <v>38</v>
      </c>
      <c r="S185" s="2">
        <v>805114.37741935486</v>
      </c>
      <c r="T185" s="2">
        <v>12032</v>
      </c>
      <c r="U185" s="2">
        <v>8497</v>
      </c>
      <c r="V185" s="2">
        <v>639034.25806451612</v>
      </c>
      <c r="W185" s="2">
        <v>92887.903225806454</v>
      </c>
      <c r="X185" s="2">
        <v>731922.16129032255</v>
      </c>
      <c r="Y185" s="2">
        <v>73192.216129032255</v>
      </c>
      <c r="Z185" s="2">
        <v>153702.69230769228</v>
      </c>
      <c r="AA185" s="3">
        <v>186280.38461538462</v>
      </c>
      <c r="AB185" s="2">
        <v>17748</v>
      </c>
      <c r="AC185" s="3">
        <f t="shared" si="4"/>
        <v>1183374.4543424319</v>
      </c>
    </row>
    <row r="186" spans="1:29" x14ac:dyDescent="0.3">
      <c r="A186">
        <v>99</v>
      </c>
      <c r="B186">
        <v>50545</v>
      </c>
      <c r="C186" t="s">
        <v>221</v>
      </c>
      <c r="D186" t="s">
        <v>162</v>
      </c>
      <c r="E186" s="12">
        <v>17349</v>
      </c>
      <c r="F186">
        <v>39264</v>
      </c>
      <c r="H186">
        <v>38</v>
      </c>
      <c r="J186">
        <v>131</v>
      </c>
      <c r="K186">
        <v>433</v>
      </c>
      <c r="L186">
        <v>643</v>
      </c>
      <c r="M186">
        <v>6146</v>
      </c>
      <c r="O186">
        <v>6789</v>
      </c>
      <c r="P186">
        <v>261.11538461538464</v>
      </c>
      <c r="Q186">
        <v>3916.7307692307695</v>
      </c>
      <c r="R186" s="2">
        <v>38</v>
      </c>
      <c r="S186" s="2">
        <v>786864.1</v>
      </c>
      <c r="T186" s="2">
        <v>7304</v>
      </c>
      <c r="U186" s="2">
        <v>8156</v>
      </c>
      <c r="V186" s="2">
        <v>639034.25806451612</v>
      </c>
      <c r="W186" s="2">
        <v>76296.741935483864</v>
      </c>
      <c r="X186" s="2">
        <v>715331</v>
      </c>
      <c r="Y186" s="2">
        <v>71533.100000000006</v>
      </c>
      <c r="Z186" s="2">
        <v>148835.76923076925</v>
      </c>
      <c r="AA186" s="3">
        <v>178804.61538461538</v>
      </c>
      <c r="AB186" s="2">
        <v>17629</v>
      </c>
      <c r="AC186" s="3">
        <f t="shared" si="4"/>
        <v>1147593.4846153846</v>
      </c>
    </row>
    <row r="187" spans="1:29" x14ac:dyDescent="0.3">
      <c r="A187">
        <v>100</v>
      </c>
      <c r="B187">
        <v>50549</v>
      </c>
      <c r="C187" t="s">
        <v>222</v>
      </c>
      <c r="D187" t="s">
        <v>121</v>
      </c>
      <c r="E187" s="12">
        <v>17478</v>
      </c>
      <c r="F187">
        <v>38693</v>
      </c>
      <c r="G187">
        <v>38693</v>
      </c>
      <c r="H187">
        <v>36.5</v>
      </c>
      <c r="J187">
        <v>140</v>
      </c>
      <c r="K187">
        <v>703</v>
      </c>
      <c r="L187">
        <v>1051</v>
      </c>
      <c r="M187">
        <v>5477</v>
      </c>
      <c r="O187">
        <v>6528</v>
      </c>
      <c r="P187">
        <v>251.07692307692307</v>
      </c>
      <c r="Q187">
        <v>3766.1538461538462</v>
      </c>
      <c r="R187" s="2">
        <v>36.5</v>
      </c>
      <c r="S187" s="2">
        <v>695478.37096774206</v>
      </c>
      <c r="T187" s="2">
        <v>10015</v>
      </c>
      <c r="U187" s="2">
        <v>8030.6</v>
      </c>
      <c r="V187" s="2">
        <v>529664.74193548388</v>
      </c>
      <c r="W187" s="2">
        <v>102588.32258064517</v>
      </c>
      <c r="X187" s="2">
        <v>632253.06451612909</v>
      </c>
      <c r="Y187" s="2">
        <v>63225.306451612909</v>
      </c>
      <c r="Z187" s="2">
        <v>137464.61538461538</v>
      </c>
      <c r="AA187" s="3">
        <v>169105.90384615387</v>
      </c>
      <c r="AB187" s="2">
        <v>19867</v>
      </c>
      <c r="AC187" s="3">
        <f t="shared" si="4"/>
        <v>1039961.4901985113</v>
      </c>
    </row>
    <row r="188" spans="1:29" x14ac:dyDescent="0.3">
      <c r="A188">
        <v>101</v>
      </c>
      <c r="B188">
        <v>50552</v>
      </c>
      <c r="C188" t="s">
        <v>223</v>
      </c>
      <c r="D188" t="s">
        <v>133</v>
      </c>
      <c r="E188" s="12">
        <v>18080</v>
      </c>
      <c r="F188">
        <v>39995</v>
      </c>
      <c r="H188">
        <v>38.666666666666664</v>
      </c>
      <c r="I188">
        <v>39490</v>
      </c>
      <c r="J188">
        <v>71</v>
      </c>
      <c r="K188">
        <v>517</v>
      </c>
      <c r="L188">
        <v>754</v>
      </c>
      <c r="M188">
        <v>6280</v>
      </c>
      <c r="O188">
        <v>7034</v>
      </c>
      <c r="P188">
        <v>270.53846153846155</v>
      </c>
      <c r="Q188">
        <v>4058.0769230769233</v>
      </c>
      <c r="R188" s="2">
        <v>38.666666666666664</v>
      </c>
      <c r="S188" s="2">
        <v>858919.75714285718</v>
      </c>
      <c r="T188" s="2">
        <v>9274</v>
      </c>
      <c r="U188" s="2">
        <v>8472.7999999999993</v>
      </c>
      <c r="V188" s="2">
        <v>685267</v>
      </c>
      <c r="W188" s="2">
        <v>95569.142857142855</v>
      </c>
      <c r="X188" s="2">
        <v>780836.14285714284</v>
      </c>
      <c r="Y188" s="2">
        <v>78083.614285714284</v>
      </c>
      <c r="Z188" s="2">
        <v>156912.30769230769</v>
      </c>
      <c r="AA188" s="3">
        <v>189008.61538461535</v>
      </c>
      <c r="AB188" s="2">
        <v>17214</v>
      </c>
      <c r="AC188" s="3">
        <f t="shared" si="4"/>
        <v>1239801.4802197802</v>
      </c>
    </row>
    <row r="189" spans="1:29" x14ac:dyDescent="0.3">
      <c r="A189">
        <v>102</v>
      </c>
      <c r="B189">
        <v>50562</v>
      </c>
      <c r="C189" t="s">
        <v>224</v>
      </c>
      <c r="D189" t="s">
        <v>121</v>
      </c>
      <c r="E189" s="12">
        <v>15657</v>
      </c>
      <c r="F189">
        <v>37572</v>
      </c>
      <c r="H189">
        <v>33.083333333333336</v>
      </c>
      <c r="J189">
        <v>80</v>
      </c>
      <c r="K189">
        <v>907</v>
      </c>
      <c r="L189">
        <v>1087</v>
      </c>
      <c r="M189">
        <v>4990</v>
      </c>
      <c r="O189">
        <v>6077</v>
      </c>
      <c r="P189">
        <v>233.73076923076923</v>
      </c>
      <c r="Q189">
        <v>3505.9615384615386</v>
      </c>
      <c r="R189" s="2">
        <v>33.083333333333336</v>
      </c>
      <c r="S189" s="2">
        <v>458876.88</v>
      </c>
      <c r="T189" s="2">
        <v>12469</v>
      </c>
      <c r="U189" s="2">
        <v>7534.5</v>
      </c>
      <c r="V189" s="2">
        <v>334806</v>
      </c>
      <c r="W189" s="2">
        <v>82354.8</v>
      </c>
      <c r="X189" s="2">
        <v>417160.8</v>
      </c>
      <c r="Y189" s="2">
        <v>41716.080000000002</v>
      </c>
      <c r="Z189" s="2">
        <v>115988.89423076925</v>
      </c>
      <c r="AA189" s="3">
        <v>143807.52403846153</v>
      </c>
      <c r="AB189" s="2">
        <v>18784</v>
      </c>
      <c r="AC189" s="3">
        <f t="shared" si="4"/>
        <v>757460.79826923076</v>
      </c>
    </row>
    <row r="190" spans="1:29" x14ac:dyDescent="0.3">
      <c r="A190">
        <v>103</v>
      </c>
      <c r="B190">
        <v>50564</v>
      </c>
      <c r="C190" t="s">
        <v>225</v>
      </c>
      <c r="D190" t="s">
        <v>117</v>
      </c>
      <c r="E190" s="12">
        <v>19146</v>
      </c>
      <c r="F190">
        <v>41061</v>
      </c>
      <c r="H190">
        <v>38.25</v>
      </c>
      <c r="I190">
        <v>39490</v>
      </c>
      <c r="J190">
        <v>144.333</v>
      </c>
      <c r="K190">
        <v>565</v>
      </c>
      <c r="L190">
        <v>943</v>
      </c>
      <c r="M190">
        <v>6280</v>
      </c>
      <c r="O190">
        <v>7223</v>
      </c>
      <c r="P190">
        <v>277.80769230769232</v>
      </c>
      <c r="Q190">
        <v>4167.1153846153848</v>
      </c>
      <c r="R190" s="2">
        <v>38.25</v>
      </c>
      <c r="S190" s="2">
        <v>872753.35714285716</v>
      </c>
      <c r="T190" s="2">
        <v>4639</v>
      </c>
      <c r="U190" s="2">
        <v>8769.7999999999993</v>
      </c>
      <c r="V190" s="2">
        <v>685267</v>
      </c>
      <c r="W190" s="2">
        <v>108145.14285714286</v>
      </c>
      <c r="X190" s="2">
        <v>793412.14285714284</v>
      </c>
      <c r="Y190" s="2">
        <v>79341.21428571429</v>
      </c>
      <c r="Z190" s="2">
        <v>159392.16346153847</v>
      </c>
      <c r="AA190" s="3">
        <v>193525.87499999997</v>
      </c>
      <c r="AB190" s="2">
        <v>16050</v>
      </c>
      <c r="AC190" s="3">
        <f t="shared" si="4"/>
        <v>1255130.1956043956</v>
      </c>
    </row>
    <row r="191" spans="1:29" x14ac:dyDescent="0.3">
      <c r="A191">
        <v>104</v>
      </c>
      <c r="B191">
        <v>50565</v>
      </c>
      <c r="C191" t="s">
        <v>226</v>
      </c>
      <c r="D191" t="s">
        <v>117</v>
      </c>
      <c r="E191" s="12">
        <v>18810</v>
      </c>
      <c r="F191">
        <v>40725</v>
      </c>
      <c r="H191">
        <v>38.25</v>
      </c>
      <c r="I191">
        <v>39490</v>
      </c>
      <c r="J191">
        <v>144.333</v>
      </c>
      <c r="K191">
        <v>565</v>
      </c>
      <c r="L191">
        <v>943</v>
      </c>
      <c r="M191">
        <v>6280</v>
      </c>
      <c r="O191">
        <v>7223</v>
      </c>
      <c r="P191">
        <v>277.80769230769232</v>
      </c>
      <c r="Q191">
        <v>4167.1153846153848</v>
      </c>
      <c r="R191" s="2">
        <v>38.25</v>
      </c>
      <c r="S191" s="2">
        <v>872753.35714285716</v>
      </c>
      <c r="T191" s="2">
        <v>4639</v>
      </c>
      <c r="U191" s="2">
        <v>8769.7999999999993</v>
      </c>
      <c r="V191" s="2">
        <v>685267</v>
      </c>
      <c r="W191" s="2">
        <v>108145.14285714286</v>
      </c>
      <c r="X191" s="2">
        <v>793412.14285714284</v>
      </c>
      <c r="Y191" s="2">
        <v>79341.21428571429</v>
      </c>
      <c r="Z191" s="2">
        <v>159392.16346153847</v>
      </c>
      <c r="AA191" s="3">
        <v>193525.87499999997</v>
      </c>
      <c r="AB191" s="2">
        <v>16586</v>
      </c>
      <c r="AC191" s="3">
        <f t="shared" si="4"/>
        <v>1255666.1956043956</v>
      </c>
    </row>
    <row r="192" spans="1:29" x14ac:dyDescent="0.3">
      <c r="A192">
        <v>105</v>
      </c>
      <c r="B192">
        <v>50566</v>
      </c>
      <c r="C192" t="s">
        <v>227</v>
      </c>
      <c r="D192" t="s">
        <v>117</v>
      </c>
      <c r="E192" s="12">
        <v>18810</v>
      </c>
      <c r="F192">
        <v>40725</v>
      </c>
      <c r="H192">
        <v>38.25</v>
      </c>
      <c r="I192">
        <v>39490</v>
      </c>
      <c r="J192">
        <v>144.333</v>
      </c>
      <c r="K192">
        <v>685</v>
      </c>
      <c r="L192">
        <v>976</v>
      </c>
      <c r="M192">
        <v>6280</v>
      </c>
      <c r="O192">
        <v>7256</v>
      </c>
      <c r="P192">
        <v>279.07692307692309</v>
      </c>
      <c r="Q192">
        <v>4186.1538461538466</v>
      </c>
      <c r="R192" s="2">
        <v>38.25</v>
      </c>
      <c r="S192" s="2">
        <v>890856.21428571432</v>
      </c>
      <c r="T192" s="2">
        <v>3649</v>
      </c>
      <c r="U192" s="2">
        <v>8806.1</v>
      </c>
      <c r="V192" s="2">
        <v>685267</v>
      </c>
      <c r="W192" s="2">
        <v>124602.28571428571</v>
      </c>
      <c r="X192" s="2">
        <v>809869.28571428568</v>
      </c>
      <c r="Y192" s="2">
        <v>80986.92857142858</v>
      </c>
      <c r="Z192" s="2">
        <v>160120.38461538462</v>
      </c>
      <c r="AA192" s="3">
        <v>194326.91826923078</v>
      </c>
      <c r="AB192" s="2">
        <v>17060</v>
      </c>
      <c r="AC192" s="3">
        <f t="shared" si="4"/>
        <v>1274818.6171703297</v>
      </c>
    </row>
    <row r="193" spans="1:29" x14ac:dyDescent="0.3">
      <c r="A193">
        <v>106</v>
      </c>
      <c r="B193">
        <v>50582</v>
      </c>
      <c r="C193" t="s">
        <v>228</v>
      </c>
      <c r="D193" t="s">
        <v>121</v>
      </c>
      <c r="E193" s="12">
        <v>18478</v>
      </c>
      <c r="F193">
        <v>40393</v>
      </c>
      <c r="H193">
        <v>37.666666666666664</v>
      </c>
      <c r="I193">
        <v>39490</v>
      </c>
      <c r="J193">
        <v>123</v>
      </c>
      <c r="K193">
        <v>871</v>
      </c>
      <c r="L193">
        <v>1087</v>
      </c>
      <c r="M193">
        <v>6280</v>
      </c>
      <c r="O193">
        <v>7367</v>
      </c>
      <c r="P193">
        <v>283.34615384615387</v>
      </c>
      <c r="Q193">
        <v>4250.1923076923076</v>
      </c>
      <c r="R193" s="2">
        <v>37.666666666666664</v>
      </c>
      <c r="S193" s="2">
        <v>917212.84285714291</v>
      </c>
      <c r="T193" s="2">
        <v>9481</v>
      </c>
      <c r="U193" s="2">
        <v>8953.5</v>
      </c>
      <c r="V193" s="2">
        <v>685267</v>
      </c>
      <c r="W193" s="2">
        <v>148562.85714285713</v>
      </c>
      <c r="X193" s="2">
        <v>833829.85714285716</v>
      </c>
      <c r="Y193" s="2">
        <v>83382.985714285722</v>
      </c>
      <c r="Z193" s="2">
        <v>160090.57692307691</v>
      </c>
      <c r="AA193" s="3">
        <v>194566.44230769231</v>
      </c>
      <c r="AB193" s="2">
        <v>19623</v>
      </c>
      <c r="AC193" s="3">
        <f t="shared" si="4"/>
        <v>1309927.3620879122</v>
      </c>
    </row>
    <row r="194" spans="1:29" x14ac:dyDescent="0.3">
      <c r="A194">
        <v>107</v>
      </c>
      <c r="B194">
        <v>50588</v>
      </c>
      <c r="C194" t="s">
        <v>229</v>
      </c>
      <c r="D194" t="s">
        <v>126</v>
      </c>
      <c r="E194" s="12">
        <v>17791</v>
      </c>
      <c r="F194">
        <v>39706</v>
      </c>
      <c r="H194">
        <v>37.5</v>
      </c>
      <c r="I194">
        <v>39490</v>
      </c>
      <c r="J194">
        <v>144.333</v>
      </c>
      <c r="K194">
        <v>685</v>
      </c>
      <c r="L194">
        <v>865</v>
      </c>
      <c r="M194">
        <v>6280</v>
      </c>
      <c r="O194">
        <v>7145</v>
      </c>
      <c r="P194">
        <v>274.80769230769232</v>
      </c>
      <c r="Q194">
        <v>4122.1153846153848</v>
      </c>
      <c r="R194" s="2">
        <v>37.5</v>
      </c>
      <c r="S194" s="2">
        <v>883533.98571428575</v>
      </c>
      <c r="T194" s="2">
        <v>8456</v>
      </c>
      <c r="U194" s="2">
        <v>8644.4</v>
      </c>
      <c r="V194" s="2">
        <v>685267</v>
      </c>
      <c r="W194" s="2">
        <v>117945.71428571429</v>
      </c>
      <c r="X194" s="2">
        <v>803212.71428571432</v>
      </c>
      <c r="Y194" s="2">
        <v>80321.271428571432</v>
      </c>
      <c r="Z194" s="2">
        <v>154579.32692307694</v>
      </c>
      <c r="AA194" s="3">
        <v>187018.26923076922</v>
      </c>
      <c r="AB194" s="2">
        <v>17657</v>
      </c>
      <c r="AC194" s="3">
        <f t="shared" si="4"/>
        <v>1259888.981868132</v>
      </c>
    </row>
    <row r="195" spans="1:29" x14ac:dyDescent="0.3">
      <c r="A195">
        <v>108</v>
      </c>
      <c r="B195">
        <v>50589</v>
      </c>
      <c r="C195" t="s">
        <v>230</v>
      </c>
      <c r="D195" t="s">
        <v>121</v>
      </c>
      <c r="E195" s="12">
        <v>17227</v>
      </c>
      <c r="H195">
        <v>36.583333333333336</v>
      </c>
      <c r="J195">
        <v>134</v>
      </c>
      <c r="K195">
        <v>835</v>
      </c>
      <c r="L195">
        <v>1087</v>
      </c>
      <c r="M195">
        <v>6010</v>
      </c>
      <c r="O195">
        <v>7097</v>
      </c>
      <c r="P195">
        <v>272.96153846153845</v>
      </c>
      <c r="Q195">
        <v>4094.4230769230767</v>
      </c>
      <c r="R195" s="2">
        <v>36.583333333333336</v>
      </c>
      <c r="S195" s="2">
        <v>823170.62903225818</v>
      </c>
      <c r="T195" s="2">
        <v>12797</v>
      </c>
      <c r="U195" s="2">
        <v>8656.5</v>
      </c>
      <c r="V195" s="2">
        <v>614897.87096774194</v>
      </c>
      <c r="W195" s="2">
        <v>133439.06451612903</v>
      </c>
      <c r="X195" s="2">
        <v>748336.93548387103</v>
      </c>
      <c r="Y195" s="2">
        <v>74833.693548387106</v>
      </c>
      <c r="Z195" s="2">
        <v>149787.64423076922</v>
      </c>
      <c r="AA195" s="3">
        <v>182702.09134615384</v>
      </c>
      <c r="AB195" s="2">
        <v>19189</v>
      </c>
      <c r="AC195" s="3">
        <f t="shared" si="4"/>
        <v>1196302.8646091812</v>
      </c>
    </row>
    <row r="196" spans="1:29" x14ac:dyDescent="0.3">
      <c r="A196">
        <v>109</v>
      </c>
      <c r="B196">
        <v>50614</v>
      </c>
      <c r="C196" t="s">
        <v>231</v>
      </c>
      <c r="D196" t="s">
        <v>121</v>
      </c>
      <c r="E196" s="12">
        <v>17840</v>
      </c>
      <c r="F196">
        <v>39755</v>
      </c>
      <c r="H196">
        <v>37</v>
      </c>
      <c r="I196">
        <v>39490</v>
      </c>
      <c r="J196">
        <v>144.333</v>
      </c>
      <c r="K196">
        <v>871</v>
      </c>
      <c r="L196">
        <v>1087</v>
      </c>
      <c r="M196">
        <v>6280</v>
      </c>
      <c r="O196">
        <v>7367</v>
      </c>
      <c r="P196">
        <v>283.34615384615387</v>
      </c>
      <c r="Q196">
        <v>4250.1923076923076</v>
      </c>
      <c r="R196" s="2">
        <v>37</v>
      </c>
      <c r="S196" s="2">
        <v>917212.84285714291</v>
      </c>
      <c r="T196" s="2">
        <v>5078</v>
      </c>
      <c r="U196" s="2">
        <v>8953.5</v>
      </c>
      <c r="V196" s="2">
        <v>685267</v>
      </c>
      <c r="W196" s="2">
        <v>148562.85714285713</v>
      </c>
      <c r="X196" s="2">
        <v>833829.85714285716</v>
      </c>
      <c r="Y196" s="2">
        <v>83382.985714285722</v>
      </c>
      <c r="Z196" s="2">
        <v>157257.11538461538</v>
      </c>
      <c r="AA196" s="3">
        <v>191122.78846153847</v>
      </c>
      <c r="AB196" s="2">
        <v>18241</v>
      </c>
      <c r="AC196" s="3">
        <f t="shared" si="4"/>
        <v>1297865.2467032969</v>
      </c>
    </row>
    <row r="197" spans="1:29" x14ac:dyDescent="0.3">
      <c r="A197">
        <v>110</v>
      </c>
      <c r="B197">
        <v>50616</v>
      </c>
      <c r="C197" t="s">
        <v>232</v>
      </c>
      <c r="D197" t="s">
        <v>126</v>
      </c>
      <c r="E197" s="12">
        <v>18415</v>
      </c>
      <c r="F197">
        <v>40330</v>
      </c>
      <c r="H197">
        <v>36.916666666666664</v>
      </c>
      <c r="I197">
        <v>39490</v>
      </c>
      <c r="J197">
        <v>123</v>
      </c>
      <c r="K197">
        <v>468</v>
      </c>
      <c r="L197">
        <v>805</v>
      </c>
      <c r="M197">
        <v>6280</v>
      </c>
      <c r="O197">
        <v>7085</v>
      </c>
      <c r="P197">
        <v>272.5</v>
      </c>
      <c r="Q197">
        <v>4087.5</v>
      </c>
      <c r="R197" s="2">
        <v>36.916666666666664</v>
      </c>
      <c r="S197" s="2">
        <v>854012.5</v>
      </c>
      <c r="T197" s="2">
        <v>1731</v>
      </c>
      <c r="U197" s="2">
        <v>8578.4</v>
      </c>
      <c r="V197" s="2">
        <v>685267</v>
      </c>
      <c r="W197" s="2">
        <v>91108</v>
      </c>
      <c r="X197" s="2">
        <v>776375</v>
      </c>
      <c r="Y197" s="2">
        <v>77637.5</v>
      </c>
      <c r="Z197" s="2">
        <v>150896.875</v>
      </c>
      <c r="AA197" s="3">
        <v>182703.42307692306</v>
      </c>
      <c r="AB197" s="2">
        <v>15613</v>
      </c>
      <c r="AC197" s="3">
        <f t="shared" si="4"/>
        <v>1213535.1980769231</v>
      </c>
    </row>
    <row r="198" spans="1:29" x14ac:dyDescent="0.3">
      <c r="A198">
        <v>111</v>
      </c>
      <c r="B198">
        <v>50618</v>
      </c>
      <c r="C198" t="s">
        <v>233</v>
      </c>
      <c r="D198" t="s">
        <v>117</v>
      </c>
      <c r="E198" s="12">
        <v>15902</v>
      </c>
      <c r="F198">
        <v>37817</v>
      </c>
      <c r="H198">
        <v>32.25</v>
      </c>
      <c r="J198">
        <v>88</v>
      </c>
      <c r="K198">
        <v>715</v>
      </c>
      <c r="L198">
        <v>976</v>
      </c>
      <c r="M198">
        <v>5206</v>
      </c>
      <c r="O198">
        <v>6182</v>
      </c>
      <c r="P198">
        <v>237.76923076923077</v>
      </c>
      <c r="Q198">
        <v>3566.5384615384614</v>
      </c>
      <c r="R198" s="2">
        <v>32.25</v>
      </c>
      <c r="S198" s="2">
        <v>495320.41935483867</v>
      </c>
      <c r="T198" s="2">
        <v>5247</v>
      </c>
      <c r="U198" s="2">
        <v>7624.7</v>
      </c>
      <c r="V198" s="2">
        <v>376063.03225806449</v>
      </c>
      <c r="W198" s="2">
        <v>74228.258064516122</v>
      </c>
      <c r="X198" s="2">
        <v>450291.29032258061</v>
      </c>
      <c r="Y198" s="2">
        <v>45029.129032258061</v>
      </c>
      <c r="Z198" s="2">
        <v>115020.86538461538</v>
      </c>
      <c r="AA198" s="3">
        <v>141863.40865384616</v>
      </c>
      <c r="AB198" s="2">
        <v>17841</v>
      </c>
      <c r="AC198" s="3">
        <f t="shared" si="4"/>
        <v>782917.39339330012</v>
      </c>
    </row>
    <row r="199" spans="1:29" x14ac:dyDescent="0.3">
      <c r="A199">
        <v>112</v>
      </c>
      <c r="B199">
        <v>50621</v>
      </c>
      <c r="C199" t="s">
        <v>234</v>
      </c>
      <c r="D199" t="s">
        <v>121</v>
      </c>
      <c r="E199" s="12">
        <v>17629</v>
      </c>
      <c r="F199">
        <v>39544</v>
      </c>
      <c r="H199">
        <v>36.833333333333336</v>
      </c>
      <c r="I199">
        <v>39490</v>
      </c>
      <c r="J199">
        <v>144.333</v>
      </c>
      <c r="K199">
        <v>802</v>
      </c>
      <c r="L199">
        <v>1087</v>
      </c>
      <c r="M199">
        <v>6280</v>
      </c>
      <c r="O199">
        <v>7367</v>
      </c>
      <c r="P199">
        <v>283.34615384615387</v>
      </c>
      <c r="Q199">
        <v>4250.1923076923076</v>
      </c>
      <c r="R199" s="2">
        <v>36.833333333333336</v>
      </c>
      <c r="S199" s="2">
        <v>910731.64285714284</v>
      </c>
      <c r="T199" s="2">
        <v>13635</v>
      </c>
      <c r="U199" s="2">
        <v>8953.5</v>
      </c>
      <c r="V199" s="2">
        <v>685267</v>
      </c>
      <c r="W199" s="2">
        <v>142670.85714285713</v>
      </c>
      <c r="X199" s="2">
        <v>827937.85714285716</v>
      </c>
      <c r="Y199" s="2">
        <v>82793.785714285725</v>
      </c>
      <c r="Z199" s="2">
        <v>156548.75</v>
      </c>
      <c r="AA199" s="3">
        <v>190261.87500000003</v>
      </c>
      <c r="AB199" s="2">
        <v>20096</v>
      </c>
      <c r="AC199" s="3">
        <f t="shared" si="4"/>
        <v>1300226.7678571427</v>
      </c>
    </row>
    <row r="200" spans="1:29" x14ac:dyDescent="0.3">
      <c r="A200">
        <v>113</v>
      </c>
      <c r="B200">
        <v>50622</v>
      </c>
      <c r="C200" t="s">
        <v>235</v>
      </c>
      <c r="D200" t="s">
        <v>162</v>
      </c>
      <c r="E200" s="12">
        <v>17715</v>
      </c>
      <c r="F200">
        <v>39630</v>
      </c>
      <c r="H200">
        <v>36.75</v>
      </c>
      <c r="I200">
        <v>39490</v>
      </c>
      <c r="J200">
        <v>144.333</v>
      </c>
      <c r="K200">
        <v>475</v>
      </c>
      <c r="L200">
        <v>643</v>
      </c>
      <c r="M200">
        <v>6280</v>
      </c>
      <c r="O200">
        <v>6923</v>
      </c>
      <c r="P200">
        <v>266.26923076923077</v>
      </c>
      <c r="Q200">
        <v>3994.0384615384614</v>
      </c>
      <c r="R200" s="2">
        <v>36.75</v>
      </c>
      <c r="S200" s="2">
        <v>847848.72857142868</v>
      </c>
      <c r="T200" s="2">
        <v>14069</v>
      </c>
      <c r="U200" s="2">
        <v>8303.4</v>
      </c>
      <c r="V200" s="2">
        <v>685267</v>
      </c>
      <c r="W200" s="2">
        <v>85504.571428571435</v>
      </c>
      <c r="X200" s="2">
        <v>770771.57142857148</v>
      </c>
      <c r="Y200" s="2">
        <v>77077.157142857148</v>
      </c>
      <c r="Z200" s="2">
        <v>146780.91346153847</v>
      </c>
      <c r="AA200" s="3">
        <v>176048.04807692306</v>
      </c>
      <c r="AB200" s="2">
        <v>51288</v>
      </c>
      <c r="AC200" s="3">
        <f t="shared" si="4"/>
        <v>1244338.0901098903</v>
      </c>
    </row>
    <row r="201" spans="1:29" x14ac:dyDescent="0.3">
      <c r="A201">
        <v>114</v>
      </c>
      <c r="B201">
        <v>50625</v>
      </c>
      <c r="C201" t="s">
        <v>236</v>
      </c>
      <c r="D201" t="s">
        <v>133</v>
      </c>
      <c r="E201" s="12">
        <v>16490</v>
      </c>
      <c r="F201">
        <v>38405</v>
      </c>
      <c r="H201">
        <v>34.166666666666664</v>
      </c>
      <c r="J201">
        <v>107</v>
      </c>
      <c r="K201">
        <v>469</v>
      </c>
      <c r="L201">
        <v>700</v>
      </c>
      <c r="M201">
        <v>5527</v>
      </c>
      <c r="O201">
        <v>6227</v>
      </c>
      <c r="P201">
        <v>239.5</v>
      </c>
      <c r="Q201">
        <v>3592.5</v>
      </c>
      <c r="R201" s="2">
        <v>34.166666666666664</v>
      </c>
      <c r="S201" s="2">
        <v>595899.30714285711</v>
      </c>
      <c r="T201" s="2">
        <v>7582</v>
      </c>
      <c r="U201" s="2">
        <v>7585.1</v>
      </c>
      <c r="V201" s="2">
        <v>478648.64285714284</v>
      </c>
      <c r="W201" s="2">
        <v>63078</v>
      </c>
      <c r="X201" s="2">
        <v>541726.64285714284</v>
      </c>
      <c r="Y201" s="2">
        <v>54172.664285714287</v>
      </c>
      <c r="Z201" s="2">
        <v>122743.74999999999</v>
      </c>
      <c r="AA201" s="3">
        <v>149513.99038461538</v>
      </c>
      <c r="AB201" s="2">
        <v>16224</v>
      </c>
      <c r="AC201" s="3">
        <f t="shared" si="4"/>
        <v>899548.14752747247</v>
      </c>
    </row>
    <row r="202" spans="1:29" x14ac:dyDescent="0.3">
      <c r="A202">
        <v>115</v>
      </c>
      <c r="B202">
        <v>50636</v>
      </c>
      <c r="C202" t="s">
        <v>237</v>
      </c>
      <c r="D202" t="s">
        <v>126</v>
      </c>
      <c r="E202" s="12">
        <v>17360</v>
      </c>
      <c r="F202">
        <v>39275</v>
      </c>
      <c r="H202">
        <v>36.166666666666664</v>
      </c>
      <c r="J202">
        <v>136</v>
      </c>
      <c r="K202">
        <v>628</v>
      </c>
      <c r="L202">
        <v>865</v>
      </c>
      <c r="M202">
        <v>6146</v>
      </c>
      <c r="O202">
        <v>7011</v>
      </c>
      <c r="P202">
        <v>269.65384615384613</v>
      </c>
      <c r="Q202">
        <v>4044.8076923076919</v>
      </c>
      <c r="R202" s="2">
        <v>36.166666666666664</v>
      </c>
      <c r="S202" s="2">
        <v>822978.12903225818</v>
      </c>
      <c r="T202" s="2">
        <v>3192</v>
      </c>
      <c r="U202" s="2">
        <v>8497</v>
      </c>
      <c r="V202" s="2">
        <v>641215.09677419357</v>
      </c>
      <c r="W202" s="2">
        <v>106946.83870967742</v>
      </c>
      <c r="X202" s="2">
        <v>748161.93548387103</v>
      </c>
      <c r="Y202" s="2">
        <v>74816.193548387106</v>
      </c>
      <c r="Z202" s="2">
        <v>146287.2115384615</v>
      </c>
      <c r="AA202" s="3">
        <v>177293.17307692306</v>
      </c>
      <c r="AB202" s="2">
        <v>18568</v>
      </c>
      <c r="AC202" s="3">
        <f t="shared" si="4"/>
        <v>1176815.5136476427</v>
      </c>
    </row>
    <row r="203" spans="1:29" x14ac:dyDescent="0.3">
      <c r="A203">
        <v>116</v>
      </c>
      <c r="B203">
        <v>50642</v>
      </c>
      <c r="C203" t="s">
        <v>238</v>
      </c>
      <c r="D203" t="s">
        <v>121</v>
      </c>
      <c r="E203" s="12">
        <v>16954</v>
      </c>
      <c r="F203">
        <v>38869</v>
      </c>
      <c r="H203">
        <v>34.833333333333336</v>
      </c>
      <c r="J203">
        <v>123</v>
      </c>
      <c r="K203">
        <v>835</v>
      </c>
      <c r="L203">
        <v>1087</v>
      </c>
      <c r="M203">
        <v>5696</v>
      </c>
      <c r="O203">
        <v>6783</v>
      </c>
      <c r="P203">
        <v>260.88461538461536</v>
      </c>
      <c r="Q203">
        <v>3913.2692307692305</v>
      </c>
      <c r="R203" s="2">
        <v>34.833333333333336</v>
      </c>
      <c r="S203" s="2">
        <v>753991.81</v>
      </c>
      <c r="T203" s="2">
        <v>6407</v>
      </c>
      <c r="U203" s="2">
        <v>8311.1</v>
      </c>
      <c r="V203" s="2">
        <v>561789.8666666667</v>
      </c>
      <c r="W203" s="2">
        <v>123657.23333333334</v>
      </c>
      <c r="X203" s="2">
        <v>685447.10000000009</v>
      </c>
      <c r="Y203" s="2">
        <v>68544.710000000006</v>
      </c>
      <c r="Z203" s="2">
        <v>136312.21153846153</v>
      </c>
      <c r="AA203" s="3">
        <v>167021.14423076925</v>
      </c>
      <c r="AB203" s="2">
        <v>18507</v>
      </c>
      <c r="AC203" s="3">
        <f t="shared" si="4"/>
        <v>1090550.2657692307</v>
      </c>
    </row>
    <row r="204" spans="1:29" x14ac:dyDescent="0.3">
      <c r="A204">
        <v>117</v>
      </c>
      <c r="B204">
        <v>50648</v>
      </c>
      <c r="C204" t="s">
        <v>239</v>
      </c>
      <c r="D204" t="s">
        <v>121</v>
      </c>
      <c r="E204" s="12">
        <v>15865</v>
      </c>
      <c r="F204">
        <v>37780</v>
      </c>
      <c r="H204">
        <v>31.083333333333332</v>
      </c>
      <c r="J204">
        <v>144.333</v>
      </c>
      <c r="K204">
        <v>907</v>
      </c>
      <c r="L204">
        <v>1087</v>
      </c>
      <c r="M204">
        <v>5206</v>
      </c>
      <c r="O204">
        <v>6293</v>
      </c>
      <c r="P204">
        <v>242.03846153846155</v>
      </c>
      <c r="Q204">
        <v>3630.5769230769233</v>
      </c>
      <c r="R204" s="2">
        <v>31.083333333333332</v>
      </c>
      <c r="S204" s="2">
        <v>505499.64666666661</v>
      </c>
      <c r="T204" s="2">
        <v>6091</v>
      </c>
      <c r="U204" s="2">
        <v>7772.1</v>
      </c>
      <c r="V204" s="2">
        <v>369726.26666666666</v>
      </c>
      <c r="W204" s="2">
        <v>89818.866666666669</v>
      </c>
      <c r="X204" s="2">
        <v>459545.1333333333</v>
      </c>
      <c r="Y204" s="2">
        <v>45954.513333333336</v>
      </c>
      <c r="Z204" s="2">
        <v>112850.4326923077</v>
      </c>
      <c r="AA204" s="3">
        <v>139374.6778846154</v>
      </c>
      <c r="AB204" s="2">
        <v>18266</v>
      </c>
      <c r="AC204" s="3">
        <f t="shared" si="4"/>
        <v>789853.85724358971</v>
      </c>
    </row>
    <row r="205" spans="1:29" x14ac:dyDescent="0.3">
      <c r="A205">
        <v>118</v>
      </c>
      <c r="B205">
        <v>50649</v>
      </c>
      <c r="C205" t="s">
        <v>240</v>
      </c>
      <c r="D205" t="s">
        <v>121</v>
      </c>
      <c r="E205" s="12">
        <v>14427</v>
      </c>
      <c r="F205">
        <v>36342</v>
      </c>
      <c r="G205">
        <v>35201</v>
      </c>
      <c r="H205">
        <v>25.583333333333332</v>
      </c>
      <c r="K205">
        <v>979</v>
      </c>
      <c r="L205">
        <v>979</v>
      </c>
      <c r="M205">
        <v>3215</v>
      </c>
      <c r="O205">
        <v>4194</v>
      </c>
      <c r="P205">
        <v>161.30769230769232</v>
      </c>
      <c r="Q205">
        <v>2419.6153846153848</v>
      </c>
      <c r="R205" s="2">
        <v>25.583333333333332</v>
      </c>
      <c r="S205" s="2">
        <v>9620.9903225806465</v>
      </c>
      <c r="T205" s="2">
        <v>0</v>
      </c>
      <c r="U205" s="2">
        <v>5463.2</v>
      </c>
      <c r="V205" s="2">
        <v>4830.3548387096771</v>
      </c>
      <c r="W205" s="2">
        <v>3916</v>
      </c>
      <c r="X205" s="2">
        <v>8746.354838709678</v>
      </c>
      <c r="Y205" s="2">
        <v>874.63548387096785</v>
      </c>
      <c r="Z205" s="2">
        <v>61901.826923076922</v>
      </c>
      <c r="AA205" s="3">
        <v>80634.730769230766</v>
      </c>
      <c r="AB205" s="2">
        <v>17546</v>
      </c>
      <c r="AC205" s="3">
        <f t="shared" si="4"/>
        <v>175166.74801488832</v>
      </c>
    </row>
    <row r="206" spans="1:29" x14ac:dyDescent="0.3">
      <c r="A206">
        <v>119</v>
      </c>
      <c r="B206">
        <v>50666</v>
      </c>
      <c r="C206" t="s">
        <v>241</v>
      </c>
      <c r="D206" t="s">
        <v>162</v>
      </c>
      <c r="E206" s="12">
        <v>17198</v>
      </c>
      <c r="F206">
        <v>36033</v>
      </c>
      <c r="G206">
        <v>36033</v>
      </c>
      <c r="H206">
        <v>25.916666666666668</v>
      </c>
      <c r="K206">
        <v>475</v>
      </c>
      <c r="L206">
        <v>547</v>
      </c>
      <c r="M206">
        <v>4127</v>
      </c>
      <c r="O206">
        <v>4674</v>
      </c>
      <c r="P206">
        <v>179.76923076923077</v>
      </c>
      <c r="Q206">
        <v>2696.5384615384614</v>
      </c>
      <c r="R206" s="2">
        <v>25.916666666666668</v>
      </c>
      <c r="S206" s="2">
        <v>152695.15161290322</v>
      </c>
      <c r="T206" s="2">
        <v>0</v>
      </c>
      <c r="U206" s="2">
        <v>5829.5</v>
      </c>
      <c r="V206" s="2">
        <v>123644</v>
      </c>
      <c r="W206" s="2">
        <v>15169.774193548386</v>
      </c>
      <c r="X206" s="2">
        <v>138813.77419354839</v>
      </c>
      <c r="Y206" s="2">
        <v>13881.37741935484</v>
      </c>
      <c r="Z206" s="2">
        <v>69885.288461538468</v>
      </c>
      <c r="AA206" s="3">
        <v>87162.235576923078</v>
      </c>
      <c r="AB206" s="2">
        <v>65000</v>
      </c>
      <c r="AC206" s="3">
        <f t="shared" si="4"/>
        <v>380572.17565136479</v>
      </c>
    </row>
    <row r="207" spans="1:29" x14ac:dyDescent="0.3">
      <c r="A207">
        <v>120</v>
      </c>
      <c r="B207">
        <v>50669</v>
      </c>
      <c r="C207" t="s">
        <v>242</v>
      </c>
      <c r="D207" t="s">
        <v>162</v>
      </c>
      <c r="E207" s="12">
        <v>18799</v>
      </c>
      <c r="F207">
        <v>40714</v>
      </c>
      <c r="H207">
        <v>35.916666666666664</v>
      </c>
      <c r="I207">
        <v>39490</v>
      </c>
      <c r="J207">
        <v>144.333</v>
      </c>
      <c r="K207">
        <v>475</v>
      </c>
      <c r="L207">
        <v>643</v>
      </c>
      <c r="M207">
        <v>6280</v>
      </c>
      <c r="O207">
        <v>6923</v>
      </c>
      <c r="P207">
        <v>266.26923076923077</v>
      </c>
      <c r="Q207">
        <v>3994.0384615384614</v>
      </c>
      <c r="R207" s="2">
        <v>35.916666666666664</v>
      </c>
      <c r="S207" s="2">
        <v>847848.72857142868</v>
      </c>
      <c r="T207" s="2">
        <v>11571</v>
      </c>
      <c r="U207" s="2">
        <v>8303.4</v>
      </c>
      <c r="V207" s="2">
        <v>685267</v>
      </c>
      <c r="W207" s="2">
        <v>85504.571428571435</v>
      </c>
      <c r="X207" s="2">
        <v>770771.57142857148</v>
      </c>
      <c r="Y207" s="2">
        <v>77077.157142857148</v>
      </c>
      <c r="Z207" s="2">
        <v>143452.54807692306</v>
      </c>
      <c r="AA207" s="3">
        <v>172056.02884615381</v>
      </c>
      <c r="AB207" s="2">
        <v>51288</v>
      </c>
      <c r="AC207" s="3">
        <f t="shared" si="4"/>
        <v>1234519.7054945056</v>
      </c>
    </row>
    <row r="208" spans="1:29" x14ac:dyDescent="0.3">
      <c r="A208">
        <v>121</v>
      </c>
      <c r="B208">
        <v>50675</v>
      </c>
      <c r="C208" t="s">
        <v>243</v>
      </c>
      <c r="D208" t="s">
        <v>162</v>
      </c>
      <c r="E208" s="12">
        <v>18050</v>
      </c>
      <c r="H208">
        <v>35.916666666666664</v>
      </c>
      <c r="I208">
        <v>39490</v>
      </c>
      <c r="J208">
        <v>144.333</v>
      </c>
      <c r="K208">
        <v>475</v>
      </c>
      <c r="L208">
        <v>643</v>
      </c>
      <c r="M208">
        <v>6280</v>
      </c>
      <c r="O208">
        <v>6923</v>
      </c>
      <c r="P208">
        <v>266.26923076923077</v>
      </c>
      <c r="Q208">
        <v>3994.0384615384614</v>
      </c>
      <c r="R208" s="2">
        <v>35.916666666666664</v>
      </c>
      <c r="S208" s="2">
        <v>847848.72857142868</v>
      </c>
      <c r="T208" s="2">
        <v>4578</v>
      </c>
      <c r="U208" s="2">
        <v>8303.4</v>
      </c>
      <c r="V208" s="2">
        <v>685267</v>
      </c>
      <c r="W208" s="2">
        <v>85504.571428571435</v>
      </c>
      <c r="X208" s="2">
        <v>770771.57142857148</v>
      </c>
      <c r="Y208" s="2">
        <v>77077.157142857148</v>
      </c>
      <c r="Z208" s="2">
        <v>143452.54807692306</v>
      </c>
      <c r="AA208" s="3">
        <v>172056.02884615381</v>
      </c>
      <c r="AB208" s="2">
        <v>15791</v>
      </c>
      <c r="AC208" s="3">
        <f t="shared" si="4"/>
        <v>1192029.7054945056</v>
      </c>
    </row>
    <row r="209" spans="1:29" x14ac:dyDescent="0.3">
      <c r="A209">
        <v>122</v>
      </c>
      <c r="B209">
        <v>50676</v>
      </c>
      <c r="C209" t="s">
        <v>244</v>
      </c>
      <c r="D209" t="s">
        <v>245</v>
      </c>
      <c r="E209" s="12">
        <v>17349</v>
      </c>
      <c r="F209">
        <v>35266</v>
      </c>
      <c r="G209">
        <v>35268</v>
      </c>
      <c r="H209">
        <v>24.25</v>
      </c>
      <c r="K209">
        <v>374</v>
      </c>
      <c r="L209">
        <v>392</v>
      </c>
      <c r="M209">
        <v>3293</v>
      </c>
      <c r="O209">
        <v>3685</v>
      </c>
      <c r="P209">
        <v>141.73076923076923</v>
      </c>
      <c r="Q209">
        <v>2125.9615384615386</v>
      </c>
      <c r="R209" s="2">
        <v>24.25</v>
      </c>
      <c r="S209" s="2">
        <v>14868.061290322579</v>
      </c>
      <c r="T209" s="2">
        <v>0</v>
      </c>
      <c r="U209" s="2">
        <v>4693.2</v>
      </c>
      <c r="V209" s="2">
        <v>11767.516129032258</v>
      </c>
      <c r="W209" s="2">
        <v>1748.9032258064517</v>
      </c>
      <c r="X209" s="2">
        <v>13516.419354838708</v>
      </c>
      <c r="Y209" s="2">
        <v>1351.6419354838708</v>
      </c>
      <c r="Z209" s="2">
        <v>51554.567307692312</v>
      </c>
      <c r="AA209" s="3">
        <v>65659.673076923078</v>
      </c>
      <c r="AB209" s="2">
        <v>16326</v>
      </c>
      <c r="AC209" s="3">
        <f t="shared" si="4"/>
        <v>153101.50167493796</v>
      </c>
    </row>
    <row r="210" spans="1:29" x14ac:dyDescent="0.3">
      <c r="A210">
        <v>123</v>
      </c>
      <c r="B210">
        <v>50683</v>
      </c>
      <c r="C210" t="s">
        <v>246</v>
      </c>
      <c r="D210" t="s">
        <v>117</v>
      </c>
      <c r="E210" s="12">
        <v>17963</v>
      </c>
      <c r="F210">
        <v>39878</v>
      </c>
      <c r="H210">
        <v>36.5</v>
      </c>
      <c r="I210">
        <v>39490</v>
      </c>
      <c r="J210">
        <v>144.333</v>
      </c>
      <c r="K210">
        <v>778</v>
      </c>
      <c r="L210">
        <v>976</v>
      </c>
      <c r="M210">
        <v>6280</v>
      </c>
      <c r="O210">
        <v>7256</v>
      </c>
      <c r="P210">
        <v>279.07692307692309</v>
      </c>
      <c r="Q210">
        <v>4186.1538461538466</v>
      </c>
      <c r="R210" s="2">
        <v>36.5</v>
      </c>
      <c r="S210" s="2">
        <v>900373.41428571427</v>
      </c>
      <c r="T210" s="2">
        <v>11613</v>
      </c>
      <c r="U210" s="2">
        <v>8806.1</v>
      </c>
      <c r="V210" s="2">
        <v>685267</v>
      </c>
      <c r="W210" s="2">
        <v>133254.28571428571</v>
      </c>
      <c r="X210" s="2">
        <v>818521.28571428568</v>
      </c>
      <c r="Y210" s="2">
        <v>81852.128571428577</v>
      </c>
      <c r="Z210" s="2">
        <v>152794.6153846154</v>
      </c>
      <c r="AA210" s="3">
        <v>185436.14423076922</v>
      </c>
      <c r="AB210" s="2">
        <v>18670</v>
      </c>
      <c r="AC210" s="3">
        <f t="shared" si="4"/>
        <v>1277693.2739010989</v>
      </c>
    </row>
    <row r="211" spans="1:29" x14ac:dyDescent="0.3">
      <c r="A211">
        <v>124</v>
      </c>
      <c r="B211">
        <v>50697</v>
      </c>
      <c r="C211" t="s">
        <v>247</v>
      </c>
      <c r="D211" t="s">
        <v>117</v>
      </c>
      <c r="E211" s="12">
        <v>17432</v>
      </c>
      <c r="F211">
        <v>39347</v>
      </c>
      <c r="H211">
        <v>35.083333333333336</v>
      </c>
      <c r="J211">
        <v>144.333</v>
      </c>
      <c r="K211">
        <v>778</v>
      </c>
      <c r="L211">
        <v>976</v>
      </c>
      <c r="M211">
        <v>6190</v>
      </c>
      <c r="O211">
        <v>7166</v>
      </c>
      <c r="P211">
        <v>275.61538461538464</v>
      </c>
      <c r="Q211">
        <v>4134.2307692307695</v>
      </c>
      <c r="R211" s="2">
        <v>35.083333333333336</v>
      </c>
      <c r="S211" s="2">
        <v>862871.97333333327</v>
      </c>
      <c r="T211" s="2">
        <v>10065</v>
      </c>
      <c r="U211" s="2">
        <v>8707.1</v>
      </c>
      <c r="V211" s="2">
        <v>655757.33333333337</v>
      </c>
      <c r="W211" s="2">
        <v>128671.73333333334</v>
      </c>
      <c r="X211" s="2">
        <v>784429.06666666665</v>
      </c>
      <c r="Y211" s="2">
        <v>78442.906666666662</v>
      </c>
      <c r="Z211" s="2">
        <v>145042.59615384619</v>
      </c>
      <c r="AA211" s="3">
        <v>176235.05288461543</v>
      </c>
      <c r="AB211" s="2">
        <v>18234</v>
      </c>
      <c r="AC211" s="3">
        <f t="shared" si="4"/>
        <v>1221155.722371795</v>
      </c>
    </row>
    <row r="212" spans="1:29" x14ac:dyDescent="0.3">
      <c r="A212">
        <v>125</v>
      </c>
      <c r="B212">
        <v>50700</v>
      </c>
      <c r="C212" t="s">
        <v>248</v>
      </c>
      <c r="D212" t="s">
        <v>126</v>
      </c>
      <c r="E212" s="12">
        <v>18537</v>
      </c>
      <c r="F212">
        <v>40452</v>
      </c>
      <c r="H212">
        <v>35.416666666666664</v>
      </c>
      <c r="I212">
        <v>39490</v>
      </c>
      <c r="J212">
        <v>144.333</v>
      </c>
      <c r="K212">
        <v>601</v>
      </c>
      <c r="L212">
        <v>865</v>
      </c>
      <c r="M212">
        <v>6280</v>
      </c>
      <c r="O212">
        <v>7145</v>
      </c>
      <c r="P212">
        <v>274.80769230769232</v>
      </c>
      <c r="Q212">
        <v>4122.1153846153848</v>
      </c>
      <c r="R212" s="2">
        <v>35.416666666666664</v>
      </c>
      <c r="S212" s="2">
        <v>874887.98571428575</v>
      </c>
      <c r="T212" s="2">
        <v>3464</v>
      </c>
      <c r="U212" s="2">
        <v>8644.4</v>
      </c>
      <c r="V212" s="2">
        <v>685267</v>
      </c>
      <c r="W212" s="2">
        <v>110085.71428571429</v>
      </c>
      <c r="X212" s="2">
        <v>795352.71428571432</v>
      </c>
      <c r="Y212" s="2">
        <v>79535.271428571432</v>
      </c>
      <c r="Z212" s="2">
        <v>145991.58653846153</v>
      </c>
      <c r="AA212" s="3">
        <v>176628.36538461535</v>
      </c>
      <c r="AB212" s="2">
        <v>15870</v>
      </c>
      <c r="AC212" s="3">
        <f t="shared" si="4"/>
        <v>1225486.3376373625</v>
      </c>
    </row>
    <row r="213" spans="1:29" x14ac:dyDescent="0.3">
      <c r="A213">
        <v>126</v>
      </c>
      <c r="B213">
        <v>50722</v>
      </c>
      <c r="C213" t="s">
        <v>249</v>
      </c>
      <c r="D213" t="s">
        <v>121</v>
      </c>
      <c r="E213" s="12">
        <v>18048</v>
      </c>
      <c r="F213">
        <v>39963</v>
      </c>
      <c r="H213">
        <v>35.083333333333336</v>
      </c>
      <c r="I213">
        <v>39490</v>
      </c>
      <c r="J213">
        <v>144.333</v>
      </c>
      <c r="K213">
        <v>871</v>
      </c>
      <c r="L213">
        <v>1087</v>
      </c>
      <c r="M213">
        <v>6280</v>
      </c>
      <c r="O213">
        <v>7367</v>
      </c>
      <c r="P213">
        <v>283.34615384615387</v>
      </c>
      <c r="Q213">
        <v>4250.1923076923076</v>
      </c>
      <c r="R213" s="2">
        <v>35.083333333333336</v>
      </c>
      <c r="S213" s="2">
        <v>917212.84285714291</v>
      </c>
      <c r="T213" s="2">
        <v>11320</v>
      </c>
      <c r="U213" s="2">
        <v>8953.5</v>
      </c>
      <c r="V213" s="2">
        <v>685267</v>
      </c>
      <c r="W213" s="2">
        <v>148562.85714285713</v>
      </c>
      <c r="X213" s="2">
        <v>833829.85714285716</v>
      </c>
      <c r="Y213" s="2">
        <v>83382.985714285722</v>
      </c>
      <c r="Z213" s="2">
        <v>149110.91346153847</v>
      </c>
      <c r="AA213" s="3">
        <v>181222.28365384619</v>
      </c>
      <c r="AB213" s="2">
        <v>18865</v>
      </c>
      <c r="AC213" s="3">
        <f t="shared" si="4"/>
        <v>1286684.5399725277</v>
      </c>
    </row>
    <row r="214" spans="1:29" x14ac:dyDescent="0.3">
      <c r="A214">
        <v>127</v>
      </c>
      <c r="B214">
        <v>50726</v>
      </c>
      <c r="C214" t="s">
        <v>250</v>
      </c>
      <c r="D214" t="s">
        <v>162</v>
      </c>
      <c r="E214" s="12">
        <v>17892</v>
      </c>
      <c r="F214">
        <v>39807</v>
      </c>
      <c r="H214">
        <v>35.083333333333336</v>
      </c>
      <c r="I214">
        <v>39490</v>
      </c>
      <c r="J214">
        <v>144.333</v>
      </c>
      <c r="K214">
        <v>547</v>
      </c>
      <c r="L214">
        <v>643</v>
      </c>
      <c r="M214">
        <v>6280</v>
      </c>
      <c r="O214">
        <v>6923</v>
      </c>
      <c r="P214">
        <v>266.26923076923077</v>
      </c>
      <c r="Q214">
        <v>3994.0384615384614</v>
      </c>
      <c r="R214" s="2">
        <v>35.083333333333336</v>
      </c>
      <c r="S214" s="2">
        <v>852917.52857142861</v>
      </c>
      <c r="T214" s="2">
        <v>8115</v>
      </c>
      <c r="U214" s="2">
        <v>8303.4</v>
      </c>
      <c r="V214" s="2">
        <v>685267</v>
      </c>
      <c r="W214" s="2">
        <v>90112.571428571435</v>
      </c>
      <c r="X214" s="2">
        <v>775379.57142857148</v>
      </c>
      <c r="Y214" s="2">
        <v>77537.957142857151</v>
      </c>
      <c r="Z214" s="2">
        <v>140124.18269230769</v>
      </c>
      <c r="AA214" s="3">
        <v>168064.0096153846</v>
      </c>
      <c r="AB214" s="2">
        <v>17480</v>
      </c>
      <c r="AC214" s="3">
        <f t="shared" si="4"/>
        <v>1195004.1208791209</v>
      </c>
    </row>
    <row r="215" spans="1:29" x14ac:dyDescent="0.3">
      <c r="A215">
        <v>128</v>
      </c>
      <c r="B215">
        <v>50730</v>
      </c>
      <c r="C215" t="s">
        <v>251</v>
      </c>
      <c r="D215" t="s">
        <v>126</v>
      </c>
      <c r="E215" s="12">
        <v>18080</v>
      </c>
      <c r="F215">
        <v>39995</v>
      </c>
      <c r="H215">
        <v>35.083333333333336</v>
      </c>
      <c r="I215">
        <v>39490</v>
      </c>
      <c r="J215">
        <v>144.333</v>
      </c>
      <c r="K215">
        <v>628</v>
      </c>
      <c r="L215">
        <v>865</v>
      </c>
      <c r="M215">
        <v>6280</v>
      </c>
      <c r="O215">
        <v>7145</v>
      </c>
      <c r="P215">
        <v>274.80769230769232</v>
      </c>
      <c r="Q215">
        <v>4122.1153846153848</v>
      </c>
      <c r="R215" s="2">
        <v>35.083333333333336</v>
      </c>
      <c r="S215" s="2">
        <v>878135.18571428582</v>
      </c>
      <c r="T215" s="2">
        <v>8016</v>
      </c>
      <c r="U215" s="2">
        <v>8644.4</v>
      </c>
      <c r="V215" s="2">
        <v>685267</v>
      </c>
      <c r="W215" s="2">
        <v>113037.71428571429</v>
      </c>
      <c r="X215" s="2">
        <v>798304.71428571432</v>
      </c>
      <c r="Y215" s="2">
        <v>79830.471428571444</v>
      </c>
      <c r="Z215" s="2">
        <v>144617.54807692309</v>
      </c>
      <c r="AA215" s="3">
        <v>174965.98076923078</v>
      </c>
      <c r="AB215" s="2">
        <v>17274</v>
      </c>
      <c r="AC215" s="3">
        <f t="shared" si="4"/>
        <v>1231653.1145604397</v>
      </c>
    </row>
    <row r="216" spans="1:29" x14ac:dyDescent="0.3">
      <c r="A216">
        <v>129</v>
      </c>
      <c r="B216">
        <v>50731</v>
      </c>
      <c r="C216" t="s">
        <v>252</v>
      </c>
      <c r="D216" t="s">
        <v>133</v>
      </c>
      <c r="E216" s="12">
        <v>18631</v>
      </c>
      <c r="F216">
        <v>40546</v>
      </c>
      <c r="H216">
        <v>35.083333333333336</v>
      </c>
      <c r="I216">
        <v>39490</v>
      </c>
      <c r="J216">
        <v>144.333</v>
      </c>
      <c r="K216">
        <v>619</v>
      </c>
      <c r="L216">
        <v>754</v>
      </c>
      <c r="M216">
        <v>6280</v>
      </c>
      <c r="O216">
        <v>7034</v>
      </c>
      <c r="P216">
        <v>270.53846153846155</v>
      </c>
      <c r="Q216">
        <v>4058.0769230769233</v>
      </c>
      <c r="R216" s="2">
        <v>35.083333333333336</v>
      </c>
      <c r="S216" s="2">
        <v>868595.35714285716</v>
      </c>
      <c r="T216" s="2">
        <v>13606</v>
      </c>
      <c r="U216" s="2">
        <v>8472.7999999999993</v>
      </c>
      <c r="V216" s="2">
        <v>685267</v>
      </c>
      <c r="W216" s="2">
        <v>104365.14285714286</v>
      </c>
      <c r="X216" s="2">
        <v>789632.14285714284</v>
      </c>
      <c r="Y216" s="2">
        <v>78963.21428571429</v>
      </c>
      <c r="Z216" s="2">
        <v>142370.8653846154</v>
      </c>
      <c r="AA216" s="3">
        <v>171492.73076923078</v>
      </c>
      <c r="AB216" s="2">
        <v>17084</v>
      </c>
      <c r="AC216" s="3">
        <f t="shared" ref="AC216:AC279" si="5">S216+T216+U216+Z216+AA216+AB216</f>
        <v>1221621.7532967033</v>
      </c>
    </row>
    <row r="217" spans="1:29" x14ac:dyDescent="0.3">
      <c r="A217">
        <v>130</v>
      </c>
      <c r="B217">
        <v>50733</v>
      </c>
      <c r="C217" t="s">
        <v>253</v>
      </c>
      <c r="D217" t="s">
        <v>133</v>
      </c>
      <c r="E217" s="12">
        <v>16954</v>
      </c>
      <c r="F217">
        <v>38869</v>
      </c>
      <c r="H217">
        <v>33.333333333333336</v>
      </c>
      <c r="J217">
        <v>144.333</v>
      </c>
      <c r="K217">
        <v>493</v>
      </c>
      <c r="L217">
        <v>754</v>
      </c>
      <c r="M217">
        <v>5696</v>
      </c>
      <c r="O217">
        <v>6450</v>
      </c>
      <c r="P217">
        <v>248.07692307692307</v>
      </c>
      <c r="Q217">
        <v>3721.1538461538462</v>
      </c>
      <c r="R217" s="2">
        <v>33.333333333333336</v>
      </c>
      <c r="S217" s="2">
        <v>702945.1</v>
      </c>
      <c r="T217" s="2">
        <v>12737</v>
      </c>
      <c r="U217" s="2">
        <v>7830.4</v>
      </c>
      <c r="V217" s="2">
        <v>561789.8666666667</v>
      </c>
      <c r="W217" s="2">
        <v>77251.133333333331</v>
      </c>
      <c r="X217" s="2">
        <v>639041</v>
      </c>
      <c r="Y217" s="2">
        <v>63904.100000000006</v>
      </c>
      <c r="Z217" s="2">
        <v>124038.46153846155</v>
      </c>
      <c r="AA217" s="3">
        <v>150584.61538461538</v>
      </c>
      <c r="AB217" s="2">
        <v>17063</v>
      </c>
      <c r="AC217" s="3">
        <f t="shared" si="5"/>
        <v>1015198.5769230769</v>
      </c>
    </row>
    <row r="218" spans="1:29" x14ac:dyDescent="0.3">
      <c r="A218">
        <v>131</v>
      </c>
      <c r="B218">
        <v>50734</v>
      </c>
      <c r="C218" t="s">
        <v>254</v>
      </c>
      <c r="D218" t="s">
        <v>133</v>
      </c>
      <c r="E218" s="12">
        <v>17967</v>
      </c>
      <c r="F218">
        <v>39882</v>
      </c>
      <c r="G218">
        <v>37550</v>
      </c>
      <c r="H218">
        <v>29.75</v>
      </c>
      <c r="J218">
        <v>144.333</v>
      </c>
      <c r="K218">
        <v>619</v>
      </c>
      <c r="L218">
        <v>754</v>
      </c>
      <c r="M218">
        <v>4938</v>
      </c>
      <c r="O218">
        <v>5692</v>
      </c>
      <c r="P218">
        <v>218.92307692307693</v>
      </c>
      <c r="Q218">
        <v>3283.8461538461538</v>
      </c>
      <c r="R218" s="2">
        <v>29.75</v>
      </c>
      <c r="S218" s="2">
        <v>426265.25806451612</v>
      </c>
      <c r="T218" s="2">
        <v>965</v>
      </c>
      <c r="U218" s="2">
        <v>6996.6</v>
      </c>
      <c r="V218" s="2">
        <v>331217.09677419357</v>
      </c>
      <c r="W218" s="2">
        <v>56296.774193548386</v>
      </c>
      <c r="X218" s="2">
        <v>387513.87096774194</v>
      </c>
      <c r="Y218" s="2">
        <v>38751.387096774197</v>
      </c>
      <c r="Z218" s="2">
        <v>97694.423076923078</v>
      </c>
      <c r="AA218" s="3">
        <v>120085.87500000001</v>
      </c>
      <c r="AB218" s="2">
        <v>16279</v>
      </c>
      <c r="AC218" s="3">
        <f t="shared" si="5"/>
        <v>668286.15614143922</v>
      </c>
    </row>
    <row r="219" spans="1:29" x14ac:dyDescent="0.3">
      <c r="A219">
        <v>132</v>
      </c>
      <c r="B219">
        <v>50735</v>
      </c>
      <c r="C219" t="s">
        <v>255</v>
      </c>
      <c r="D219" t="s">
        <v>162</v>
      </c>
      <c r="E219" s="12">
        <v>19176</v>
      </c>
      <c r="F219">
        <v>41091</v>
      </c>
      <c r="G219">
        <v>36747</v>
      </c>
      <c r="H219">
        <v>27.583333333333332</v>
      </c>
      <c r="K219">
        <v>412</v>
      </c>
      <c r="L219">
        <v>523</v>
      </c>
      <c r="M219">
        <v>4562</v>
      </c>
      <c r="O219">
        <v>5085</v>
      </c>
      <c r="P219">
        <v>195.57692307692307</v>
      </c>
      <c r="Q219">
        <v>2933.6538461538462</v>
      </c>
      <c r="R219" s="2">
        <v>27.583333333333332</v>
      </c>
      <c r="S219" s="2">
        <v>253896.81935483869</v>
      </c>
      <c r="T219" s="2">
        <v>4682</v>
      </c>
      <c r="U219" s="2">
        <v>6281.6</v>
      </c>
      <c r="V219" s="2">
        <v>206160.45161290321</v>
      </c>
      <c r="W219" s="2">
        <v>24654.83870967742</v>
      </c>
      <c r="X219" s="2">
        <v>230815.29032258064</v>
      </c>
      <c r="Y219" s="2">
        <v>23081.529032258066</v>
      </c>
      <c r="Z219" s="2">
        <v>80919.951923076922</v>
      </c>
      <c r="AA219" s="3">
        <v>99962.000000000015</v>
      </c>
      <c r="AB219" s="2">
        <v>16422</v>
      </c>
      <c r="AC219" s="3">
        <f t="shared" si="5"/>
        <v>462164.3712779156</v>
      </c>
    </row>
    <row r="220" spans="1:29" x14ac:dyDescent="0.3">
      <c r="A220">
        <v>133</v>
      </c>
      <c r="B220">
        <v>50737</v>
      </c>
      <c r="C220" t="s">
        <v>256</v>
      </c>
      <c r="D220" t="s">
        <v>162</v>
      </c>
      <c r="E220" s="12">
        <v>18445</v>
      </c>
      <c r="F220">
        <v>40360</v>
      </c>
      <c r="H220">
        <v>35.083333333333336</v>
      </c>
      <c r="I220">
        <v>39490</v>
      </c>
      <c r="J220">
        <v>144.333</v>
      </c>
      <c r="K220">
        <v>412</v>
      </c>
      <c r="L220">
        <v>643</v>
      </c>
      <c r="M220">
        <v>6280</v>
      </c>
      <c r="O220">
        <v>6923</v>
      </c>
      <c r="P220">
        <v>266.26923076923077</v>
      </c>
      <c r="Q220">
        <v>3994.0384615384614</v>
      </c>
      <c r="R220" s="2">
        <v>35.083333333333336</v>
      </c>
      <c r="S220" s="2">
        <v>840087.12857142859</v>
      </c>
      <c r="T220" s="2">
        <v>2975</v>
      </c>
      <c r="U220" s="2">
        <v>8303.4</v>
      </c>
      <c r="V220" s="2">
        <v>685267</v>
      </c>
      <c r="W220" s="2">
        <v>78448.571428571435</v>
      </c>
      <c r="X220" s="2">
        <v>763715.57142857148</v>
      </c>
      <c r="Y220" s="2">
        <v>76371.557142857157</v>
      </c>
      <c r="Z220" s="2">
        <v>140124.18269230769</v>
      </c>
      <c r="AA220" s="3">
        <v>168064.0096153846</v>
      </c>
      <c r="AB220" s="2">
        <v>15419</v>
      </c>
      <c r="AC220" s="3">
        <f t="shared" si="5"/>
        <v>1174972.7208791208</v>
      </c>
    </row>
    <row r="221" spans="1:29" x14ac:dyDescent="0.3">
      <c r="A221">
        <v>134</v>
      </c>
      <c r="B221">
        <v>50739</v>
      </c>
      <c r="C221" t="s">
        <v>257</v>
      </c>
      <c r="D221" t="s">
        <v>133</v>
      </c>
      <c r="E221" s="12">
        <v>18080</v>
      </c>
      <c r="F221">
        <v>39995</v>
      </c>
      <c r="H221">
        <v>35.083333333333336</v>
      </c>
      <c r="I221">
        <v>39490</v>
      </c>
      <c r="J221">
        <v>144.333</v>
      </c>
      <c r="K221">
        <v>469</v>
      </c>
      <c r="L221">
        <v>754</v>
      </c>
      <c r="M221">
        <v>6280</v>
      </c>
      <c r="O221">
        <v>7034</v>
      </c>
      <c r="P221">
        <v>270.53846153846155</v>
      </c>
      <c r="Q221">
        <v>4058.0769230769233</v>
      </c>
      <c r="R221" s="2">
        <v>35.083333333333336</v>
      </c>
      <c r="S221" s="2">
        <v>852134.95714285714</v>
      </c>
      <c r="T221" s="2">
        <v>3619</v>
      </c>
      <c r="U221" s="2">
        <v>8472.7999999999993</v>
      </c>
      <c r="V221" s="2">
        <v>685267</v>
      </c>
      <c r="W221" s="2">
        <v>89401.142857142855</v>
      </c>
      <c r="X221" s="2">
        <v>774668.14285714284</v>
      </c>
      <c r="Y221" s="2">
        <v>77466.814285714281</v>
      </c>
      <c r="Z221" s="2">
        <v>142370.8653846154</v>
      </c>
      <c r="AA221" s="3">
        <v>171492.73076923078</v>
      </c>
      <c r="AB221" s="2">
        <v>17334</v>
      </c>
      <c r="AC221" s="3">
        <f t="shared" si="5"/>
        <v>1195424.3532967034</v>
      </c>
    </row>
    <row r="222" spans="1:29" x14ac:dyDescent="0.3">
      <c r="A222">
        <v>135</v>
      </c>
      <c r="B222">
        <v>50740</v>
      </c>
      <c r="C222" t="s">
        <v>258</v>
      </c>
      <c r="D222" t="s">
        <v>117</v>
      </c>
      <c r="E222" s="12">
        <v>19025</v>
      </c>
      <c r="F222">
        <v>40940</v>
      </c>
      <c r="H222">
        <v>35.083333333333336</v>
      </c>
      <c r="I222">
        <v>39490</v>
      </c>
      <c r="J222">
        <v>144.333</v>
      </c>
      <c r="K222">
        <v>595</v>
      </c>
      <c r="L222">
        <v>976</v>
      </c>
      <c r="M222">
        <v>6280</v>
      </c>
      <c r="O222">
        <v>7256</v>
      </c>
      <c r="P222">
        <v>279.07692307692309</v>
      </c>
      <c r="Q222">
        <v>4186.1538461538466</v>
      </c>
      <c r="R222" s="2">
        <v>35.083333333333336</v>
      </c>
      <c r="S222" s="2">
        <v>877748.61428571423</v>
      </c>
      <c r="T222" s="2">
        <v>5014</v>
      </c>
      <c r="U222" s="2">
        <v>8806.1</v>
      </c>
      <c r="V222" s="2">
        <v>685267</v>
      </c>
      <c r="W222" s="2">
        <v>112686.28571428571</v>
      </c>
      <c r="X222" s="2">
        <v>797953.28571428568</v>
      </c>
      <c r="Y222" s="2">
        <v>79795.328571428574</v>
      </c>
      <c r="Z222" s="2">
        <v>146864.23076923081</v>
      </c>
      <c r="AA222" s="3">
        <v>178238.85096153847</v>
      </c>
      <c r="AB222" s="2">
        <v>17791</v>
      </c>
      <c r="AC222" s="3">
        <f t="shared" si="5"/>
        <v>1234462.7960164836</v>
      </c>
    </row>
    <row r="223" spans="1:29" x14ac:dyDescent="0.3">
      <c r="A223">
        <v>136</v>
      </c>
      <c r="B223">
        <v>50741</v>
      </c>
      <c r="C223" t="s">
        <v>259</v>
      </c>
      <c r="D223" t="s">
        <v>133</v>
      </c>
      <c r="E223" s="12">
        <v>18858</v>
      </c>
      <c r="F223">
        <v>40773</v>
      </c>
      <c r="H223">
        <v>35.083333333333336</v>
      </c>
      <c r="I223">
        <v>39490</v>
      </c>
      <c r="J223">
        <v>144.333</v>
      </c>
      <c r="K223">
        <v>493</v>
      </c>
      <c r="L223">
        <v>754</v>
      </c>
      <c r="M223">
        <v>6280</v>
      </c>
      <c r="O223">
        <v>7034</v>
      </c>
      <c r="P223">
        <v>270.53846153846155</v>
      </c>
      <c r="Q223">
        <v>4058.0769230769233</v>
      </c>
      <c r="R223" s="2">
        <v>35.083333333333336</v>
      </c>
      <c r="S223" s="2">
        <v>855685.75714285718</v>
      </c>
      <c r="T223" s="2">
        <v>1708</v>
      </c>
      <c r="U223" s="2">
        <v>8472.7999999999993</v>
      </c>
      <c r="V223" s="2">
        <v>685267</v>
      </c>
      <c r="W223" s="2">
        <v>92629.142857142855</v>
      </c>
      <c r="X223" s="2">
        <v>777896.14285714284</v>
      </c>
      <c r="Y223" s="2">
        <v>77789.614285714284</v>
      </c>
      <c r="Z223" s="2">
        <v>142370.8653846154</v>
      </c>
      <c r="AA223" s="3">
        <v>171492.73076923078</v>
      </c>
      <c r="AB223" s="2">
        <v>4977</v>
      </c>
      <c r="AC223" s="3">
        <f t="shared" si="5"/>
        <v>1184707.1532967035</v>
      </c>
    </row>
    <row r="224" spans="1:29" x14ac:dyDescent="0.3">
      <c r="A224">
        <v>137</v>
      </c>
      <c r="B224">
        <v>50744</v>
      </c>
      <c r="C224" t="s">
        <v>260</v>
      </c>
      <c r="D224" t="s">
        <v>121</v>
      </c>
      <c r="E224" s="12">
        <v>18810</v>
      </c>
      <c r="F224">
        <v>40725</v>
      </c>
      <c r="H224">
        <v>35.083333333333336</v>
      </c>
      <c r="I224">
        <v>39490</v>
      </c>
      <c r="J224">
        <v>144.333</v>
      </c>
      <c r="K224">
        <v>736</v>
      </c>
      <c r="L224">
        <v>1087</v>
      </c>
      <c r="M224">
        <v>6280</v>
      </c>
      <c r="O224">
        <v>7367</v>
      </c>
      <c r="P224">
        <v>283.34615384615387</v>
      </c>
      <c r="Q224">
        <v>4250.1923076923076</v>
      </c>
      <c r="R224" s="2">
        <v>35.083333333333336</v>
      </c>
      <c r="S224" s="2">
        <v>902481.64285714284</v>
      </c>
      <c r="T224" s="2">
        <v>11691</v>
      </c>
      <c r="U224" s="2">
        <v>8953.5</v>
      </c>
      <c r="V224" s="2">
        <v>685267</v>
      </c>
      <c r="W224" s="2">
        <v>135170.85714285713</v>
      </c>
      <c r="X224" s="2">
        <v>820437.85714285716</v>
      </c>
      <c r="Y224" s="2">
        <v>82043.785714285725</v>
      </c>
      <c r="Z224" s="2">
        <v>149110.91346153847</v>
      </c>
      <c r="AA224" s="3">
        <v>181222.28365384619</v>
      </c>
      <c r="AB224" s="2">
        <v>19010</v>
      </c>
      <c r="AC224" s="3">
        <f t="shared" si="5"/>
        <v>1272469.3399725275</v>
      </c>
    </row>
    <row r="225" spans="1:29" x14ac:dyDescent="0.3">
      <c r="A225">
        <v>138</v>
      </c>
      <c r="B225">
        <v>50746</v>
      </c>
      <c r="C225" t="s">
        <v>261</v>
      </c>
      <c r="D225" t="s">
        <v>126</v>
      </c>
      <c r="E225" s="12">
        <v>18445</v>
      </c>
      <c r="F225">
        <v>40360</v>
      </c>
      <c r="H225">
        <v>35.083333333333336</v>
      </c>
      <c r="I225">
        <v>39490</v>
      </c>
      <c r="J225">
        <v>144.333</v>
      </c>
      <c r="K225">
        <v>601</v>
      </c>
      <c r="L225">
        <v>865</v>
      </c>
      <c r="M225">
        <v>6280</v>
      </c>
      <c r="O225">
        <v>7145</v>
      </c>
      <c r="P225">
        <v>274.80769230769232</v>
      </c>
      <c r="Q225">
        <v>4122.1153846153848</v>
      </c>
      <c r="R225" s="2">
        <v>35.083333333333336</v>
      </c>
      <c r="S225" s="2">
        <v>874887.98571428575</v>
      </c>
      <c r="T225" s="2">
        <v>5191</v>
      </c>
      <c r="U225" s="2">
        <v>8644.4</v>
      </c>
      <c r="V225" s="2">
        <v>685267</v>
      </c>
      <c r="W225" s="2">
        <v>110085.71428571429</v>
      </c>
      <c r="X225" s="2">
        <v>795352.71428571432</v>
      </c>
      <c r="Y225" s="2">
        <v>79535.271428571432</v>
      </c>
      <c r="Z225" s="2">
        <v>144617.54807692309</v>
      </c>
      <c r="AA225" s="3">
        <v>174965.98076923078</v>
      </c>
      <c r="AB225" s="2">
        <v>17320</v>
      </c>
      <c r="AC225" s="3">
        <f t="shared" si="5"/>
        <v>1225626.9145604398</v>
      </c>
    </row>
    <row r="226" spans="1:29" x14ac:dyDescent="0.3">
      <c r="A226">
        <v>139</v>
      </c>
      <c r="B226">
        <v>50749</v>
      </c>
      <c r="C226" t="s">
        <v>262</v>
      </c>
      <c r="D226" t="s">
        <v>133</v>
      </c>
      <c r="E226" s="12">
        <v>18449</v>
      </c>
      <c r="F226">
        <v>40364</v>
      </c>
      <c r="H226">
        <v>35.083333333333336</v>
      </c>
      <c r="I226">
        <v>39490</v>
      </c>
      <c r="J226">
        <v>144.333</v>
      </c>
      <c r="K226">
        <v>517</v>
      </c>
      <c r="L226">
        <v>754</v>
      </c>
      <c r="M226">
        <v>6280</v>
      </c>
      <c r="O226">
        <v>7034</v>
      </c>
      <c r="P226">
        <v>270.53846153846155</v>
      </c>
      <c r="Q226">
        <v>4058.0769230769233</v>
      </c>
      <c r="R226" s="2">
        <v>35.083333333333336</v>
      </c>
      <c r="S226" s="2">
        <v>858919.75714285718</v>
      </c>
      <c r="T226" s="2">
        <v>856</v>
      </c>
      <c r="U226" s="2">
        <v>8472.7999999999993</v>
      </c>
      <c r="V226" s="2">
        <v>685267</v>
      </c>
      <c r="W226" s="2">
        <v>95569.142857142855</v>
      </c>
      <c r="X226" s="2">
        <v>780836.14285714284</v>
      </c>
      <c r="Y226" s="2">
        <v>78083.614285714284</v>
      </c>
      <c r="Z226" s="2">
        <v>142370.8653846154</v>
      </c>
      <c r="AA226" s="3">
        <v>171492.73076923078</v>
      </c>
      <c r="AB226" s="2">
        <v>11192</v>
      </c>
      <c r="AC226" s="3">
        <f t="shared" si="5"/>
        <v>1193304.1532967035</v>
      </c>
    </row>
    <row r="227" spans="1:29" x14ac:dyDescent="0.3">
      <c r="A227">
        <v>140</v>
      </c>
      <c r="B227">
        <v>50751</v>
      </c>
      <c r="C227" t="s">
        <v>263</v>
      </c>
      <c r="D227" t="s">
        <v>133</v>
      </c>
      <c r="E227" s="12">
        <v>16177</v>
      </c>
      <c r="F227">
        <v>38092</v>
      </c>
      <c r="H227">
        <v>31.25</v>
      </c>
      <c r="J227">
        <v>144.333</v>
      </c>
      <c r="K227">
        <v>619</v>
      </c>
      <c r="L227">
        <v>754</v>
      </c>
      <c r="M227">
        <v>5292</v>
      </c>
      <c r="O227">
        <v>6046</v>
      </c>
      <c r="P227">
        <v>232.53846153846155</v>
      </c>
      <c r="Q227">
        <v>3488.0769230769233</v>
      </c>
      <c r="R227" s="2">
        <v>31.25</v>
      </c>
      <c r="S227" s="2">
        <v>542201</v>
      </c>
      <c r="T227" s="2">
        <v>4013</v>
      </c>
      <c r="U227" s="2">
        <v>7386</v>
      </c>
      <c r="V227" s="2">
        <v>423175</v>
      </c>
      <c r="W227" s="2">
        <v>69735</v>
      </c>
      <c r="X227" s="2">
        <v>492910</v>
      </c>
      <c r="Y227" s="2">
        <v>49291</v>
      </c>
      <c r="Z227" s="2">
        <v>109002.40384615386</v>
      </c>
      <c r="AA227" s="3">
        <v>133161.05769230772</v>
      </c>
      <c r="AB227" s="2">
        <v>16897</v>
      </c>
      <c r="AC227" s="3">
        <f t="shared" si="5"/>
        <v>812660.46153846162</v>
      </c>
    </row>
    <row r="228" spans="1:29" x14ac:dyDescent="0.3">
      <c r="A228">
        <v>141</v>
      </c>
      <c r="B228">
        <v>50754</v>
      </c>
      <c r="C228" t="s">
        <v>264</v>
      </c>
      <c r="D228" t="s">
        <v>133</v>
      </c>
      <c r="E228" s="12">
        <v>18884</v>
      </c>
      <c r="F228">
        <v>40799</v>
      </c>
      <c r="H228">
        <v>35.083333333333336</v>
      </c>
      <c r="I228">
        <v>39490</v>
      </c>
      <c r="J228">
        <v>144.333</v>
      </c>
      <c r="K228">
        <v>517</v>
      </c>
      <c r="L228">
        <v>754</v>
      </c>
      <c r="M228">
        <v>6280</v>
      </c>
      <c r="O228">
        <v>7034</v>
      </c>
      <c r="P228">
        <v>270.53846153846155</v>
      </c>
      <c r="Q228">
        <v>4058.0769230769233</v>
      </c>
      <c r="R228" s="2">
        <v>35.083333333333336</v>
      </c>
      <c r="S228" s="2">
        <v>858919.75714285718</v>
      </c>
      <c r="T228" s="2">
        <v>3294</v>
      </c>
      <c r="U228" s="2">
        <v>8472.7999999999993</v>
      </c>
      <c r="V228" s="2">
        <v>685267</v>
      </c>
      <c r="W228" s="2">
        <v>95569.142857142855</v>
      </c>
      <c r="X228" s="2">
        <v>780836.14285714284</v>
      </c>
      <c r="Y228" s="2">
        <v>78083.614285714284</v>
      </c>
      <c r="Z228" s="2">
        <v>142370.8653846154</v>
      </c>
      <c r="AA228" s="3">
        <v>171492.73076923078</v>
      </c>
      <c r="AB228" s="2">
        <v>15291</v>
      </c>
      <c r="AC228" s="3">
        <f t="shared" si="5"/>
        <v>1199841.1532967035</v>
      </c>
    </row>
    <row r="229" spans="1:29" x14ac:dyDescent="0.3">
      <c r="A229">
        <v>142</v>
      </c>
      <c r="B229">
        <v>50767</v>
      </c>
      <c r="C229" t="s">
        <v>265</v>
      </c>
      <c r="D229" t="s">
        <v>121</v>
      </c>
      <c r="E229" s="12">
        <v>18781</v>
      </c>
      <c r="F229">
        <v>40696</v>
      </c>
      <c r="H229">
        <v>35.166666666666664</v>
      </c>
      <c r="I229">
        <v>39490</v>
      </c>
      <c r="J229">
        <v>144.333</v>
      </c>
      <c r="K229">
        <v>802</v>
      </c>
      <c r="L229">
        <v>1087</v>
      </c>
      <c r="M229">
        <v>6280</v>
      </c>
      <c r="O229">
        <v>7367</v>
      </c>
      <c r="P229">
        <v>283.34615384615387</v>
      </c>
      <c r="Q229">
        <v>4250.1923076923076</v>
      </c>
      <c r="R229" s="2">
        <v>35.166666666666664</v>
      </c>
      <c r="S229" s="2">
        <v>910731.64285714284</v>
      </c>
      <c r="T229" s="2">
        <v>8387</v>
      </c>
      <c r="U229" s="2">
        <v>8953.5</v>
      </c>
      <c r="V229" s="2">
        <v>685267</v>
      </c>
      <c r="W229" s="2">
        <v>142670.85714285713</v>
      </c>
      <c r="X229" s="2">
        <v>827937.85714285716</v>
      </c>
      <c r="Y229" s="2">
        <v>82793.785714285725</v>
      </c>
      <c r="Z229" s="2">
        <v>149465.09615384613</v>
      </c>
      <c r="AA229" s="3">
        <v>181652.74038461538</v>
      </c>
      <c r="AB229" s="2">
        <v>19050</v>
      </c>
      <c r="AC229" s="3">
        <f t="shared" si="5"/>
        <v>1278239.9793956042</v>
      </c>
    </row>
    <row r="230" spans="1:29" x14ac:dyDescent="0.3">
      <c r="A230">
        <v>143</v>
      </c>
      <c r="B230">
        <v>50768</v>
      </c>
      <c r="C230" t="s">
        <v>266</v>
      </c>
      <c r="D230" t="s">
        <v>121</v>
      </c>
      <c r="E230" s="12">
        <v>18415</v>
      </c>
      <c r="F230">
        <v>40330</v>
      </c>
      <c r="H230">
        <v>35.166666666666664</v>
      </c>
      <c r="I230">
        <v>39490</v>
      </c>
      <c r="J230">
        <v>144.333</v>
      </c>
      <c r="K230">
        <v>802</v>
      </c>
      <c r="L230">
        <v>1087</v>
      </c>
      <c r="M230">
        <v>6280</v>
      </c>
      <c r="O230">
        <v>7367</v>
      </c>
      <c r="P230">
        <v>283.34615384615387</v>
      </c>
      <c r="Q230">
        <v>4250.1923076923076</v>
      </c>
      <c r="R230" s="2">
        <v>35.166666666666664</v>
      </c>
      <c r="S230" s="2">
        <v>910731.64285714284</v>
      </c>
      <c r="T230" s="2">
        <v>9052</v>
      </c>
      <c r="U230" s="2">
        <v>8953.5</v>
      </c>
      <c r="V230" s="2">
        <v>685267</v>
      </c>
      <c r="W230" s="2">
        <v>142670.85714285713</v>
      </c>
      <c r="X230" s="2">
        <v>827937.85714285716</v>
      </c>
      <c r="Y230" s="2">
        <v>82793.785714285725</v>
      </c>
      <c r="Z230" s="2">
        <v>149465.09615384613</v>
      </c>
      <c r="AA230" s="3">
        <v>181652.74038461538</v>
      </c>
      <c r="AB230" s="2">
        <v>19054</v>
      </c>
      <c r="AC230" s="3">
        <f t="shared" si="5"/>
        <v>1278908.9793956042</v>
      </c>
    </row>
    <row r="231" spans="1:29" x14ac:dyDescent="0.3">
      <c r="A231">
        <v>144</v>
      </c>
      <c r="B231">
        <v>50776</v>
      </c>
      <c r="C231" t="s">
        <v>267</v>
      </c>
      <c r="D231" t="s">
        <v>121</v>
      </c>
      <c r="E231" s="12">
        <v>18042</v>
      </c>
      <c r="F231">
        <v>39957</v>
      </c>
      <c r="H231">
        <v>34.916666666666664</v>
      </c>
      <c r="I231">
        <v>39490</v>
      </c>
      <c r="J231">
        <v>144.333</v>
      </c>
      <c r="K231">
        <v>802</v>
      </c>
      <c r="L231">
        <v>1087</v>
      </c>
      <c r="M231">
        <v>6280</v>
      </c>
      <c r="O231">
        <v>7367</v>
      </c>
      <c r="P231">
        <v>283.34615384615387</v>
      </c>
      <c r="Q231">
        <v>4250.1923076923076</v>
      </c>
      <c r="R231" s="2">
        <v>34.916666666666664</v>
      </c>
      <c r="S231" s="2">
        <v>910731.64285714284</v>
      </c>
      <c r="T231" s="2">
        <v>2035</v>
      </c>
      <c r="U231" s="2">
        <v>8953.5</v>
      </c>
      <c r="V231" s="2">
        <v>685267</v>
      </c>
      <c r="W231" s="2">
        <v>142670.85714285713</v>
      </c>
      <c r="X231" s="2">
        <v>827937.85714285716</v>
      </c>
      <c r="Y231" s="2">
        <v>82793.785714285725</v>
      </c>
      <c r="Z231" s="2">
        <v>148402.54807692306</v>
      </c>
      <c r="AA231" s="3">
        <v>180361.37019230769</v>
      </c>
      <c r="AB231" s="2">
        <v>17838</v>
      </c>
      <c r="AC231" s="3">
        <f t="shared" si="5"/>
        <v>1268322.0611263737</v>
      </c>
    </row>
    <row r="232" spans="1:29" x14ac:dyDescent="0.3">
      <c r="A232">
        <v>145</v>
      </c>
      <c r="B232">
        <v>50784</v>
      </c>
      <c r="C232" t="s">
        <v>268</v>
      </c>
      <c r="D232" t="s">
        <v>121</v>
      </c>
      <c r="E232" s="12">
        <v>18977</v>
      </c>
      <c r="F232">
        <v>40892</v>
      </c>
      <c r="H232">
        <v>34.75</v>
      </c>
      <c r="I232">
        <v>39490</v>
      </c>
      <c r="J232">
        <v>144.333</v>
      </c>
      <c r="K232">
        <v>736</v>
      </c>
      <c r="L232">
        <v>1087</v>
      </c>
      <c r="M232">
        <v>6280</v>
      </c>
      <c r="O232">
        <v>7367</v>
      </c>
      <c r="P232">
        <v>283.34615384615387</v>
      </c>
      <c r="Q232">
        <v>4250.1923076923076</v>
      </c>
      <c r="R232" s="2">
        <v>34.75</v>
      </c>
      <c r="S232" s="2">
        <v>902481.64285714284</v>
      </c>
      <c r="T232" s="2">
        <v>8626</v>
      </c>
      <c r="U232" s="2">
        <v>8953.5</v>
      </c>
      <c r="V232" s="2">
        <v>685267</v>
      </c>
      <c r="W232" s="2">
        <v>135170.85714285713</v>
      </c>
      <c r="X232" s="2">
        <v>820437.85714285716</v>
      </c>
      <c r="Y232" s="2">
        <v>82043.785714285725</v>
      </c>
      <c r="Z232" s="2">
        <v>147694.18269230769</v>
      </c>
      <c r="AA232" s="3">
        <v>179500.45673076925</v>
      </c>
      <c r="AB232" s="2">
        <v>17378</v>
      </c>
      <c r="AC232" s="3">
        <f t="shared" si="5"/>
        <v>1264633.7822802197</v>
      </c>
    </row>
    <row r="233" spans="1:29" x14ac:dyDescent="0.3">
      <c r="A233">
        <v>146</v>
      </c>
      <c r="B233">
        <v>50787</v>
      </c>
      <c r="C233" t="s">
        <v>269</v>
      </c>
      <c r="D233" t="s">
        <v>133</v>
      </c>
      <c r="E233" s="12">
        <v>19541</v>
      </c>
      <c r="F233">
        <v>41456</v>
      </c>
      <c r="H233">
        <v>34.75</v>
      </c>
      <c r="I233">
        <v>39490</v>
      </c>
      <c r="J233">
        <v>144.333</v>
      </c>
      <c r="K233">
        <v>517</v>
      </c>
      <c r="L233">
        <v>754</v>
      </c>
      <c r="M233">
        <v>6280</v>
      </c>
      <c r="O233">
        <v>7034</v>
      </c>
      <c r="P233">
        <v>270.53846153846155</v>
      </c>
      <c r="Q233">
        <v>4058.0769230769233</v>
      </c>
      <c r="R233" s="2">
        <v>34.75</v>
      </c>
      <c r="S233" s="2">
        <v>858919.75714285718</v>
      </c>
      <c r="T233" s="2">
        <v>12737</v>
      </c>
      <c r="U233" s="2">
        <v>8472.7999999999993</v>
      </c>
      <c r="V233" s="2">
        <v>685267</v>
      </c>
      <c r="W233" s="2">
        <v>95569.142857142855</v>
      </c>
      <c r="X233" s="2">
        <v>780836.14285714284</v>
      </c>
      <c r="Y233" s="2">
        <v>78083.614285714284</v>
      </c>
      <c r="Z233" s="2">
        <v>141018.17307692309</v>
      </c>
      <c r="AA233" s="3">
        <v>169863.34615384613</v>
      </c>
      <c r="AB233" s="2">
        <v>16981</v>
      </c>
      <c r="AC233" s="3">
        <f t="shared" si="5"/>
        <v>1207992.0763736265</v>
      </c>
    </row>
    <row r="234" spans="1:29" x14ac:dyDescent="0.3">
      <c r="A234">
        <v>147</v>
      </c>
      <c r="B234">
        <v>50793</v>
      </c>
      <c r="C234" t="s">
        <v>270</v>
      </c>
      <c r="D234" t="s">
        <v>126</v>
      </c>
      <c r="E234" s="12">
        <v>16862</v>
      </c>
      <c r="F234">
        <v>38777</v>
      </c>
      <c r="H234">
        <v>32.666666666666664</v>
      </c>
      <c r="J234">
        <v>144.333</v>
      </c>
      <c r="K234">
        <v>628</v>
      </c>
      <c r="L234">
        <v>865</v>
      </c>
      <c r="M234">
        <v>5562</v>
      </c>
      <c r="O234">
        <v>6427</v>
      </c>
      <c r="P234">
        <v>247.19230769230768</v>
      </c>
      <c r="Q234">
        <v>3707.8846153846152</v>
      </c>
      <c r="R234" s="2">
        <v>32.666666666666664</v>
      </c>
      <c r="S234" s="2">
        <v>701585.8548387097</v>
      </c>
      <c r="T234" s="2">
        <v>7756</v>
      </c>
      <c r="U234" s="2">
        <v>7854.6</v>
      </c>
      <c r="V234" s="2">
        <v>545005.41935483878</v>
      </c>
      <c r="W234" s="2">
        <v>92799.903225806454</v>
      </c>
      <c r="X234" s="2">
        <v>637805.32258064521</v>
      </c>
      <c r="Y234" s="2">
        <v>63780.532258064522</v>
      </c>
      <c r="Z234" s="2">
        <v>121124.23076923075</v>
      </c>
      <c r="AA234" s="3">
        <v>148029</v>
      </c>
      <c r="AB234" s="2">
        <v>16981</v>
      </c>
      <c r="AC234" s="3">
        <f t="shared" si="5"/>
        <v>1003330.6856079404</v>
      </c>
    </row>
    <row r="235" spans="1:29" x14ac:dyDescent="0.3">
      <c r="A235">
        <v>148</v>
      </c>
      <c r="B235">
        <v>50795</v>
      </c>
      <c r="C235" t="s">
        <v>271</v>
      </c>
      <c r="D235" t="s">
        <v>121</v>
      </c>
      <c r="E235" s="12">
        <v>17665</v>
      </c>
      <c r="F235">
        <v>39580</v>
      </c>
      <c r="H235">
        <v>34.583333333333336</v>
      </c>
      <c r="I235">
        <v>39490</v>
      </c>
      <c r="J235">
        <v>144.333</v>
      </c>
      <c r="K235">
        <v>769</v>
      </c>
      <c r="L235">
        <v>1087</v>
      </c>
      <c r="M235">
        <v>6280</v>
      </c>
      <c r="O235">
        <v>7367</v>
      </c>
      <c r="P235">
        <v>283.34615384615387</v>
      </c>
      <c r="Q235">
        <v>4250.1923076923076</v>
      </c>
      <c r="R235" s="2">
        <v>34.583333333333336</v>
      </c>
      <c r="S235" s="2">
        <v>906824.44285714289</v>
      </c>
      <c r="T235" s="2">
        <v>6825</v>
      </c>
      <c r="U235" s="2">
        <v>8953.5</v>
      </c>
      <c r="V235" s="2">
        <v>685267</v>
      </c>
      <c r="W235" s="2">
        <v>139118.85714285713</v>
      </c>
      <c r="X235" s="2">
        <v>824385.85714285716</v>
      </c>
      <c r="Y235" s="2">
        <v>82438.585714285728</v>
      </c>
      <c r="Z235" s="2">
        <v>146985.81730769231</v>
      </c>
      <c r="AA235" s="3">
        <v>178639.54326923078</v>
      </c>
      <c r="AB235" s="2">
        <v>17711</v>
      </c>
      <c r="AC235" s="3">
        <f t="shared" si="5"/>
        <v>1265939.303434066</v>
      </c>
    </row>
    <row r="236" spans="1:29" x14ac:dyDescent="0.3">
      <c r="A236">
        <v>149</v>
      </c>
      <c r="B236">
        <v>50798</v>
      </c>
      <c r="C236" t="s">
        <v>272</v>
      </c>
      <c r="D236" t="s">
        <v>121</v>
      </c>
      <c r="E236" s="12">
        <v>18456</v>
      </c>
      <c r="F236">
        <v>40371</v>
      </c>
      <c r="H236">
        <v>34.583333333333336</v>
      </c>
      <c r="I236">
        <v>39490</v>
      </c>
      <c r="J236">
        <v>144.333</v>
      </c>
      <c r="K236">
        <v>802</v>
      </c>
      <c r="L236">
        <v>1087</v>
      </c>
      <c r="M236">
        <v>6280</v>
      </c>
      <c r="O236">
        <v>7367</v>
      </c>
      <c r="P236">
        <v>283.34615384615387</v>
      </c>
      <c r="Q236">
        <v>4250.1923076923076</v>
      </c>
      <c r="R236" s="2">
        <v>34.583333333333336</v>
      </c>
      <c r="S236" s="2">
        <v>910731.64285714284</v>
      </c>
      <c r="T236" s="2">
        <v>11750</v>
      </c>
      <c r="U236" s="2">
        <v>8953.5</v>
      </c>
      <c r="V236" s="2">
        <v>685267</v>
      </c>
      <c r="W236" s="2">
        <v>142670.85714285713</v>
      </c>
      <c r="X236" s="2">
        <v>827937.85714285716</v>
      </c>
      <c r="Y236" s="2">
        <v>82793.785714285725</v>
      </c>
      <c r="Z236" s="2">
        <v>146985.81730769231</v>
      </c>
      <c r="AA236" s="3">
        <v>178639.54326923078</v>
      </c>
      <c r="AB236" s="2">
        <v>18634</v>
      </c>
      <c r="AC236" s="3">
        <f t="shared" si="5"/>
        <v>1275694.503434066</v>
      </c>
    </row>
    <row r="237" spans="1:29" x14ac:dyDescent="0.3">
      <c r="A237">
        <v>150</v>
      </c>
      <c r="B237">
        <v>50800</v>
      </c>
      <c r="C237" t="s">
        <v>273</v>
      </c>
      <c r="D237" t="s">
        <v>121</v>
      </c>
      <c r="E237" s="12">
        <v>18764</v>
      </c>
      <c r="F237">
        <v>40679</v>
      </c>
      <c r="H237">
        <v>34.583333333333336</v>
      </c>
      <c r="I237">
        <v>39490</v>
      </c>
      <c r="J237">
        <v>144.333</v>
      </c>
      <c r="K237">
        <v>871</v>
      </c>
      <c r="L237">
        <v>1087</v>
      </c>
      <c r="M237">
        <v>6280</v>
      </c>
      <c r="O237">
        <v>7367</v>
      </c>
      <c r="P237">
        <v>283.34615384615387</v>
      </c>
      <c r="Q237">
        <v>4250.1923076923076</v>
      </c>
      <c r="R237" s="2">
        <v>34.583333333333336</v>
      </c>
      <c r="S237" s="2">
        <v>917212.84285714291</v>
      </c>
      <c r="T237" s="2">
        <v>7012</v>
      </c>
      <c r="U237" s="2">
        <v>8953.5</v>
      </c>
      <c r="V237" s="2">
        <v>685267</v>
      </c>
      <c r="W237" s="2">
        <v>148562.85714285713</v>
      </c>
      <c r="X237" s="2">
        <v>833829.85714285716</v>
      </c>
      <c r="Y237" s="2">
        <v>83382.985714285722</v>
      </c>
      <c r="Z237" s="2">
        <v>146985.81730769231</v>
      </c>
      <c r="AA237" s="3">
        <v>178639.54326923078</v>
      </c>
      <c r="AB237" s="2">
        <v>19346</v>
      </c>
      <c r="AC237" s="3">
        <f t="shared" si="5"/>
        <v>1278149.7034340659</v>
      </c>
    </row>
    <row r="238" spans="1:29" x14ac:dyDescent="0.3">
      <c r="A238">
        <v>151</v>
      </c>
      <c r="B238">
        <v>50804</v>
      </c>
      <c r="C238" t="s">
        <v>274</v>
      </c>
      <c r="D238" t="s">
        <v>126</v>
      </c>
      <c r="E238" s="12">
        <v>18323</v>
      </c>
      <c r="F238">
        <v>40238</v>
      </c>
      <c r="H238">
        <v>34.5</v>
      </c>
      <c r="I238">
        <v>39490</v>
      </c>
      <c r="J238">
        <v>144.333</v>
      </c>
      <c r="K238">
        <v>574</v>
      </c>
      <c r="L238">
        <v>865</v>
      </c>
      <c r="M238">
        <v>6280</v>
      </c>
      <c r="O238">
        <v>7145</v>
      </c>
      <c r="P238">
        <v>274.80769230769232</v>
      </c>
      <c r="Q238">
        <v>4122.1153846153848</v>
      </c>
      <c r="R238" s="2">
        <v>34.5</v>
      </c>
      <c r="S238" s="2">
        <v>871284.38571428577</v>
      </c>
      <c r="T238" s="2">
        <v>4783</v>
      </c>
      <c r="U238" s="2">
        <v>8644.4</v>
      </c>
      <c r="V238" s="2">
        <v>685267</v>
      </c>
      <c r="W238" s="2">
        <v>106809.71428571429</v>
      </c>
      <c r="X238" s="2">
        <v>792076.71428571432</v>
      </c>
      <c r="Y238" s="2">
        <v>79207.671428571441</v>
      </c>
      <c r="Z238" s="2">
        <v>142212.98076923078</v>
      </c>
      <c r="AA238" s="3">
        <v>172056.80769230769</v>
      </c>
      <c r="AB238" s="2">
        <v>15583</v>
      </c>
      <c r="AC238" s="3">
        <f t="shared" si="5"/>
        <v>1214564.5741758242</v>
      </c>
    </row>
    <row r="239" spans="1:29" x14ac:dyDescent="0.3">
      <c r="A239">
        <v>152</v>
      </c>
      <c r="B239">
        <v>50811</v>
      </c>
      <c r="C239" t="s">
        <v>275</v>
      </c>
      <c r="D239" t="s">
        <v>121</v>
      </c>
      <c r="E239" s="12">
        <v>20037</v>
      </c>
      <c r="F239">
        <v>41952</v>
      </c>
      <c r="H239">
        <v>34.5</v>
      </c>
      <c r="I239">
        <v>39490</v>
      </c>
      <c r="J239">
        <v>144.333</v>
      </c>
      <c r="K239">
        <v>670</v>
      </c>
      <c r="L239">
        <v>1087</v>
      </c>
      <c r="M239">
        <v>6280</v>
      </c>
      <c r="O239">
        <v>7367</v>
      </c>
      <c r="P239">
        <v>283.34615384615387</v>
      </c>
      <c r="Q239">
        <v>4250.1923076923076</v>
      </c>
      <c r="R239" s="2">
        <v>34.5</v>
      </c>
      <c r="S239" s="2">
        <v>892489.24285714282</v>
      </c>
      <c r="T239" s="2">
        <v>5483</v>
      </c>
      <c r="U239" s="2">
        <v>8953.5</v>
      </c>
      <c r="V239" s="2">
        <v>685267</v>
      </c>
      <c r="W239" s="2">
        <v>126086.85714285714</v>
      </c>
      <c r="X239" s="2">
        <v>811353.85714285716</v>
      </c>
      <c r="Y239" s="2">
        <v>81135.385714285716</v>
      </c>
      <c r="Z239" s="2">
        <v>146631.63461538462</v>
      </c>
      <c r="AA239" s="3">
        <v>178209.08653846156</v>
      </c>
      <c r="AB239" s="2">
        <v>14912</v>
      </c>
      <c r="AC239" s="3">
        <f t="shared" si="5"/>
        <v>1246678.4640109888</v>
      </c>
    </row>
    <row r="240" spans="1:29" x14ac:dyDescent="0.3">
      <c r="A240">
        <v>153</v>
      </c>
      <c r="B240">
        <v>50812</v>
      </c>
      <c r="C240" t="s">
        <v>276</v>
      </c>
      <c r="D240" t="s">
        <v>121</v>
      </c>
      <c r="E240" s="12">
        <v>17176</v>
      </c>
      <c r="F240">
        <v>39091</v>
      </c>
      <c r="H240">
        <v>33.416666666666664</v>
      </c>
      <c r="J240">
        <v>144.333</v>
      </c>
      <c r="K240">
        <v>769</v>
      </c>
      <c r="L240">
        <v>1087</v>
      </c>
      <c r="M240">
        <v>5966</v>
      </c>
      <c r="O240">
        <v>7053</v>
      </c>
      <c r="P240">
        <v>271.26923076923077</v>
      </c>
      <c r="Q240">
        <v>4069.0384615384614</v>
      </c>
      <c r="R240" s="2">
        <v>33.416666666666664</v>
      </c>
      <c r="S240" s="2">
        <v>802227.40967741935</v>
      </c>
      <c r="T240" s="2">
        <v>5487</v>
      </c>
      <c r="U240" s="2">
        <v>8608.1</v>
      </c>
      <c r="V240" s="2">
        <v>604460.06451612897</v>
      </c>
      <c r="W240" s="2">
        <v>124837.58064516129</v>
      </c>
      <c r="X240" s="2">
        <v>729297.6451612903</v>
      </c>
      <c r="Y240" s="2">
        <v>72929.764516129027</v>
      </c>
      <c r="Z240" s="2">
        <v>135973.70192307691</v>
      </c>
      <c r="AA240" s="3">
        <v>165954.23557692309</v>
      </c>
      <c r="AB240" s="2">
        <v>17435</v>
      </c>
      <c r="AC240" s="3">
        <f t="shared" si="5"/>
        <v>1135685.4471774192</v>
      </c>
    </row>
    <row r="241" spans="1:29" x14ac:dyDescent="0.3">
      <c r="A241">
        <v>154</v>
      </c>
      <c r="B241">
        <v>50814</v>
      </c>
      <c r="C241" t="s">
        <v>277</v>
      </c>
      <c r="D241" t="s">
        <v>121</v>
      </c>
      <c r="E241" s="12">
        <v>17537</v>
      </c>
      <c r="F241">
        <v>39452</v>
      </c>
      <c r="H241">
        <v>34.416666666666664</v>
      </c>
      <c r="J241">
        <v>144.333</v>
      </c>
      <c r="K241">
        <v>835</v>
      </c>
      <c r="L241">
        <v>1087</v>
      </c>
      <c r="M241">
        <v>6326</v>
      </c>
      <c r="O241">
        <v>7413</v>
      </c>
      <c r="P241">
        <v>285.11538461538464</v>
      </c>
      <c r="Q241">
        <v>4276.7307692307695</v>
      </c>
      <c r="R241" s="2">
        <v>34.416666666666664</v>
      </c>
      <c r="S241" s="2">
        <v>903891.60967741918</v>
      </c>
      <c r="T241" s="2">
        <v>3674</v>
      </c>
      <c r="U241" s="2">
        <v>9004.1</v>
      </c>
      <c r="V241" s="2">
        <v>677270.32258064509</v>
      </c>
      <c r="W241" s="2">
        <v>144449.32258064515</v>
      </c>
      <c r="X241" s="2">
        <v>821719.64516129019</v>
      </c>
      <c r="Y241" s="2">
        <v>82171.964516129025</v>
      </c>
      <c r="Z241" s="2">
        <v>147190.81730769231</v>
      </c>
      <c r="AA241" s="3">
        <v>178783.33173076922</v>
      </c>
      <c r="AB241" s="2">
        <v>17827</v>
      </c>
      <c r="AC241" s="3">
        <f t="shared" si="5"/>
        <v>1260370.8587158807</v>
      </c>
    </row>
    <row r="242" spans="1:29" x14ac:dyDescent="0.3">
      <c r="A242">
        <v>155</v>
      </c>
      <c r="B242">
        <v>50815</v>
      </c>
      <c r="C242" t="s">
        <v>278</v>
      </c>
      <c r="D242" t="s">
        <v>117</v>
      </c>
      <c r="E242" s="12">
        <v>18770</v>
      </c>
      <c r="F242">
        <v>40685</v>
      </c>
      <c r="H242">
        <v>34.166666666666664</v>
      </c>
      <c r="I242">
        <v>39490</v>
      </c>
      <c r="J242">
        <v>144.333</v>
      </c>
      <c r="K242">
        <v>715</v>
      </c>
      <c r="L242">
        <v>976</v>
      </c>
      <c r="M242">
        <v>6280</v>
      </c>
      <c r="O242">
        <v>7256</v>
      </c>
      <c r="P242">
        <v>279.07692307692309</v>
      </c>
      <c r="Q242">
        <v>4186.1538461538466</v>
      </c>
      <c r="R242" s="2">
        <v>34.166666666666664</v>
      </c>
      <c r="S242" s="2">
        <v>894433.41428571427</v>
      </c>
      <c r="T242" s="2">
        <v>11168</v>
      </c>
      <c r="U242" s="2">
        <v>8806.1</v>
      </c>
      <c r="V242" s="2">
        <v>685267</v>
      </c>
      <c r="W242" s="2">
        <v>127854.28571428571</v>
      </c>
      <c r="X242" s="2">
        <v>813121.28571428568</v>
      </c>
      <c r="Y242" s="2">
        <v>81312.128571428577</v>
      </c>
      <c r="Z242" s="2">
        <v>143026.92307692309</v>
      </c>
      <c r="AA242" s="3">
        <v>173581.77884615384</v>
      </c>
      <c r="AB242" s="2">
        <v>19404</v>
      </c>
      <c r="AC242" s="3">
        <f t="shared" si="5"/>
        <v>1250420.2162087911</v>
      </c>
    </row>
    <row r="243" spans="1:29" x14ac:dyDescent="0.3">
      <c r="A243">
        <v>156</v>
      </c>
      <c r="B243">
        <v>50828</v>
      </c>
      <c r="C243" t="s">
        <v>279</v>
      </c>
      <c r="D243" t="s">
        <v>117</v>
      </c>
      <c r="E243" s="12">
        <v>18454</v>
      </c>
      <c r="F243">
        <v>40369</v>
      </c>
      <c r="H243">
        <v>34.25</v>
      </c>
      <c r="I243">
        <v>39490</v>
      </c>
      <c r="J243">
        <v>144.333</v>
      </c>
      <c r="K243">
        <v>715</v>
      </c>
      <c r="L243">
        <v>976</v>
      </c>
      <c r="M243">
        <v>6280</v>
      </c>
      <c r="O243">
        <v>7256</v>
      </c>
      <c r="P243">
        <v>279.07692307692309</v>
      </c>
      <c r="Q243">
        <v>4186.1538461538466</v>
      </c>
      <c r="R243" s="2">
        <v>34.25</v>
      </c>
      <c r="S243" s="2">
        <v>894433.41428571427</v>
      </c>
      <c r="T243" s="2">
        <v>7626</v>
      </c>
      <c r="U243" s="2">
        <v>8806.1</v>
      </c>
      <c r="V243" s="2">
        <v>685267</v>
      </c>
      <c r="W243" s="2">
        <v>127854.28571428571</v>
      </c>
      <c r="X243" s="2">
        <v>813121.28571428568</v>
      </c>
      <c r="Y243" s="2">
        <v>81312.128571428577</v>
      </c>
      <c r="Z243" s="2">
        <v>143375.76923076925</v>
      </c>
      <c r="AA243" s="3">
        <v>174005.14903846153</v>
      </c>
      <c r="AB243" s="2">
        <v>18590</v>
      </c>
      <c r="AC243" s="3">
        <f t="shared" si="5"/>
        <v>1246836.4325549449</v>
      </c>
    </row>
    <row r="244" spans="1:29" x14ac:dyDescent="0.3">
      <c r="A244">
        <v>157</v>
      </c>
      <c r="B244">
        <v>50836</v>
      </c>
      <c r="C244" t="s">
        <v>280</v>
      </c>
      <c r="D244" t="s">
        <v>121</v>
      </c>
      <c r="E244" s="12">
        <v>18130</v>
      </c>
      <c r="F244">
        <v>40045</v>
      </c>
      <c r="H244">
        <v>34.25</v>
      </c>
      <c r="I244">
        <v>39490</v>
      </c>
      <c r="J244">
        <v>144.333</v>
      </c>
      <c r="K244">
        <v>769</v>
      </c>
      <c r="L244">
        <v>1087</v>
      </c>
      <c r="M244">
        <v>6280</v>
      </c>
      <c r="O244">
        <v>7367</v>
      </c>
      <c r="P244">
        <v>283.34615384615387</v>
      </c>
      <c r="Q244">
        <v>4250.1923076923076</v>
      </c>
      <c r="R244" s="2">
        <v>34.25</v>
      </c>
      <c r="S244" s="2">
        <v>906824.44285714289</v>
      </c>
      <c r="T244" s="2">
        <v>6693</v>
      </c>
      <c r="U244" s="2">
        <v>8953.5</v>
      </c>
      <c r="V244" s="2">
        <v>685267</v>
      </c>
      <c r="W244" s="2">
        <v>139118.85714285713</v>
      </c>
      <c r="X244" s="2">
        <v>824385.85714285716</v>
      </c>
      <c r="Y244" s="2">
        <v>82438.585714285728</v>
      </c>
      <c r="Z244" s="2">
        <v>145569.08653846153</v>
      </c>
      <c r="AA244" s="3">
        <v>176917.71634615384</v>
      </c>
      <c r="AB244" s="2">
        <v>16952</v>
      </c>
      <c r="AC244" s="3">
        <f t="shared" si="5"/>
        <v>1261909.7457417583</v>
      </c>
    </row>
    <row r="245" spans="1:29" x14ac:dyDescent="0.3">
      <c r="A245">
        <v>158</v>
      </c>
      <c r="B245">
        <v>50838</v>
      </c>
      <c r="C245" t="s">
        <v>281</v>
      </c>
      <c r="D245" t="s">
        <v>117</v>
      </c>
      <c r="E245" s="12">
        <v>17227</v>
      </c>
      <c r="F245">
        <v>39142</v>
      </c>
      <c r="H245">
        <v>33.25</v>
      </c>
      <c r="J245">
        <v>144.333</v>
      </c>
      <c r="K245">
        <v>715</v>
      </c>
      <c r="L245">
        <v>976</v>
      </c>
      <c r="M245">
        <v>6010</v>
      </c>
      <c r="O245">
        <v>6986</v>
      </c>
      <c r="P245">
        <v>268.69230769230768</v>
      </c>
      <c r="Q245">
        <v>4030.3846153846152</v>
      </c>
      <c r="R245" s="2">
        <v>33.25</v>
      </c>
      <c r="S245" s="2">
        <v>804792.29032258061</v>
      </c>
      <c r="T245" s="2">
        <v>4530</v>
      </c>
      <c r="U245" s="2">
        <v>8509.1</v>
      </c>
      <c r="V245" s="2">
        <v>614897.87096774194</v>
      </c>
      <c r="W245" s="2">
        <v>116731.48387096774</v>
      </c>
      <c r="X245" s="2">
        <v>731629.3548387097</v>
      </c>
      <c r="Y245" s="2">
        <v>73162.93548387097</v>
      </c>
      <c r="Z245" s="2">
        <v>134010.28846153847</v>
      </c>
      <c r="AA245" s="3">
        <v>163227.44711538462</v>
      </c>
      <c r="AB245" s="2">
        <v>17145</v>
      </c>
      <c r="AC245" s="3">
        <f t="shared" si="5"/>
        <v>1132214.1258995037</v>
      </c>
    </row>
    <row r="246" spans="1:29" x14ac:dyDescent="0.3">
      <c r="A246">
        <v>159</v>
      </c>
      <c r="B246">
        <v>50847</v>
      </c>
      <c r="C246" t="s">
        <v>282</v>
      </c>
      <c r="D246" t="s">
        <v>162</v>
      </c>
      <c r="E246" s="12">
        <v>18702</v>
      </c>
      <c r="F246">
        <v>40617</v>
      </c>
      <c r="H246">
        <v>34.166666666666664</v>
      </c>
      <c r="I246">
        <v>39490</v>
      </c>
      <c r="J246">
        <v>144.333</v>
      </c>
      <c r="K246">
        <v>433</v>
      </c>
      <c r="L246">
        <v>643</v>
      </c>
      <c r="M246">
        <v>6280</v>
      </c>
      <c r="O246">
        <v>6923</v>
      </c>
      <c r="P246">
        <v>266.26923076923077</v>
      </c>
      <c r="Q246">
        <v>3994.0384615384614</v>
      </c>
      <c r="R246" s="2">
        <v>34.166666666666664</v>
      </c>
      <c r="S246" s="2">
        <v>842951.52857142861</v>
      </c>
      <c r="T246" s="2">
        <v>9308</v>
      </c>
      <c r="U246" s="2">
        <v>8303.4</v>
      </c>
      <c r="V246" s="2">
        <v>685267</v>
      </c>
      <c r="W246" s="2">
        <v>81052.571428571435</v>
      </c>
      <c r="X246" s="2">
        <v>766319.57142857148</v>
      </c>
      <c r="Y246" s="2">
        <v>76631.957142857151</v>
      </c>
      <c r="Z246" s="2">
        <v>136462.98076923075</v>
      </c>
      <c r="AA246" s="3">
        <v>163672.78846153844</v>
      </c>
      <c r="AB246" s="2">
        <v>16285</v>
      </c>
      <c r="AC246" s="3">
        <f t="shared" si="5"/>
        <v>1176983.6978021979</v>
      </c>
    </row>
    <row r="247" spans="1:29" x14ac:dyDescent="0.3">
      <c r="A247">
        <v>160</v>
      </c>
      <c r="B247">
        <v>50848</v>
      </c>
      <c r="C247" t="s">
        <v>283</v>
      </c>
      <c r="D247" t="s">
        <v>162</v>
      </c>
      <c r="E247" s="12">
        <v>19176</v>
      </c>
      <c r="F247">
        <v>41091</v>
      </c>
      <c r="H247">
        <v>34.166666666666664</v>
      </c>
      <c r="I247">
        <v>39490</v>
      </c>
      <c r="J247">
        <v>144.333</v>
      </c>
      <c r="K247">
        <v>595</v>
      </c>
      <c r="L247">
        <v>643</v>
      </c>
      <c r="M247">
        <v>6280</v>
      </c>
      <c r="O247">
        <v>6923</v>
      </c>
      <c r="P247">
        <v>266.26923076923077</v>
      </c>
      <c r="Q247">
        <v>3994.0384615384614</v>
      </c>
      <c r="R247" s="2">
        <v>34.166666666666664</v>
      </c>
      <c r="S247" s="2">
        <v>854712.72857142868</v>
      </c>
      <c r="T247" s="2">
        <v>13141</v>
      </c>
      <c r="U247" s="2">
        <v>8303.4</v>
      </c>
      <c r="V247" s="2">
        <v>685267</v>
      </c>
      <c r="W247" s="2">
        <v>91744.571428571435</v>
      </c>
      <c r="X247" s="2">
        <v>777011.57142857148</v>
      </c>
      <c r="Y247" s="2">
        <v>77701.157142857148</v>
      </c>
      <c r="Z247" s="2">
        <v>136462.98076923075</v>
      </c>
      <c r="AA247" s="3">
        <v>163672.78846153844</v>
      </c>
      <c r="AB247" s="2">
        <v>17939</v>
      </c>
      <c r="AC247" s="3">
        <f t="shared" si="5"/>
        <v>1194231.8978021978</v>
      </c>
    </row>
    <row r="248" spans="1:29" x14ac:dyDescent="0.3">
      <c r="A248">
        <v>161</v>
      </c>
      <c r="B248">
        <v>50849</v>
      </c>
      <c r="C248" t="s">
        <v>284</v>
      </c>
      <c r="D248" t="s">
        <v>133</v>
      </c>
      <c r="E248" s="12">
        <v>18780</v>
      </c>
      <c r="F248">
        <v>40695</v>
      </c>
      <c r="H248">
        <v>34.166666666666664</v>
      </c>
      <c r="I248">
        <v>39490</v>
      </c>
      <c r="J248">
        <v>144.333</v>
      </c>
      <c r="K248">
        <v>619</v>
      </c>
      <c r="L248">
        <v>754</v>
      </c>
      <c r="M248">
        <v>6280</v>
      </c>
      <c r="O248">
        <v>7034</v>
      </c>
      <c r="P248">
        <v>270.53846153846155</v>
      </c>
      <c r="Q248">
        <v>4058.0769230769233</v>
      </c>
      <c r="R248" s="2">
        <v>34.166666666666664</v>
      </c>
      <c r="S248" s="2">
        <v>868595.35714285716</v>
      </c>
      <c r="T248" s="2">
        <v>5529</v>
      </c>
      <c r="U248" s="2">
        <v>8472.7999999999993</v>
      </c>
      <c r="V248" s="2">
        <v>685267</v>
      </c>
      <c r="W248" s="2">
        <v>104365.14285714286</v>
      </c>
      <c r="X248" s="2">
        <v>789632.14285714284</v>
      </c>
      <c r="Y248" s="2">
        <v>78963.21428571429</v>
      </c>
      <c r="Z248" s="2">
        <v>138650.96153846153</v>
      </c>
      <c r="AA248" s="3">
        <v>167011.92307692306</v>
      </c>
      <c r="AB248" s="2">
        <v>17684</v>
      </c>
      <c r="AC248" s="3">
        <f t="shared" si="5"/>
        <v>1205944.0417582418</v>
      </c>
    </row>
    <row r="249" spans="1:29" x14ac:dyDescent="0.3">
      <c r="A249">
        <v>162</v>
      </c>
      <c r="B249">
        <v>50851</v>
      </c>
      <c r="C249" t="s">
        <v>285</v>
      </c>
      <c r="D249" t="s">
        <v>162</v>
      </c>
      <c r="E249" s="12">
        <v>18080</v>
      </c>
      <c r="F249">
        <v>39995</v>
      </c>
      <c r="H249">
        <v>34.166666666666664</v>
      </c>
      <c r="I249">
        <v>39490</v>
      </c>
      <c r="J249">
        <v>144.333</v>
      </c>
      <c r="K249">
        <v>412</v>
      </c>
      <c r="L249">
        <v>643</v>
      </c>
      <c r="M249">
        <v>6280</v>
      </c>
      <c r="O249">
        <v>6923</v>
      </c>
      <c r="P249">
        <v>266.26923076923077</v>
      </c>
      <c r="Q249">
        <v>3994.0384615384614</v>
      </c>
      <c r="R249" s="2">
        <v>34.166666666666664</v>
      </c>
      <c r="S249" s="2">
        <v>840087.12857142859</v>
      </c>
      <c r="T249" s="2">
        <v>9842</v>
      </c>
      <c r="U249" s="2">
        <v>8303.4</v>
      </c>
      <c r="V249" s="2">
        <v>685267</v>
      </c>
      <c r="W249" s="2">
        <v>78448.571428571435</v>
      </c>
      <c r="X249" s="2">
        <v>763715.57142857148</v>
      </c>
      <c r="Y249" s="2">
        <v>76371.557142857157</v>
      </c>
      <c r="Z249" s="2">
        <v>136462.98076923075</v>
      </c>
      <c r="AA249" s="3">
        <v>163672.78846153844</v>
      </c>
      <c r="AB249" s="2">
        <v>17256</v>
      </c>
      <c r="AC249" s="3">
        <f t="shared" si="5"/>
        <v>1175624.2978021977</v>
      </c>
    </row>
    <row r="250" spans="1:29" x14ac:dyDescent="0.3">
      <c r="A250">
        <v>163</v>
      </c>
      <c r="B250">
        <v>50853</v>
      </c>
      <c r="C250" t="s">
        <v>286</v>
      </c>
      <c r="D250" t="s">
        <v>162</v>
      </c>
      <c r="E250" s="12">
        <v>18781</v>
      </c>
      <c r="F250">
        <v>40696</v>
      </c>
      <c r="H250">
        <v>34.166666666666664</v>
      </c>
      <c r="I250">
        <v>39490</v>
      </c>
      <c r="J250">
        <v>144.333</v>
      </c>
      <c r="K250">
        <v>412</v>
      </c>
      <c r="L250">
        <v>643</v>
      </c>
      <c r="M250">
        <v>6280</v>
      </c>
      <c r="O250">
        <v>6923</v>
      </c>
      <c r="P250">
        <v>266.26923076923077</v>
      </c>
      <c r="Q250">
        <v>3994.0384615384614</v>
      </c>
      <c r="R250" s="2">
        <v>34.166666666666664</v>
      </c>
      <c r="S250" s="2">
        <v>840087.12857142859</v>
      </c>
      <c r="T250" s="2">
        <v>7502</v>
      </c>
      <c r="U250" s="2">
        <v>8303.4</v>
      </c>
      <c r="V250" s="2">
        <v>685267</v>
      </c>
      <c r="W250" s="2">
        <v>78448.571428571435</v>
      </c>
      <c r="X250" s="2">
        <v>763715.57142857148</v>
      </c>
      <c r="Y250" s="2">
        <v>76371.557142857157</v>
      </c>
      <c r="Z250" s="2">
        <v>136462.98076923075</v>
      </c>
      <c r="AA250" s="3">
        <v>163672.78846153844</v>
      </c>
      <c r="AB250" s="2">
        <v>16784</v>
      </c>
      <c r="AC250" s="3">
        <f t="shared" si="5"/>
        <v>1172812.2978021977</v>
      </c>
    </row>
    <row r="251" spans="1:29" x14ac:dyDescent="0.3">
      <c r="A251">
        <v>164</v>
      </c>
      <c r="B251">
        <v>50854</v>
      </c>
      <c r="C251" t="s">
        <v>287</v>
      </c>
      <c r="D251" t="s">
        <v>133</v>
      </c>
      <c r="E251" s="12">
        <v>19176</v>
      </c>
      <c r="F251">
        <v>41091</v>
      </c>
      <c r="H251">
        <v>34.166666666666664</v>
      </c>
      <c r="I251">
        <v>39490</v>
      </c>
      <c r="J251">
        <v>144.333</v>
      </c>
      <c r="K251">
        <v>493</v>
      </c>
      <c r="L251">
        <v>754</v>
      </c>
      <c r="M251">
        <v>6280</v>
      </c>
      <c r="O251">
        <v>7034</v>
      </c>
      <c r="P251">
        <v>270.53846153846155</v>
      </c>
      <c r="Q251">
        <v>4058.0769230769233</v>
      </c>
      <c r="R251" s="2">
        <v>34.166666666666664</v>
      </c>
      <c r="S251" s="2">
        <v>855685.75714285718</v>
      </c>
      <c r="T251" s="2">
        <v>4430</v>
      </c>
      <c r="U251" s="2">
        <v>8472.7999999999993</v>
      </c>
      <c r="V251" s="2">
        <v>685267</v>
      </c>
      <c r="W251" s="2">
        <v>92629.142857142855</v>
      </c>
      <c r="X251" s="2">
        <v>777896.14285714284</v>
      </c>
      <c r="Y251" s="2">
        <v>77789.614285714284</v>
      </c>
      <c r="Z251" s="2">
        <v>138650.96153846153</v>
      </c>
      <c r="AA251" s="3">
        <v>167011.92307692306</v>
      </c>
      <c r="AB251" s="2">
        <v>16376</v>
      </c>
      <c r="AC251" s="3">
        <f t="shared" si="5"/>
        <v>1190627.4417582417</v>
      </c>
    </row>
    <row r="252" spans="1:29" x14ac:dyDescent="0.3">
      <c r="A252">
        <v>165</v>
      </c>
      <c r="B252">
        <v>50855</v>
      </c>
      <c r="C252" t="s">
        <v>288</v>
      </c>
      <c r="D252" t="s">
        <v>133</v>
      </c>
      <c r="E252" s="12">
        <v>19511</v>
      </c>
      <c r="F252">
        <v>41426</v>
      </c>
      <c r="H252">
        <v>34.166666666666664</v>
      </c>
      <c r="I252">
        <v>39490</v>
      </c>
      <c r="J252">
        <v>144.333</v>
      </c>
      <c r="K252">
        <v>493</v>
      </c>
      <c r="L252">
        <v>754</v>
      </c>
      <c r="M252">
        <v>6280</v>
      </c>
      <c r="O252">
        <v>7034</v>
      </c>
      <c r="P252">
        <v>270.53846153846155</v>
      </c>
      <c r="Q252">
        <v>4058.0769230769233</v>
      </c>
      <c r="R252" s="2">
        <v>34.166666666666664</v>
      </c>
      <c r="S252" s="2">
        <v>855685.75714285718</v>
      </c>
      <c r="T252" s="2">
        <v>9099</v>
      </c>
      <c r="U252" s="2">
        <v>8472.7999999999993</v>
      </c>
      <c r="V252" s="2">
        <v>685267</v>
      </c>
      <c r="W252" s="2">
        <v>92629.142857142855</v>
      </c>
      <c r="X252" s="2">
        <v>777896.14285714284</v>
      </c>
      <c r="Y252" s="2">
        <v>77789.614285714284</v>
      </c>
      <c r="Z252" s="2">
        <v>138650.96153846153</v>
      </c>
      <c r="AA252" s="3">
        <v>167011.92307692306</v>
      </c>
      <c r="AB252" s="2">
        <v>16321</v>
      </c>
      <c r="AC252" s="3">
        <f t="shared" si="5"/>
        <v>1195241.4417582417</v>
      </c>
    </row>
    <row r="253" spans="1:29" x14ac:dyDescent="0.3">
      <c r="A253">
        <v>166</v>
      </c>
      <c r="B253">
        <v>50856</v>
      </c>
      <c r="C253" t="s">
        <v>289</v>
      </c>
      <c r="D253" t="s">
        <v>133</v>
      </c>
      <c r="E253" s="12">
        <v>18120</v>
      </c>
      <c r="F253">
        <v>40035</v>
      </c>
      <c r="H253">
        <v>34.166666666666664</v>
      </c>
      <c r="I253">
        <v>39490</v>
      </c>
      <c r="J253">
        <v>144.333</v>
      </c>
      <c r="K253">
        <v>493</v>
      </c>
      <c r="L253">
        <v>754</v>
      </c>
      <c r="M253">
        <v>6280</v>
      </c>
      <c r="O253">
        <v>7034</v>
      </c>
      <c r="P253">
        <v>270.53846153846155</v>
      </c>
      <c r="Q253">
        <v>4058.0769230769233</v>
      </c>
      <c r="R253" s="2">
        <v>34.166666666666664</v>
      </c>
      <c r="S253" s="2">
        <v>855685.75714285718</v>
      </c>
      <c r="T253" s="2">
        <v>3165</v>
      </c>
      <c r="U253" s="2">
        <v>8472.7999999999993</v>
      </c>
      <c r="V253" s="2">
        <v>685267</v>
      </c>
      <c r="W253" s="2">
        <v>92629.142857142855</v>
      </c>
      <c r="X253" s="2">
        <v>777896.14285714284</v>
      </c>
      <c r="Y253" s="2">
        <v>77789.614285714284</v>
      </c>
      <c r="Z253" s="2">
        <v>138650.96153846153</v>
      </c>
      <c r="AA253" s="3">
        <v>167011.92307692306</v>
      </c>
      <c r="AB253" s="2">
        <v>17473</v>
      </c>
      <c r="AC253" s="3">
        <f t="shared" si="5"/>
        <v>1190459.4417582417</v>
      </c>
    </row>
    <row r="254" spans="1:29" x14ac:dyDescent="0.3">
      <c r="A254">
        <v>167</v>
      </c>
      <c r="B254">
        <v>50857</v>
      </c>
      <c r="C254" t="s">
        <v>290</v>
      </c>
      <c r="D254" t="s">
        <v>121</v>
      </c>
      <c r="E254" s="12">
        <v>19785</v>
      </c>
      <c r="F254">
        <v>41700</v>
      </c>
      <c r="H254">
        <v>34.166666666666664</v>
      </c>
      <c r="I254">
        <v>39490</v>
      </c>
      <c r="J254">
        <v>144.333</v>
      </c>
      <c r="K254">
        <v>670</v>
      </c>
      <c r="L254">
        <v>1087</v>
      </c>
      <c r="M254">
        <v>6280</v>
      </c>
      <c r="O254">
        <v>7367</v>
      </c>
      <c r="P254">
        <v>283.34615384615387</v>
      </c>
      <c r="Q254">
        <v>4250.1923076923076</v>
      </c>
      <c r="R254" s="2">
        <v>34.166666666666664</v>
      </c>
      <c r="S254" s="2">
        <v>892489.24285714282</v>
      </c>
      <c r="T254" s="2">
        <v>6148</v>
      </c>
      <c r="U254" s="2">
        <v>8953.5</v>
      </c>
      <c r="V254" s="2">
        <v>685267</v>
      </c>
      <c r="W254" s="2">
        <v>126086.85714285714</v>
      </c>
      <c r="X254" s="2">
        <v>811353.85714285716</v>
      </c>
      <c r="Y254" s="2">
        <v>81135.385714285716</v>
      </c>
      <c r="Z254" s="2">
        <v>145214.90384615384</v>
      </c>
      <c r="AA254" s="3">
        <v>176487.25961538462</v>
      </c>
      <c r="AB254" s="2">
        <v>18589</v>
      </c>
      <c r="AC254" s="3">
        <f t="shared" si="5"/>
        <v>1247881.9063186813</v>
      </c>
    </row>
    <row r="255" spans="1:29" x14ac:dyDescent="0.3">
      <c r="A255">
        <v>168</v>
      </c>
      <c r="B255">
        <v>50859</v>
      </c>
      <c r="C255" t="s">
        <v>291</v>
      </c>
      <c r="D255" t="s">
        <v>133</v>
      </c>
      <c r="E255" s="12">
        <v>19010</v>
      </c>
      <c r="F255">
        <v>40925</v>
      </c>
      <c r="H255">
        <v>34.166666666666664</v>
      </c>
      <c r="I255">
        <v>39490</v>
      </c>
      <c r="J255">
        <v>144.333</v>
      </c>
      <c r="K255">
        <v>541</v>
      </c>
      <c r="L255">
        <v>754</v>
      </c>
      <c r="M255">
        <v>6280</v>
      </c>
      <c r="O255">
        <v>7034</v>
      </c>
      <c r="P255">
        <v>270.53846153846155</v>
      </c>
      <c r="Q255">
        <v>4058.0769230769233</v>
      </c>
      <c r="R255" s="2">
        <v>34.166666666666664</v>
      </c>
      <c r="S255" s="2">
        <v>861836.95714285714</v>
      </c>
      <c r="T255" s="2">
        <v>6026</v>
      </c>
      <c r="U255" s="2">
        <v>8472.7999999999993</v>
      </c>
      <c r="V255" s="2">
        <v>685267</v>
      </c>
      <c r="W255" s="2">
        <v>98221.142857142855</v>
      </c>
      <c r="X255" s="2">
        <v>783488.14285714284</v>
      </c>
      <c r="Y255" s="2">
        <v>78348.814285714281</v>
      </c>
      <c r="Z255" s="2">
        <v>138650.96153846153</v>
      </c>
      <c r="AA255" s="3">
        <v>167011.92307692306</v>
      </c>
      <c r="AB255" s="2">
        <v>16402</v>
      </c>
      <c r="AC255" s="3">
        <f t="shared" si="5"/>
        <v>1198400.6417582417</v>
      </c>
    </row>
    <row r="256" spans="1:29" x14ac:dyDescent="0.3">
      <c r="A256">
        <v>169</v>
      </c>
      <c r="B256">
        <v>50860</v>
      </c>
      <c r="C256" t="s">
        <v>292</v>
      </c>
      <c r="D256" t="s">
        <v>133</v>
      </c>
      <c r="E256" s="12">
        <v>18749</v>
      </c>
      <c r="F256">
        <v>40664</v>
      </c>
      <c r="H256">
        <v>34.166666666666664</v>
      </c>
      <c r="I256">
        <v>39490</v>
      </c>
      <c r="J256">
        <v>144.333</v>
      </c>
      <c r="K256">
        <v>517</v>
      </c>
      <c r="L256">
        <v>754</v>
      </c>
      <c r="M256">
        <v>6280</v>
      </c>
      <c r="O256">
        <v>7034</v>
      </c>
      <c r="P256">
        <v>270.53846153846155</v>
      </c>
      <c r="Q256">
        <v>4058.0769230769233</v>
      </c>
      <c r="R256" s="2">
        <v>34.166666666666664</v>
      </c>
      <c r="S256" s="2">
        <v>858919.75714285718</v>
      </c>
      <c r="T256" s="2">
        <v>5123</v>
      </c>
      <c r="U256" s="2">
        <v>8472.7999999999993</v>
      </c>
      <c r="V256" s="2">
        <v>685267</v>
      </c>
      <c r="W256" s="2">
        <v>95569.142857142855</v>
      </c>
      <c r="X256" s="2">
        <v>780836.14285714284</v>
      </c>
      <c r="Y256" s="2">
        <v>78083.614285714284</v>
      </c>
      <c r="Z256" s="2">
        <v>138650.96153846153</v>
      </c>
      <c r="AA256" s="3">
        <v>167011.92307692306</v>
      </c>
      <c r="AB256" s="2">
        <v>16212</v>
      </c>
      <c r="AC256" s="3">
        <f t="shared" si="5"/>
        <v>1194390.4417582417</v>
      </c>
    </row>
    <row r="257" spans="1:29" x14ac:dyDescent="0.3">
      <c r="A257">
        <v>170</v>
      </c>
      <c r="B257">
        <v>50864</v>
      </c>
      <c r="C257" t="s">
        <v>293</v>
      </c>
      <c r="D257" t="s">
        <v>133</v>
      </c>
      <c r="E257" s="12">
        <v>19360</v>
      </c>
      <c r="F257">
        <v>41275</v>
      </c>
      <c r="H257">
        <v>34.166666666666664</v>
      </c>
      <c r="I257">
        <v>39490</v>
      </c>
      <c r="J257">
        <v>144.333</v>
      </c>
      <c r="K257">
        <v>517</v>
      </c>
      <c r="L257">
        <v>754</v>
      </c>
      <c r="M257">
        <v>6280</v>
      </c>
      <c r="O257">
        <v>7034</v>
      </c>
      <c r="P257">
        <v>270.53846153846155</v>
      </c>
      <c r="Q257">
        <v>4058.0769230769233</v>
      </c>
      <c r="R257" s="2">
        <v>34.166666666666664</v>
      </c>
      <c r="S257" s="2">
        <v>858919.75714285718</v>
      </c>
      <c r="T257" s="2">
        <v>980</v>
      </c>
      <c r="U257" s="2">
        <v>8472.7999999999993</v>
      </c>
      <c r="V257" s="2">
        <v>685267</v>
      </c>
      <c r="W257" s="2">
        <v>95569.142857142855</v>
      </c>
      <c r="X257" s="2">
        <v>780836.14285714284</v>
      </c>
      <c r="Y257" s="2">
        <v>78083.614285714284</v>
      </c>
      <c r="Z257" s="2">
        <v>138650.96153846153</v>
      </c>
      <c r="AA257" s="3">
        <v>167011.92307692306</v>
      </c>
      <c r="AB257" s="2">
        <v>11660</v>
      </c>
      <c r="AC257" s="3">
        <f t="shared" si="5"/>
        <v>1185695.4417582417</v>
      </c>
    </row>
    <row r="258" spans="1:29" x14ac:dyDescent="0.3">
      <c r="A258">
        <v>171</v>
      </c>
      <c r="B258">
        <v>50865</v>
      </c>
      <c r="C258" t="s">
        <v>294</v>
      </c>
      <c r="D258" t="s">
        <v>162</v>
      </c>
      <c r="E258" s="12">
        <v>16984</v>
      </c>
      <c r="F258">
        <v>38899</v>
      </c>
      <c r="H258">
        <v>32.5</v>
      </c>
      <c r="J258">
        <v>144.333</v>
      </c>
      <c r="K258">
        <v>433</v>
      </c>
      <c r="L258">
        <v>643</v>
      </c>
      <c r="M258">
        <v>5786</v>
      </c>
      <c r="O258">
        <v>6429</v>
      </c>
      <c r="P258">
        <v>247.26923076923077</v>
      </c>
      <c r="Q258">
        <v>3709.0384615384614</v>
      </c>
      <c r="R258" s="2">
        <v>32.5</v>
      </c>
      <c r="S258" s="2">
        <v>699669.72580645164</v>
      </c>
      <c r="T258" s="2">
        <v>12254</v>
      </c>
      <c r="U258" s="2">
        <v>7760</v>
      </c>
      <c r="V258" s="2">
        <v>567482.6451612903</v>
      </c>
      <c r="W258" s="2">
        <v>68580.741935483864</v>
      </c>
      <c r="X258" s="2">
        <v>636063.38709677418</v>
      </c>
      <c r="Y258" s="2">
        <v>63606.338709677424</v>
      </c>
      <c r="Z258" s="2">
        <v>120543.75</v>
      </c>
      <c r="AA258" s="3">
        <v>145500</v>
      </c>
      <c r="AB258" s="2">
        <v>16982</v>
      </c>
      <c r="AC258" s="3">
        <f t="shared" si="5"/>
        <v>1002709.4758064516</v>
      </c>
    </row>
    <row r="259" spans="1:29" x14ac:dyDescent="0.3">
      <c r="A259">
        <v>172</v>
      </c>
      <c r="B259">
        <v>50868</v>
      </c>
      <c r="C259" t="s">
        <v>295</v>
      </c>
      <c r="D259" t="s">
        <v>162</v>
      </c>
      <c r="E259" s="12">
        <v>19176</v>
      </c>
      <c r="F259">
        <v>41091</v>
      </c>
      <c r="H259">
        <v>34.166666666666664</v>
      </c>
      <c r="I259">
        <v>39490</v>
      </c>
      <c r="J259">
        <v>144.333</v>
      </c>
      <c r="K259">
        <v>433</v>
      </c>
      <c r="L259">
        <v>643</v>
      </c>
      <c r="M259">
        <v>6280</v>
      </c>
      <c r="O259">
        <v>6923</v>
      </c>
      <c r="P259">
        <v>266.26923076923077</v>
      </c>
      <c r="Q259">
        <v>3994.0384615384614</v>
      </c>
      <c r="R259" s="2">
        <v>34.166666666666664</v>
      </c>
      <c r="S259" s="2">
        <v>842951.52857142861</v>
      </c>
      <c r="T259" s="2">
        <v>4477</v>
      </c>
      <c r="U259" s="2">
        <v>8303.4</v>
      </c>
      <c r="V259" s="2">
        <v>685267</v>
      </c>
      <c r="W259" s="2">
        <v>81052.571428571435</v>
      </c>
      <c r="X259" s="2">
        <v>766319.57142857148</v>
      </c>
      <c r="Y259" s="2">
        <v>76631.957142857151</v>
      </c>
      <c r="Z259" s="2">
        <v>136462.98076923075</v>
      </c>
      <c r="AA259" s="3">
        <v>163672.78846153844</v>
      </c>
      <c r="AB259" s="2">
        <v>15818</v>
      </c>
      <c r="AC259" s="3">
        <f t="shared" si="5"/>
        <v>1171685.6978021979</v>
      </c>
    </row>
    <row r="260" spans="1:29" x14ac:dyDescent="0.3">
      <c r="A260">
        <v>173</v>
      </c>
      <c r="B260">
        <v>50869</v>
      </c>
      <c r="C260" t="s">
        <v>296</v>
      </c>
      <c r="D260" t="s">
        <v>117</v>
      </c>
      <c r="E260" s="12">
        <v>19541</v>
      </c>
      <c r="F260">
        <v>41456</v>
      </c>
      <c r="H260">
        <v>34.166666666666664</v>
      </c>
      <c r="I260">
        <v>39490</v>
      </c>
      <c r="J260">
        <v>144.333</v>
      </c>
      <c r="K260">
        <v>565</v>
      </c>
      <c r="L260">
        <v>943</v>
      </c>
      <c r="M260">
        <v>6280</v>
      </c>
      <c r="O260">
        <v>7223</v>
      </c>
      <c r="P260">
        <v>277.80769230769232</v>
      </c>
      <c r="Q260">
        <v>4167.1153846153848</v>
      </c>
      <c r="R260" s="2">
        <v>34.166666666666664</v>
      </c>
      <c r="S260" s="2">
        <v>872753.35714285716</v>
      </c>
      <c r="T260" s="2">
        <v>12737</v>
      </c>
      <c r="U260" s="2">
        <v>8769.7999999999993</v>
      </c>
      <c r="V260" s="2">
        <v>685267</v>
      </c>
      <c r="W260" s="2">
        <v>108145.14285714286</v>
      </c>
      <c r="X260" s="2">
        <v>793412.14285714284</v>
      </c>
      <c r="Y260" s="2">
        <v>79341.21428571429</v>
      </c>
      <c r="Z260" s="2">
        <v>142376.44230769231</v>
      </c>
      <c r="AA260" s="3">
        <v>172866.24999999997</v>
      </c>
      <c r="AB260" s="2">
        <v>17260</v>
      </c>
      <c r="AC260" s="3">
        <f t="shared" si="5"/>
        <v>1226762.8494505496</v>
      </c>
    </row>
    <row r="261" spans="1:29" x14ac:dyDescent="0.3">
      <c r="A261">
        <v>174</v>
      </c>
      <c r="B261">
        <v>50870</v>
      </c>
      <c r="C261" t="s">
        <v>297</v>
      </c>
      <c r="D261" t="s">
        <v>133</v>
      </c>
      <c r="E261" s="12">
        <v>19541</v>
      </c>
      <c r="F261">
        <v>41456</v>
      </c>
      <c r="H261">
        <v>34.166666666666664</v>
      </c>
      <c r="I261">
        <v>39490</v>
      </c>
      <c r="J261">
        <v>144.333</v>
      </c>
      <c r="K261">
        <v>493</v>
      </c>
      <c r="L261">
        <v>754</v>
      </c>
      <c r="M261">
        <v>6280</v>
      </c>
      <c r="O261">
        <v>7034</v>
      </c>
      <c r="P261">
        <v>270.53846153846155</v>
      </c>
      <c r="Q261">
        <v>4058.0769230769233</v>
      </c>
      <c r="R261" s="2">
        <v>34.166666666666664</v>
      </c>
      <c r="S261" s="2">
        <v>855685.75714285718</v>
      </c>
      <c r="T261" s="2">
        <v>12126</v>
      </c>
      <c r="U261" s="2">
        <v>8472.7999999999993</v>
      </c>
      <c r="V261" s="2">
        <v>685267</v>
      </c>
      <c r="W261" s="2">
        <v>92629.142857142855</v>
      </c>
      <c r="X261" s="2">
        <v>777896.14285714284</v>
      </c>
      <c r="Y261" s="2">
        <v>77789.614285714284</v>
      </c>
      <c r="Z261" s="2">
        <v>138650.96153846153</v>
      </c>
      <c r="AA261" s="3">
        <v>167011.92307692306</v>
      </c>
      <c r="AB261" s="2">
        <v>16835</v>
      </c>
      <c r="AC261" s="3">
        <f t="shared" si="5"/>
        <v>1198782.4417582417</v>
      </c>
    </row>
    <row r="262" spans="1:29" x14ac:dyDescent="0.3">
      <c r="A262">
        <v>175</v>
      </c>
      <c r="B262">
        <v>50871</v>
      </c>
      <c r="C262" t="s">
        <v>298</v>
      </c>
      <c r="D262" t="s">
        <v>133</v>
      </c>
      <c r="E262" s="12">
        <v>18810</v>
      </c>
      <c r="F262">
        <v>40725</v>
      </c>
      <c r="H262">
        <v>34.166666666666664</v>
      </c>
      <c r="I262">
        <v>39490</v>
      </c>
      <c r="J262">
        <v>144.333</v>
      </c>
      <c r="K262">
        <v>493</v>
      </c>
      <c r="L262">
        <v>754</v>
      </c>
      <c r="M262">
        <v>6280</v>
      </c>
      <c r="O262">
        <v>7034</v>
      </c>
      <c r="P262">
        <v>270.53846153846155</v>
      </c>
      <c r="Q262">
        <v>4058.0769230769233</v>
      </c>
      <c r="R262" s="2">
        <v>34.166666666666664</v>
      </c>
      <c r="S262" s="2">
        <v>855685.75714285718</v>
      </c>
      <c r="T262" s="2">
        <v>7985</v>
      </c>
      <c r="U262" s="2">
        <v>8472.7999999999993</v>
      </c>
      <c r="V262" s="2">
        <v>685267</v>
      </c>
      <c r="W262" s="2">
        <v>92629.142857142855</v>
      </c>
      <c r="X262" s="2">
        <v>777896.14285714284</v>
      </c>
      <c r="Y262" s="2">
        <v>77789.614285714284</v>
      </c>
      <c r="Z262" s="2">
        <v>138650.96153846153</v>
      </c>
      <c r="AA262" s="3">
        <v>167011.92307692306</v>
      </c>
      <c r="AB262" s="2">
        <v>16503</v>
      </c>
      <c r="AC262" s="3">
        <f t="shared" si="5"/>
        <v>1194309.4417582417</v>
      </c>
    </row>
    <row r="263" spans="1:29" x14ac:dyDescent="0.3">
      <c r="A263">
        <v>176</v>
      </c>
      <c r="B263">
        <v>50872</v>
      </c>
      <c r="C263" t="s">
        <v>299</v>
      </c>
      <c r="D263" t="s">
        <v>245</v>
      </c>
      <c r="E263" s="12">
        <v>18364</v>
      </c>
      <c r="F263">
        <v>40279</v>
      </c>
      <c r="G263">
        <v>38527</v>
      </c>
      <c r="H263">
        <v>31.5</v>
      </c>
      <c r="J263">
        <v>144.333</v>
      </c>
      <c r="K263">
        <v>374</v>
      </c>
      <c r="L263">
        <v>557</v>
      </c>
      <c r="M263">
        <v>5250</v>
      </c>
      <c r="O263">
        <v>5807</v>
      </c>
      <c r="P263">
        <v>223.34615384615384</v>
      </c>
      <c r="Q263">
        <v>3350.1923076923076</v>
      </c>
      <c r="R263" s="2">
        <v>31.5</v>
      </c>
      <c r="S263" s="2">
        <v>608304.4</v>
      </c>
      <c r="T263" s="2">
        <v>4945</v>
      </c>
      <c r="U263" s="2">
        <v>7027.4</v>
      </c>
      <c r="V263" s="2">
        <v>500499.4</v>
      </c>
      <c r="W263" s="2">
        <v>52504.6</v>
      </c>
      <c r="X263" s="2">
        <v>553004</v>
      </c>
      <c r="Y263" s="2">
        <v>55300.4</v>
      </c>
      <c r="Z263" s="2">
        <v>105531.05769230769</v>
      </c>
      <c r="AA263" s="3">
        <v>127709.48076923078</v>
      </c>
      <c r="AB263" s="2">
        <v>15231</v>
      </c>
      <c r="AC263" s="3">
        <f t="shared" si="5"/>
        <v>868748.33846153854</v>
      </c>
    </row>
    <row r="264" spans="1:29" x14ac:dyDescent="0.3">
      <c r="A264">
        <v>177</v>
      </c>
      <c r="B264">
        <v>50874</v>
      </c>
      <c r="C264" t="s">
        <v>300</v>
      </c>
      <c r="D264" t="s">
        <v>121</v>
      </c>
      <c r="E264" s="12">
        <v>18009</v>
      </c>
      <c r="F264">
        <v>39924</v>
      </c>
      <c r="H264">
        <v>34.166666666666664</v>
      </c>
      <c r="I264">
        <v>39490</v>
      </c>
      <c r="J264">
        <v>144.333</v>
      </c>
      <c r="K264">
        <v>907</v>
      </c>
      <c r="L264">
        <v>1087</v>
      </c>
      <c r="M264">
        <v>6280</v>
      </c>
      <c r="O264">
        <v>7367</v>
      </c>
      <c r="P264">
        <v>283.34615384615387</v>
      </c>
      <c r="Q264">
        <v>4250.1923076923076</v>
      </c>
      <c r="R264" s="2">
        <v>34.166666666666664</v>
      </c>
      <c r="S264" s="2">
        <v>919747.24285714282</v>
      </c>
      <c r="T264" s="2">
        <v>8733</v>
      </c>
      <c r="U264" s="2">
        <v>8953.5</v>
      </c>
      <c r="V264" s="2">
        <v>685267</v>
      </c>
      <c r="W264" s="2">
        <v>150866.85714285713</v>
      </c>
      <c r="X264" s="2">
        <v>836133.85714285716</v>
      </c>
      <c r="Y264" s="2">
        <v>83613.385714285716</v>
      </c>
      <c r="Z264" s="2">
        <v>145214.90384615384</v>
      </c>
      <c r="AA264" s="3">
        <v>176487.25961538462</v>
      </c>
      <c r="AB264" s="2">
        <v>18999</v>
      </c>
      <c r="AC264" s="3">
        <f t="shared" si="5"/>
        <v>1278134.9063186813</v>
      </c>
    </row>
    <row r="265" spans="1:29" x14ac:dyDescent="0.3">
      <c r="A265">
        <v>178</v>
      </c>
      <c r="B265">
        <v>50877</v>
      </c>
      <c r="C265" t="s">
        <v>301</v>
      </c>
      <c r="D265" t="s">
        <v>121</v>
      </c>
      <c r="E265" s="12">
        <v>18147</v>
      </c>
      <c r="F265">
        <v>40062</v>
      </c>
      <c r="H265">
        <v>34.166666666666664</v>
      </c>
      <c r="I265">
        <v>39490</v>
      </c>
      <c r="J265">
        <v>144.333</v>
      </c>
      <c r="K265">
        <v>769</v>
      </c>
      <c r="L265">
        <v>1087</v>
      </c>
      <c r="M265">
        <v>6280</v>
      </c>
      <c r="O265">
        <v>7367</v>
      </c>
      <c r="P265">
        <v>283.34615384615387</v>
      </c>
      <c r="Q265">
        <v>4250.1923076923076</v>
      </c>
      <c r="R265" s="2">
        <v>34.166666666666664</v>
      </c>
      <c r="S265" s="2">
        <v>906824.44285714289</v>
      </c>
      <c r="T265" s="2">
        <v>14062</v>
      </c>
      <c r="U265" s="2">
        <v>8953.5</v>
      </c>
      <c r="V265" s="2">
        <v>685267</v>
      </c>
      <c r="W265" s="2">
        <v>139118.85714285713</v>
      </c>
      <c r="X265" s="2">
        <v>824385.85714285716</v>
      </c>
      <c r="Y265" s="2">
        <v>82438.585714285728</v>
      </c>
      <c r="Z265" s="2">
        <v>145214.90384615384</v>
      </c>
      <c r="AA265" s="3">
        <v>176487.25961538462</v>
      </c>
      <c r="AB265" s="2">
        <v>18358</v>
      </c>
      <c r="AC265" s="3">
        <f t="shared" si="5"/>
        <v>1269900.1063186815</v>
      </c>
    </row>
    <row r="266" spans="1:29" x14ac:dyDescent="0.3">
      <c r="A266">
        <v>179</v>
      </c>
      <c r="B266">
        <v>50881</v>
      </c>
      <c r="C266" t="s">
        <v>302</v>
      </c>
      <c r="D266" t="s">
        <v>121</v>
      </c>
      <c r="E266" s="12">
        <v>19146</v>
      </c>
      <c r="F266">
        <v>41061</v>
      </c>
      <c r="H266">
        <v>34.083333333333336</v>
      </c>
      <c r="I266">
        <v>39490</v>
      </c>
      <c r="J266">
        <v>144.333</v>
      </c>
      <c r="K266">
        <v>736</v>
      </c>
      <c r="L266">
        <v>1087</v>
      </c>
      <c r="M266">
        <v>6280</v>
      </c>
      <c r="O266">
        <v>7367</v>
      </c>
      <c r="P266">
        <v>283.34615384615387</v>
      </c>
      <c r="Q266">
        <v>4250.1923076923076</v>
      </c>
      <c r="R266" s="2">
        <v>34.083333333333336</v>
      </c>
      <c r="S266" s="2">
        <v>902481.64285714284</v>
      </c>
      <c r="T266" s="2">
        <v>13681</v>
      </c>
      <c r="U266" s="2">
        <v>8953.5</v>
      </c>
      <c r="V266" s="2">
        <v>685267</v>
      </c>
      <c r="W266" s="2">
        <v>135170.85714285713</v>
      </c>
      <c r="X266" s="2">
        <v>820437.85714285716</v>
      </c>
      <c r="Y266" s="2">
        <v>82043.785714285725</v>
      </c>
      <c r="Z266" s="2">
        <v>144860.72115384616</v>
      </c>
      <c r="AA266" s="3">
        <v>176056.8028846154</v>
      </c>
      <c r="AB266" s="2">
        <v>18238</v>
      </c>
      <c r="AC266" s="3">
        <f t="shared" si="5"/>
        <v>1264271.6668956045</v>
      </c>
    </row>
    <row r="267" spans="1:29" x14ac:dyDescent="0.3">
      <c r="A267">
        <v>180</v>
      </c>
      <c r="B267">
        <v>50883</v>
      </c>
      <c r="C267" t="s">
        <v>303</v>
      </c>
      <c r="D267" t="s">
        <v>121</v>
      </c>
      <c r="E267" s="12">
        <v>18724</v>
      </c>
      <c r="F267">
        <v>40639</v>
      </c>
      <c r="H267">
        <v>34.916666666666664</v>
      </c>
      <c r="I267">
        <v>39490</v>
      </c>
      <c r="J267">
        <v>144.333</v>
      </c>
      <c r="K267">
        <v>736</v>
      </c>
      <c r="L267">
        <v>1087</v>
      </c>
      <c r="M267">
        <v>6280</v>
      </c>
      <c r="O267">
        <v>7367</v>
      </c>
      <c r="P267">
        <v>283.34615384615387</v>
      </c>
      <c r="Q267">
        <v>4250.1923076923076</v>
      </c>
      <c r="R267" s="2">
        <v>34.916666666666664</v>
      </c>
      <c r="S267" s="2">
        <v>902481.64285714284</v>
      </c>
      <c r="T267" s="2">
        <v>11160</v>
      </c>
      <c r="U267" s="2">
        <v>8953.5</v>
      </c>
      <c r="V267" s="2">
        <v>685267</v>
      </c>
      <c r="W267" s="2">
        <v>135170.85714285713</v>
      </c>
      <c r="X267" s="2">
        <v>820437.85714285716</v>
      </c>
      <c r="Y267" s="2">
        <v>82043.785714285725</v>
      </c>
      <c r="Z267" s="2">
        <v>148402.54807692306</v>
      </c>
      <c r="AA267" s="3">
        <v>180361.37019230769</v>
      </c>
      <c r="AB267" s="2">
        <v>18772</v>
      </c>
      <c r="AC267" s="3">
        <f t="shared" si="5"/>
        <v>1270131.0611263737</v>
      </c>
    </row>
    <row r="268" spans="1:29" x14ac:dyDescent="0.3">
      <c r="A268">
        <v>181</v>
      </c>
      <c r="B268">
        <v>50891</v>
      </c>
      <c r="C268" t="s">
        <v>304</v>
      </c>
      <c r="D268" t="s">
        <v>245</v>
      </c>
      <c r="E268" s="12">
        <v>14746</v>
      </c>
      <c r="F268">
        <v>36661</v>
      </c>
      <c r="G268">
        <v>38793</v>
      </c>
      <c r="H268">
        <v>26.166666666666668</v>
      </c>
      <c r="J268">
        <v>144.333</v>
      </c>
      <c r="K268">
        <v>374</v>
      </c>
      <c r="L268">
        <v>452</v>
      </c>
      <c r="M268">
        <v>4467</v>
      </c>
      <c r="O268">
        <v>4919</v>
      </c>
      <c r="P268">
        <v>189.19230769230768</v>
      </c>
      <c r="Q268">
        <v>2837.8846153846152</v>
      </c>
      <c r="R268" s="2">
        <v>26.166666666666668</v>
      </c>
      <c r="S268" s="2">
        <v>248574.13225806449</v>
      </c>
      <c r="T268" s="2">
        <v>11642</v>
      </c>
      <c r="U268" s="2">
        <v>6050.6</v>
      </c>
      <c r="V268" s="2">
        <v>193405.45161290321</v>
      </c>
      <c r="W268" s="2">
        <v>32571.032258064515</v>
      </c>
      <c r="X268" s="2">
        <v>225976.48387096773</v>
      </c>
      <c r="Y268" s="2">
        <v>22597.648387096775</v>
      </c>
      <c r="Z268" s="2">
        <v>74257.980769230766</v>
      </c>
      <c r="AA268" s="3">
        <v>91340.788461538468</v>
      </c>
      <c r="AB268" s="2">
        <v>15856</v>
      </c>
      <c r="AC268" s="3">
        <f t="shared" si="5"/>
        <v>447721.50148883369</v>
      </c>
    </row>
    <row r="269" spans="1:29" x14ac:dyDescent="0.3">
      <c r="A269">
        <v>182</v>
      </c>
      <c r="B269">
        <v>50892</v>
      </c>
      <c r="C269" t="s">
        <v>305</v>
      </c>
      <c r="D269" t="s">
        <v>121</v>
      </c>
      <c r="E269" s="12">
        <v>19329</v>
      </c>
      <c r="F269">
        <v>41244</v>
      </c>
      <c r="H269">
        <v>34</v>
      </c>
      <c r="I269">
        <v>39490</v>
      </c>
      <c r="J269">
        <v>144.333</v>
      </c>
      <c r="K269">
        <v>871</v>
      </c>
      <c r="L269">
        <v>1087</v>
      </c>
      <c r="M269">
        <v>6280</v>
      </c>
      <c r="O269">
        <v>7367</v>
      </c>
      <c r="P269">
        <v>283.34615384615387</v>
      </c>
      <c r="Q269">
        <v>4250.1923076923076</v>
      </c>
      <c r="R269" s="2">
        <v>34</v>
      </c>
      <c r="S269" s="2">
        <v>917212.84285714291</v>
      </c>
      <c r="T269" s="2">
        <v>7414</v>
      </c>
      <c r="U269" s="2">
        <v>8953.5</v>
      </c>
      <c r="V269" s="2">
        <v>685267</v>
      </c>
      <c r="W269" s="2">
        <v>148562.85714285713</v>
      </c>
      <c r="X269" s="2">
        <v>833829.85714285716</v>
      </c>
      <c r="Y269" s="2">
        <v>83382.985714285722</v>
      </c>
      <c r="Z269" s="2">
        <v>144506.53846153847</v>
      </c>
      <c r="AA269" s="3">
        <v>175626.34615384616</v>
      </c>
      <c r="AB269" s="2">
        <v>18233</v>
      </c>
      <c r="AC269" s="3">
        <f t="shared" si="5"/>
        <v>1271946.2274725277</v>
      </c>
    </row>
    <row r="270" spans="1:29" x14ac:dyDescent="0.3">
      <c r="A270">
        <v>183</v>
      </c>
      <c r="B270">
        <v>50893</v>
      </c>
      <c r="C270" t="s">
        <v>306</v>
      </c>
      <c r="D270" t="s">
        <v>121</v>
      </c>
      <c r="E270" s="12">
        <v>18050</v>
      </c>
      <c r="F270">
        <v>39965</v>
      </c>
      <c r="H270">
        <v>33.916666666666664</v>
      </c>
      <c r="I270">
        <v>39490</v>
      </c>
      <c r="J270">
        <v>144.333</v>
      </c>
      <c r="K270">
        <v>871</v>
      </c>
      <c r="L270">
        <v>1087</v>
      </c>
      <c r="M270">
        <v>6280</v>
      </c>
      <c r="O270">
        <v>7367</v>
      </c>
      <c r="P270">
        <v>283.34615384615387</v>
      </c>
      <c r="Q270">
        <v>4250.1923076923076</v>
      </c>
      <c r="R270" s="2">
        <v>33.916666666666664</v>
      </c>
      <c r="S270" s="2">
        <v>917212.84285714291</v>
      </c>
      <c r="T270" s="2">
        <v>10167</v>
      </c>
      <c r="U270" s="2">
        <v>8953.5</v>
      </c>
      <c r="V270" s="2">
        <v>685267</v>
      </c>
      <c r="W270" s="2">
        <v>148562.85714285713</v>
      </c>
      <c r="X270" s="2">
        <v>833829.85714285716</v>
      </c>
      <c r="Y270" s="2">
        <v>83382.985714285722</v>
      </c>
      <c r="Z270" s="2">
        <v>144152.35576923075</v>
      </c>
      <c r="AA270" s="3">
        <v>175195.88942307691</v>
      </c>
      <c r="AB270" s="2">
        <v>18388</v>
      </c>
      <c r="AC270" s="3">
        <f t="shared" si="5"/>
        <v>1274069.5880494507</v>
      </c>
    </row>
    <row r="271" spans="1:29" x14ac:dyDescent="0.3">
      <c r="A271">
        <v>184</v>
      </c>
      <c r="B271">
        <v>50899</v>
      </c>
      <c r="C271" t="s">
        <v>307</v>
      </c>
      <c r="D271" t="s">
        <v>126</v>
      </c>
      <c r="E271" s="12">
        <v>18871</v>
      </c>
      <c r="F271">
        <v>40786</v>
      </c>
      <c r="H271">
        <v>33.916666666666664</v>
      </c>
      <c r="I271">
        <v>39490</v>
      </c>
      <c r="J271">
        <v>144.333</v>
      </c>
      <c r="K271">
        <v>715</v>
      </c>
      <c r="L271">
        <v>865</v>
      </c>
      <c r="M271">
        <v>6280</v>
      </c>
      <c r="O271">
        <v>7145</v>
      </c>
      <c r="P271">
        <v>274.80769230769232</v>
      </c>
      <c r="Q271">
        <v>4122.1153846153848</v>
      </c>
      <c r="R271" s="2">
        <v>33.916666666666664</v>
      </c>
      <c r="S271" s="2">
        <v>885645.98571428575</v>
      </c>
      <c r="T271" s="2">
        <v>13792</v>
      </c>
      <c r="U271" s="2">
        <v>8644.4</v>
      </c>
      <c r="V271" s="2">
        <v>685267</v>
      </c>
      <c r="W271" s="2">
        <v>119865.71428571429</v>
      </c>
      <c r="X271" s="2">
        <v>805132.71428571432</v>
      </c>
      <c r="Y271" s="2">
        <v>80513.271428571432</v>
      </c>
      <c r="Z271" s="2">
        <v>139808.41346153847</v>
      </c>
      <c r="AA271" s="3">
        <v>169147.6346153846</v>
      </c>
      <c r="AB271" s="2">
        <v>17408</v>
      </c>
      <c r="AC271" s="3">
        <f t="shared" si="5"/>
        <v>1234446.4337912088</v>
      </c>
    </row>
    <row r="272" spans="1:29" x14ac:dyDescent="0.3">
      <c r="A272">
        <v>185</v>
      </c>
      <c r="B272">
        <v>50902</v>
      </c>
      <c r="C272" t="s">
        <v>308</v>
      </c>
      <c r="D272" t="s">
        <v>162</v>
      </c>
      <c r="E272" s="12">
        <v>19176</v>
      </c>
      <c r="F272">
        <v>41091</v>
      </c>
      <c r="H272">
        <v>33.75</v>
      </c>
      <c r="I272">
        <v>39490</v>
      </c>
      <c r="J272">
        <v>144.333</v>
      </c>
      <c r="K272">
        <v>433</v>
      </c>
      <c r="L272">
        <v>643</v>
      </c>
      <c r="M272">
        <v>6280</v>
      </c>
      <c r="O272">
        <v>6923</v>
      </c>
      <c r="P272">
        <v>266.26923076923077</v>
      </c>
      <c r="Q272">
        <v>3994.0384615384614</v>
      </c>
      <c r="R272" s="2">
        <v>33.75</v>
      </c>
      <c r="S272" s="2">
        <v>842951.52857142861</v>
      </c>
      <c r="T272" s="2">
        <v>4598</v>
      </c>
      <c r="U272" s="2">
        <v>8303.4</v>
      </c>
      <c r="V272" s="2">
        <v>685267</v>
      </c>
      <c r="W272" s="2">
        <v>81052.571428571435</v>
      </c>
      <c r="X272" s="2">
        <v>766319.57142857148</v>
      </c>
      <c r="Y272" s="2">
        <v>76631.957142857151</v>
      </c>
      <c r="Z272" s="2">
        <v>134798.79807692306</v>
      </c>
      <c r="AA272" s="3">
        <v>161676.77884615381</v>
      </c>
      <c r="AB272" s="2">
        <v>16115</v>
      </c>
      <c r="AC272" s="3">
        <f t="shared" si="5"/>
        <v>1168443.5054945054</v>
      </c>
    </row>
    <row r="273" spans="1:29" x14ac:dyDescent="0.3">
      <c r="A273">
        <v>186</v>
      </c>
      <c r="B273">
        <v>50903</v>
      </c>
      <c r="C273" t="s">
        <v>309</v>
      </c>
      <c r="D273" t="s">
        <v>133</v>
      </c>
      <c r="E273" s="12">
        <v>18872</v>
      </c>
      <c r="F273">
        <v>40787</v>
      </c>
      <c r="H273">
        <v>33.75</v>
      </c>
      <c r="I273">
        <v>39490</v>
      </c>
      <c r="J273">
        <v>144.333</v>
      </c>
      <c r="K273">
        <v>619</v>
      </c>
      <c r="L273">
        <v>754</v>
      </c>
      <c r="M273">
        <v>6280</v>
      </c>
      <c r="O273">
        <v>7034</v>
      </c>
      <c r="P273">
        <v>270.53846153846155</v>
      </c>
      <c r="Q273">
        <v>4058.0769230769233</v>
      </c>
      <c r="R273" s="2">
        <v>33.75</v>
      </c>
      <c r="S273" s="2">
        <v>868595.35714285716</v>
      </c>
      <c r="T273" s="2">
        <v>4790</v>
      </c>
      <c r="U273" s="2">
        <v>8472.7999999999993</v>
      </c>
      <c r="V273" s="2">
        <v>685267</v>
      </c>
      <c r="W273" s="2">
        <v>104365.14285714286</v>
      </c>
      <c r="X273" s="2">
        <v>789632.14285714284</v>
      </c>
      <c r="Y273" s="2">
        <v>78963.21428571429</v>
      </c>
      <c r="Z273" s="2">
        <v>136960.09615384616</v>
      </c>
      <c r="AA273" s="3">
        <v>164975.19230769228</v>
      </c>
      <c r="AB273" s="2">
        <v>17022</v>
      </c>
      <c r="AC273" s="3">
        <f t="shared" si="5"/>
        <v>1200815.4456043956</v>
      </c>
    </row>
    <row r="274" spans="1:29" x14ac:dyDescent="0.3">
      <c r="A274">
        <v>187</v>
      </c>
      <c r="B274">
        <v>50906</v>
      </c>
      <c r="C274" t="s">
        <v>310</v>
      </c>
      <c r="D274" t="s">
        <v>133</v>
      </c>
      <c r="E274" s="12">
        <v>18426</v>
      </c>
      <c r="F274">
        <v>40341</v>
      </c>
      <c r="H274">
        <v>33.833333333333336</v>
      </c>
      <c r="I274">
        <v>39490</v>
      </c>
      <c r="J274">
        <v>144.333</v>
      </c>
      <c r="K274">
        <v>469</v>
      </c>
      <c r="L274">
        <v>754</v>
      </c>
      <c r="M274">
        <v>6280</v>
      </c>
      <c r="O274">
        <v>7034</v>
      </c>
      <c r="P274">
        <v>270.53846153846155</v>
      </c>
      <c r="Q274">
        <v>4058.0769230769233</v>
      </c>
      <c r="R274" s="2">
        <v>33.833333333333336</v>
      </c>
      <c r="S274" s="2">
        <v>852134.95714285714</v>
      </c>
      <c r="T274" s="2">
        <v>6145</v>
      </c>
      <c r="U274" s="2">
        <v>8472.7999999999993</v>
      </c>
      <c r="V274" s="2">
        <v>685267</v>
      </c>
      <c r="W274" s="2">
        <v>89401.142857142855</v>
      </c>
      <c r="X274" s="2">
        <v>774668.14285714284</v>
      </c>
      <c r="Y274" s="2">
        <v>77466.814285714281</v>
      </c>
      <c r="Z274" s="2">
        <v>137298.26923076925</v>
      </c>
      <c r="AA274" s="3">
        <v>165382.53846153847</v>
      </c>
      <c r="AB274" s="2">
        <v>17726</v>
      </c>
      <c r="AC274" s="3">
        <f t="shared" si="5"/>
        <v>1187159.5648351649</v>
      </c>
    </row>
    <row r="275" spans="1:29" x14ac:dyDescent="0.3">
      <c r="A275">
        <v>188</v>
      </c>
      <c r="B275">
        <v>50909</v>
      </c>
      <c r="C275" t="s">
        <v>311</v>
      </c>
      <c r="D275" t="s">
        <v>121</v>
      </c>
      <c r="E275" s="12">
        <v>18050</v>
      </c>
      <c r="F275">
        <v>39965</v>
      </c>
      <c r="H275">
        <v>33.666666666666664</v>
      </c>
      <c r="I275">
        <v>39490</v>
      </c>
      <c r="J275">
        <v>144.333</v>
      </c>
      <c r="K275">
        <v>835</v>
      </c>
      <c r="L275">
        <v>1087</v>
      </c>
      <c r="M275">
        <v>6280</v>
      </c>
      <c r="O275">
        <v>7367</v>
      </c>
      <c r="P275">
        <v>283.34615384615387</v>
      </c>
      <c r="Q275">
        <v>4250.1923076923076</v>
      </c>
      <c r="R275" s="2">
        <v>33.666666666666664</v>
      </c>
      <c r="S275" s="2">
        <v>914203.24285714282</v>
      </c>
      <c r="T275" s="2">
        <v>8174</v>
      </c>
      <c r="U275" s="2">
        <v>8953.5</v>
      </c>
      <c r="V275" s="2">
        <v>685267</v>
      </c>
      <c r="W275" s="2">
        <v>145826.85714285713</v>
      </c>
      <c r="X275" s="2">
        <v>831093.85714285716</v>
      </c>
      <c r="Y275" s="2">
        <v>83109.385714285716</v>
      </c>
      <c r="Z275" s="2">
        <v>143089.80769230769</v>
      </c>
      <c r="AA275" s="3">
        <v>173904.51923076922</v>
      </c>
      <c r="AB275" s="2">
        <v>18773</v>
      </c>
      <c r="AC275" s="3">
        <f t="shared" si="5"/>
        <v>1267098.0697802198</v>
      </c>
    </row>
    <row r="276" spans="1:29" x14ac:dyDescent="0.3">
      <c r="A276">
        <v>189</v>
      </c>
      <c r="B276">
        <v>50920</v>
      </c>
      <c r="C276" t="s">
        <v>312</v>
      </c>
      <c r="D276" t="s">
        <v>121</v>
      </c>
      <c r="E276" s="12">
        <v>19170</v>
      </c>
      <c r="F276">
        <v>41085</v>
      </c>
      <c r="H276">
        <v>33.75</v>
      </c>
      <c r="I276">
        <v>39490</v>
      </c>
      <c r="J276">
        <v>144.333</v>
      </c>
      <c r="K276">
        <v>736</v>
      </c>
      <c r="L276">
        <v>1087</v>
      </c>
      <c r="M276">
        <v>6280</v>
      </c>
      <c r="O276">
        <v>7367</v>
      </c>
      <c r="P276">
        <v>283.34615384615387</v>
      </c>
      <c r="Q276">
        <v>4250.1923076923076</v>
      </c>
      <c r="R276" s="2">
        <v>33.75</v>
      </c>
      <c r="S276" s="2">
        <v>902481.64285714284</v>
      </c>
      <c r="T276" s="2">
        <v>11691</v>
      </c>
      <c r="U276" s="2">
        <v>8953.5</v>
      </c>
      <c r="V276" s="2">
        <v>685267</v>
      </c>
      <c r="W276" s="2">
        <v>135170.85714285713</v>
      </c>
      <c r="X276" s="2">
        <v>820437.85714285716</v>
      </c>
      <c r="Y276" s="2">
        <v>82043.785714285725</v>
      </c>
      <c r="Z276" s="2">
        <v>143443.99038461538</v>
      </c>
      <c r="AA276" s="3">
        <v>174334.97596153847</v>
      </c>
      <c r="AB276" s="2">
        <v>18108</v>
      </c>
      <c r="AC276" s="3">
        <f t="shared" si="5"/>
        <v>1259013.1092032967</v>
      </c>
    </row>
    <row r="277" spans="1:29" x14ac:dyDescent="0.3">
      <c r="A277">
        <v>190</v>
      </c>
      <c r="B277">
        <v>50921</v>
      </c>
      <c r="C277" t="s">
        <v>313</v>
      </c>
      <c r="D277" t="s">
        <v>121</v>
      </c>
      <c r="E277" s="12">
        <v>18582</v>
      </c>
      <c r="F277">
        <v>40497</v>
      </c>
      <c r="H277">
        <v>33.666666666666664</v>
      </c>
      <c r="I277">
        <v>39490</v>
      </c>
      <c r="J277">
        <v>144.333</v>
      </c>
      <c r="K277">
        <v>769</v>
      </c>
      <c r="L277">
        <v>1087</v>
      </c>
      <c r="M277">
        <v>6280</v>
      </c>
      <c r="O277">
        <v>7367</v>
      </c>
      <c r="P277">
        <v>283.34615384615387</v>
      </c>
      <c r="Q277">
        <v>4250.1923076923076</v>
      </c>
      <c r="R277" s="2">
        <v>33.666666666666664</v>
      </c>
      <c r="S277" s="2">
        <v>906824.44285714289</v>
      </c>
      <c r="T277" s="2">
        <v>6496</v>
      </c>
      <c r="U277" s="2">
        <v>8953.5</v>
      </c>
      <c r="V277" s="2">
        <v>685267</v>
      </c>
      <c r="W277" s="2">
        <v>139118.85714285713</v>
      </c>
      <c r="X277" s="2">
        <v>824385.85714285716</v>
      </c>
      <c r="Y277" s="2">
        <v>82438.585714285728</v>
      </c>
      <c r="Z277" s="2">
        <v>143089.80769230769</v>
      </c>
      <c r="AA277" s="3">
        <v>173904.51923076922</v>
      </c>
      <c r="AB277" s="2">
        <v>17840</v>
      </c>
      <c r="AC277" s="3">
        <f t="shared" si="5"/>
        <v>1257108.2697802198</v>
      </c>
    </row>
    <row r="278" spans="1:29" x14ac:dyDescent="0.3">
      <c r="A278">
        <v>191</v>
      </c>
      <c r="B278">
        <v>50922</v>
      </c>
      <c r="C278" t="s">
        <v>314</v>
      </c>
      <c r="D278" t="s">
        <v>117</v>
      </c>
      <c r="E278" s="12">
        <v>19127</v>
      </c>
      <c r="F278">
        <v>41042</v>
      </c>
      <c r="H278">
        <v>33.666666666666664</v>
      </c>
      <c r="I278">
        <v>39490</v>
      </c>
      <c r="J278">
        <v>144.333</v>
      </c>
      <c r="K278">
        <v>745</v>
      </c>
      <c r="L278">
        <v>976</v>
      </c>
      <c r="M278">
        <v>6280</v>
      </c>
      <c r="O278">
        <v>7256</v>
      </c>
      <c r="P278">
        <v>279.07692307692309</v>
      </c>
      <c r="Q278">
        <v>4186.1538461538466</v>
      </c>
      <c r="R278" s="2">
        <v>33.666666666666664</v>
      </c>
      <c r="S278" s="2">
        <v>897614.61428571423</v>
      </c>
      <c r="T278" s="2">
        <v>8302</v>
      </c>
      <c r="U278" s="2">
        <v>8806.1</v>
      </c>
      <c r="V278" s="2">
        <v>685267</v>
      </c>
      <c r="W278" s="2">
        <v>130746.28571428571</v>
      </c>
      <c r="X278" s="2">
        <v>816013.28571428568</v>
      </c>
      <c r="Y278" s="2">
        <v>81601.328571428574</v>
      </c>
      <c r="Z278" s="2">
        <v>140933.84615384616</v>
      </c>
      <c r="AA278" s="3">
        <v>171041.55769230769</v>
      </c>
      <c r="AB278" s="2">
        <v>17711</v>
      </c>
      <c r="AC278" s="3">
        <f t="shared" si="5"/>
        <v>1244409.1181318681</v>
      </c>
    </row>
    <row r="279" spans="1:29" x14ac:dyDescent="0.3">
      <c r="A279">
        <v>192</v>
      </c>
      <c r="B279">
        <v>50923</v>
      </c>
      <c r="C279" t="s">
        <v>315</v>
      </c>
      <c r="D279" t="s">
        <v>121</v>
      </c>
      <c r="E279" s="12">
        <v>18479</v>
      </c>
      <c r="F279">
        <v>40394</v>
      </c>
      <c r="H279">
        <v>33.583333333333336</v>
      </c>
      <c r="I279">
        <v>39490</v>
      </c>
      <c r="J279">
        <v>144.333</v>
      </c>
      <c r="K279">
        <v>769</v>
      </c>
      <c r="L279">
        <v>1087</v>
      </c>
      <c r="M279">
        <v>6280</v>
      </c>
      <c r="O279">
        <v>7367</v>
      </c>
      <c r="P279">
        <v>283.34615384615387</v>
      </c>
      <c r="Q279">
        <v>4250.1923076923076</v>
      </c>
      <c r="R279" s="2">
        <v>33.583333333333336</v>
      </c>
      <c r="S279" s="2">
        <v>906824.44285714289</v>
      </c>
      <c r="T279" s="2">
        <v>939</v>
      </c>
      <c r="U279" s="2">
        <v>8953.5</v>
      </c>
      <c r="V279" s="2">
        <v>685267</v>
      </c>
      <c r="W279" s="2">
        <v>139118.85714285713</v>
      </c>
      <c r="X279" s="2">
        <v>824385.85714285716</v>
      </c>
      <c r="Y279" s="2">
        <v>82438.585714285728</v>
      </c>
      <c r="Z279" s="2">
        <v>142735.625</v>
      </c>
      <c r="AA279" s="3">
        <v>173474.06250000003</v>
      </c>
      <c r="AB279" s="2">
        <v>15260</v>
      </c>
      <c r="AC279" s="3">
        <f t="shared" si="5"/>
        <v>1248186.630357143</v>
      </c>
    </row>
    <row r="280" spans="1:29" x14ac:dyDescent="0.3">
      <c r="A280">
        <v>193</v>
      </c>
      <c r="B280">
        <v>50924</v>
      </c>
      <c r="C280" t="s">
        <v>316</v>
      </c>
      <c r="D280" t="s">
        <v>162</v>
      </c>
      <c r="E280" s="12">
        <v>19906</v>
      </c>
      <c r="F280">
        <v>41821</v>
      </c>
      <c r="H280">
        <v>32.583333333333336</v>
      </c>
      <c r="I280">
        <v>39490</v>
      </c>
      <c r="J280">
        <v>144.333</v>
      </c>
      <c r="K280">
        <v>595</v>
      </c>
      <c r="L280">
        <v>643</v>
      </c>
      <c r="M280">
        <v>6280</v>
      </c>
      <c r="O280">
        <v>6923</v>
      </c>
      <c r="P280">
        <v>266.26923076923077</v>
      </c>
      <c r="Q280">
        <v>3994.0384615384614</v>
      </c>
      <c r="R280" s="2">
        <v>32.583333333333336</v>
      </c>
      <c r="S280" s="2">
        <v>854712.72857142868</v>
      </c>
      <c r="T280" s="2">
        <v>12636</v>
      </c>
      <c r="U280" s="2">
        <v>8303.4</v>
      </c>
      <c r="V280" s="2">
        <v>685267</v>
      </c>
      <c r="W280" s="2">
        <v>91744.571428571435</v>
      </c>
      <c r="X280" s="2">
        <v>777011.57142857148</v>
      </c>
      <c r="Y280" s="2">
        <v>77701.157142857148</v>
      </c>
      <c r="Z280" s="2">
        <v>130139.08653846155</v>
      </c>
      <c r="AA280" s="3">
        <v>156087.95192307691</v>
      </c>
      <c r="AB280" s="2">
        <v>17954</v>
      </c>
      <c r="AC280" s="3">
        <f t="shared" ref="AC280:AC343" si="6">S280+T280+U280+Z280+AA280+AB280</f>
        <v>1179833.1670329671</v>
      </c>
    </row>
    <row r="281" spans="1:29" x14ac:dyDescent="0.3">
      <c r="A281">
        <v>194</v>
      </c>
      <c r="B281">
        <v>50926</v>
      </c>
      <c r="C281" t="s">
        <v>317</v>
      </c>
      <c r="D281" t="s">
        <v>121</v>
      </c>
      <c r="E281" s="12">
        <v>19091</v>
      </c>
      <c r="F281">
        <v>41006</v>
      </c>
      <c r="G281">
        <v>38455</v>
      </c>
      <c r="H281">
        <v>31</v>
      </c>
      <c r="I281">
        <v>39490</v>
      </c>
      <c r="J281">
        <v>144.333</v>
      </c>
      <c r="K281">
        <v>802</v>
      </c>
      <c r="L281">
        <v>1087</v>
      </c>
      <c r="M281">
        <v>6280</v>
      </c>
      <c r="O281">
        <v>7367</v>
      </c>
      <c r="P281">
        <v>283.34615384615387</v>
      </c>
      <c r="Q281">
        <v>4250.1923076923076</v>
      </c>
      <c r="R281" s="2">
        <v>31</v>
      </c>
      <c r="S281" s="2">
        <v>693426.56952380959</v>
      </c>
      <c r="T281" s="2">
        <v>5872</v>
      </c>
      <c r="U281" s="2">
        <v>8953.5</v>
      </c>
      <c r="V281" s="2">
        <v>487716.93333333335</v>
      </c>
      <c r="W281" s="2">
        <v>142670.85714285713</v>
      </c>
      <c r="X281" s="2">
        <v>630387.79047619051</v>
      </c>
      <c r="Y281" s="2">
        <v>63038.779047619057</v>
      </c>
      <c r="Z281" s="2">
        <v>131755.96153846153</v>
      </c>
      <c r="AA281" s="3">
        <v>160129.90384615384</v>
      </c>
      <c r="AB281" s="2">
        <v>17960</v>
      </c>
      <c r="AC281" s="3">
        <f t="shared" si="6"/>
        <v>1018097.934908425</v>
      </c>
    </row>
    <row r="282" spans="1:29" x14ac:dyDescent="0.3">
      <c r="A282">
        <v>195</v>
      </c>
      <c r="B282">
        <v>50928</v>
      </c>
      <c r="C282" t="s">
        <v>318</v>
      </c>
      <c r="D282" t="s">
        <v>162</v>
      </c>
      <c r="E282" s="12">
        <v>19176</v>
      </c>
      <c r="F282">
        <v>41091</v>
      </c>
      <c r="H282">
        <v>33.75</v>
      </c>
      <c r="I282">
        <v>39490</v>
      </c>
      <c r="J282">
        <v>144.333</v>
      </c>
      <c r="K282">
        <v>412</v>
      </c>
      <c r="L282">
        <v>643</v>
      </c>
      <c r="M282">
        <v>6280</v>
      </c>
      <c r="O282">
        <v>6923</v>
      </c>
      <c r="P282">
        <v>266.26923076923077</v>
      </c>
      <c r="Q282">
        <v>3994.0384615384614</v>
      </c>
      <c r="R282" s="2">
        <v>33.75</v>
      </c>
      <c r="S282" s="2">
        <v>840087.12857142859</v>
      </c>
      <c r="T282" s="2">
        <v>5046</v>
      </c>
      <c r="U282" s="2">
        <v>8303.4</v>
      </c>
      <c r="V282" s="2">
        <v>685267</v>
      </c>
      <c r="W282" s="2">
        <v>78448.571428571435</v>
      </c>
      <c r="X282" s="2">
        <v>763715.57142857148</v>
      </c>
      <c r="Y282" s="2">
        <v>76371.557142857157</v>
      </c>
      <c r="Z282" s="2">
        <v>134798.79807692306</v>
      </c>
      <c r="AA282" s="3">
        <v>161676.77884615381</v>
      </c>
      <c r="AB282" s="2">
        <v>16663</v>
      </c>
      <c r="AC282" s="3">
        <f t="shared" si="6"/>
        <v>1166575.1054945055</v>
      </c>
    </row>
    <row r="283" spans="1:29" x14ac:dyDescent="0.3">
      <c r="A283">
        <v>196</v>
      </c>
      <c r="B283">
        <v>50946</v>
      </c>
      <c r="C283" t="s">
        <v>319</v>
      </c>
      <c r="D283" t="s">
        <v>121</v>
      </c>
      <c r="E283" s="12">
        <v>19471</v>
      </c>
      <c r="F283">
        <v>41386</v>
      </c>
      <c r="H283">
        <v>33.5</v>
      </c>
      <c r="I283">
        <v>39490</v>
      </c>
      <c r="J283">
        <v>144.333</v>
      </c>
      <c r="K283">
        <v>769</v>
      </c>
      <c r="L283">
        <v>1087</v>
      </c>
      <c r="M283">
        <v>6280</v>
      </c>
      <c r="O283">
        <v>7367</v>
      </c>
      <c r="P283">
        <v>283.34615384615387</v>
      </c>
      <c r="Q283">
        <v>4250.1923076923076</v>
      </c>
      <c r="R283" s="2">
        <v>33.5</v>
      </c>
      <c r="S283" s="2">
        <v>906824.44285714289</v>
      </c>
      <c r="T283" s="2">
        <v>6558</v>
      </c>
      <c r="U283" s="2">
        <v>8953.5</v>
      </c>
      <c r="V283" s="2">
        <v>685267</v>
      </c>
      <c r="W283" s="2">
        <v>139118.85714285713</v>
      </c>
      <c r="X283" s="2">
        <v>824385.85714285716</v>
      </c>
      <c r="Y283" s="2">
        <v>82438.585714285728</v>
      </c>
      <c r="Z283" s="2">
        <v>142381.44230769231</v>
      </c>
      <c r="AA283" s="3">
        <v>173043.60576923078</v>
      </c>
      <c r="AB283" s="2">
        <v>18231</v>
      </c>
      <c r="AC283" s="3">
        <f t="shared" si="6"/>
        <v>1255991.990934066</v>
      </c>
    </row>
    <row r="284" spans="1:29" x14ac:dyDescent="0.3">
      <c r="A284">
        <v>197</v>
      </c>
      <c r="B284">
        <v>50947</v>
      </c>
      <c r="C284" t="s">
        <v>320</v>
      </c>
      <c r="D284" t="s">
        <v>133</v>
      </c>
      <c r="E284" s="12">
        <v>18598</v>
      </c>
      <c r="F284">
        <v>40513</v>
      </c>
      <c r="H284">
        <v>33.333333333333336</v>
      </c>
      <c r="I284">
        <v>39490</v>
      </c>
      <c r="J284">
        <v>144.333</v>
      </c>
      <c r="K284">
        <v>469</v>
      </c>
      <c r="L284">
        <v>754</v>
      </c>
      <c r="M284">
        <v>6280</v>
      </c>
      <c r="O284">
        <v>7034</v>
      </c>
      <c r="P284">
        <v>270.53846153846155</v>
      </c>
      <c r="Q284">
        <v>4058.0769230769233</v>
      </c>
      <c r="R284" s="2">
        <v>33.333333333333336</v>
      </c>
      <c r="S284" s="2">
        <v>852134.95714285714</v>
      </c>
      <c r="T284" s="2">
        <v>5656</v>
      </c>
      <c r="U284" s="2">
        <v>8472.7999999999993</v>
      </c>
      <c r="V284" s="2">
        <v>685267</v>
      </c>
      <c r="W284" s="2">
        <v>89401.142857142855</v>
      </c>
      <c r="X284" s="2">
        <v>774668.14285714284</v>
      </c>
      <c r="Y284" s="2">
        <v>77466.814285714281</v>
      </c>
      <c r="Z284" s="2">
        <v>135269.23076923078</v>
      </c>
      <c r="AA284" s="3">
        <v>162938.46153846153</v>
      </c>
      <c r="AB284" s="2">
        <v>17273</v>
      </c>
      <c r="AC284" s="3">
        <f t="shared" si="6"/>
        <v>1181744.4494505494</v>
      </c>
    </row>
    <row r="285" spans="1:29" x14ac:dyDescent="0.3">
      <c r="A285">
        <v>198</v>
      </c>
      <c r="B285">
        <v>50950</v>
      </c>
      <c r="C285" t="s">
        <v>321</v>
      </c>
      <c r="D285" t="s">
        <v>162</v>
      </c>
      <c r="E285" s="12">
        <v>16279</v>
      </c>
      <c r="F285">
        <v>38194</v>
      </c>
      <c r="H285">
        <v>29.833333333333332</v>
      </c>
      <c r="J285">
        <v>144.333</v>
      </c>
      <c r="K285">
        <v>547</v>
      </c>
      <c r="L285">
        <v>643</v>
      </c>
      <c r="M285">
        <v>5336</v>
      </c>
      <c r="O285">
        <v>5979</v>
      </c>
      <c r="P285">
        <v>229.96153846153845</v>
      </c>
      <c r="Q285">
        <v>3449.4230769230767</v>
      </c>
      <c r="R285" s="2">
        <v>29.833333333333332</v>
      </c>
      <c r="S285" s="2">
        <v>554019.00967741944</v>
      </c>
      <c r="T285" s="2">
        <v>3113</v>
      </c>
      <c r="U285" s="2">
        <v>7265</v>
      </c>
      <c r="V285" s="2">
        <v>440926.3548387097</v>
      </c>
      <c r="W285" s="2">
        <v>62727.290322580644</v>
      </c>
      <c r="X285" s="2">
        <v>503653.64516129036</v>
      </c>
      <c r="Y285" s="2">
        <v>50365.364516129041</v>
      </c>
      <c r="Z285" s="2">
        <v>102907.78846153845</v>
      </c>
      <c r="AA285" s="3">
        <v>125041.82692307691</v>
      </c>
      <c r="AB285" s="2">
        <v>16213</v>
      </c>
      <c r="AC285" s="3">
        <f t="shared" si="6"/>
        <v>808559.62506203481</v>
      </c>
    </row>
    <row r="286" spans="1:29" x14ac:dyDescent="0.3">
      <c r="A286">
        <v>199</v>
      </c>
      <c r="B286">
        <v>50955</v>
      </c>
      <c r="C286" t="s">
        <v>322</v>
      </c>
      <c r="D286" t="s">
        <v>245</v>
      </c>
      <c r="E286" s="12">
        <v>19176</v>
      </c>
      <c r="F286">
        <v>41091</v>
      </c>
      <c r="G286">
        <v>38872</v>
      </c>
      <c r="H286">
        <v>31.583333333333332</v>
      </c>
      <c r="J286">
        <v>144.333</v>
      </c>
      <c r="K286">
        <v>374</v>
      </c>
      <c r="L286">
        <v>557</v>
      </c>
      <c r="M286">
        <v>5696</v>
      </c>
      <c r="O286">
        <v>6253</v>
      </c>
      <c r="P286">
        <v>240.5</v>
      </c>
      <c r="Q286">
        <v>3607.5</v>
      </c>
      <c r="R286" s="2">
        <v>31.583333333333332</v>
      </c>
      <c r="S286" s="2">
        <v>683294.40666666673</v>
      </c>
      <c r="T286" s="2">
        <v>4189</v>
      </c>
      <c r="U286" s="2">
        <v>7518</v>
      </c>
      <c r="V286" s="2">
        <v>562359.46666666667</v>
      </c>
      <c r="W286" s="2">
        <v>58817.26666666667</v>
      </c>
      <c r="X286" s="2">
        <v>621176.7333333334</v>
      </c>
      <c r="Y286" s="2">
        <v>62117.67333333334</v>
      </c>
      <c r="Z286" s="2">
        <v>113936.875</v>
      </c>
      <c r="AA286" s="3">
        <v>136986.63461538462</v>
      </c>
      <c r="AB286" s="2">
        <v>14702</v>
      </c>
      <c r="AC286" s="3">
        <f t="shared" si="6"/>
        <v>960626.91628205136</v>
      </c>
    </row>
    <row r="287" spans="1:29" x14ac:dyDescent="0.3">
      <c r="A287">
        <v>200</v>
      </c>
      <c r="B287">
        <v>50956</v>
      </c>
      <c r="C287" t="s">
        <v>323</v>
      </c>
      <c r="D287" t="s">
        <v>133</v>
      </c>
      <c r="E287" s="12">
        <v>18416</v>
      </c>
      <c r="F287">
        <v>40331</v>
      </c>
      <c r="H287">
        <v>33.166666666666664</v>
      </c>
      <c r="I287">
        <v>39490</v>
      </c>
      <c r="J287">
        <v>144.333</v>
      </c>
      <c r="K287">
        <v>469</v>
      </c>
      <c r="L287">
        <v>754</v>
      </c>
      <c r="M287">
        <v>6280</v>
      </c>
      <c r="O287">
        <v>7034</v>
      </c>
      <c r="P287">
        <v>270.53846153846155</v>
      </c>
      <c r="Q287">
        <v>4058.0769230769233</v>
      </c>
      <c r="R287" s="2">
        <v>33.166666666666664</v>
      </c>
      <c r="S287" s="2">
        <v>852134.95714285714</v>
      </c>
      <c r="T287" s="2">
        <v>9702</v>
      </c>
      <c r="U287" s="2">
        <v>8472.7999999999993</v>
      </c>
      <c r="V287" s="2">
        <v>685267</v>
      </c>
      <c r="W287" s="2">
        <v>89401.142857142855</v>
      </c>
      <c r="X287" s="2">
        <v>774668.14285714284</v>
      </c>
      <c r="Y287" s="2">
        <v>77466.814285714281</v>
      </c>
      <c r="Z287" s="2">
        <v>134592.88461538462</v>
      </c>
      <c r="AA287" s="3">
        <v>162123.76923076922</v>
      </c>
      <c r="AB287" s="2">
        <v>17706</v>
      </c>
      <c r="AC287" s="3">
        <f t="shared" si="6"/>
        <v>1184732.4109890109</v>
      </c>
    </row>
    <row r="288" spans="1:29" x14ac:dyDescent="0.3">
      <c r="A288">
        <v>201</v>
      </c>
      <c r="B288">
        <v>50957</v>
      </c>
      <c r="C288" t="s">
        <v>324</v>
      </c>
      <c r="D288" t="s">
        <v>162</v>
      </c>
      <c r="E288" s="12">
        <v>18080</v>
      </c>
      <c r="F288">
        <v>39995</v>
      </c>
      <c r="H288">
        <v>33.166666666666664</v>
      </c>
      <c r="I288">
        <v>39490</v>
      </c>
      <c r="J288">
        <v>144.333</v>
      </c>
      <c r="K288">
        <v>412</v>
      </c>
      <c r="L288">
        <v>643</v>
      </c>
      <c r="M288">
        <v>6280</v>
      </c>
      <c r="O288">
        <v>6923</v>
      </c>
      <c r="P288">
        <v>266.26923076923077</v>
      </c>
      <c r="Q288">
        <v>3994.0384615384614</v>
      </c>
      <c r="R288" s="2">
        <v>33.166666666666664</v>
      </c>
      <c r="S288" s="2">
        <v>840087.12857142859</v>
      </c>
      <c r="T288" s="2">
        <v>4982</v>
      </c>
      <c r="U288" s="2">
        <v>8303.4</v>
      </c>
      <c r="V288" s="2">
        <v>685267</v>
      </c>
      <c r="W288" s="2">
        <v>78448.571428571435</v>
      </c>
      <c r="X288" s="2">
        <v>763715.57142857148</v>
      </c>
      <c r="Y288" s="2">
        <v>76371.557142857157</v>
      </c>
      <c r="Z288" s="2">
        <v>132468.94230769228</v>
      </c>
      <c r="AA288" s="3">
        <v>158882.36538461535</v>
      </c>
      <c r="AB288" s="2">
        <v>15844</v>
      </c>
      <c r="AC288" s="3">
        <f t="shared" si="6"/>
        <v>1160567.8362637362</v>
      </c>
    </row>
    <row r="289" spans="1:29" x14ac:dyDescent="0.3">
      <c r="A289">
        <v>202</v>
      </c>
      <c r="B289">
        <v>50962</v>
      </c>
      <c r="C289" t="s">
        <v>325</v>
      </c>
      <c r="D289" t="s">
        <v>121</v>
      </c>
      <c r="E289" s="12">
        <v>19511</v>
      </c>
      <c r="F289">
        <v>41426</v>
      </c>
      <c r="H289">
        <v>32.916666666666664</v>
      </c>
      <c r="I289">
        <v>39490</v>
      </c>
      <c r="J289">
        <v>144.333</v>
      </c>
      <c r="K289">
        <v>637</v>
      </c>
      <c r="L289">
        <v>1015</v>
      </c>
      <c r="M289">
        <v>6280</v>
      </c>
      <c r="O289">
        <v>7295</v>
      </c>
      <c r="P289">
        <v>280.57692307692309</v>
      </c>
      <c r="Q289">
        <v>4208.6538461538466</v>
      </c>
      <c r="R289" s="2">
        <v>32.916666666666664</v>
      </c>
      <c r="S289" s="2">
        <v>887020.67142857134</v>
      </c>
      <c r="T289" s="2">
        <v>5436</v>
      </c>
      <c r="U289" s="2">
        <v>8874.2999999999993</v>
      </c>
      <c r="V289" s="2">
        <v>685267</v>
      </c>
      <c r="W289" s="2">
        <v>121115.42857142857</v>
      </c>
      <c r="X289" s="2">
        <v>806382.42857142852</v>
      </c>
      <c r="Y289" s="2">
        <v>80638.242857142861</v>
      </c>
      <c r="Z289" s="2">
        <v>138534.85576923078</v>
      </c>
      <c r="AA289" s="3">
        <v>168526.37019230766</v>
      </c>
      <c r="AB289" s="2">
        <v>17646</v>
      </c>
      <c r="AC289" s="3">
        <f t="shared" si="6"/>
        <v>1226038.1973901098</v>
      </c>
    </row>
    <row r="290" spans="1:29" x14ac:dyDescent="0.3">
      <c r="A290">
        <v>203</v>
      </c>
      <c r="B290">
        <v>50965</v>
      </c>
      <c r="C290" t="s">
        <v>326</v>
      </c>
      <c r="D290" t="s">
        <v>117</v>
      </c>
      <c r="E290" s="12">
        <v>19877</v>
      </c>
      <c r="F290">
        <v>41792</v>
      </c>
      <c r="H290">
        <v>31.916666666666668</v>
      </c>
      <c r="I290">
        <v>39490</v>
      </c>
      <c r="J290">
        <v>144.333</v>
      </c>
      <c r="K290">
        <v>655</v>
      </c>
      <c r="L290">
        <v>976</v>
      </c>
      <c r="M290">
        <v>6280</v>
      </c>
      <c r="O290">
        <v>7256</v>
      </c>
      <c r="P290">
        <v>279.07692307692309</v>
      </c>
      <c r="Q290">
        <v>4186.1538461538466</v>
      </c>
      <c r="R290" s="2">
        <v>31.916666666666668</v>
      </c>
      <c r="S290" s="2">
        <v>886883.01428571425</v>
      </c>
      <c r="T290" s="2">
        <v>8285</v>
      </c>
      <c r="U290" s="2">
        <v>8806.1</v>
      </c>
      <c r="V290" s="2">
        <v>685267</v>
      </c>
      <c r="W290" s="2">
        <v>120990.28571428571</v>
      </c>
      <c r="X290" s="2">
        <v>806257.28571428568</v>
      </c>
      <c r="Y290" s="2">
        <v>80625.728571428568</v>
      </c>
      <c r="Z290" s="2">
        <v>133608.07692307694</v>
      </c>
      <c r="AA290" s="3">
        <v>162150.78365384616</v>
      </c>
      <c r="AB290" s="2">
        <v>18121</v>
      </c>
      <c r="AC290" s="3">
        <f t="shared" si="6"/>
        <v>1217853.9748626375</v>
      </c>
    </row>
    <row r="291" spans="1:29" x14ac:dyDescent="0.3">
      <c r="A291">
        <v>204</v>
      </c>
      <c r="B291">
        <v>50969</v>
      </c>
      <c r="C291" t="s">
        <v>327</v>
      </c>
      <c r="D291" t="s">
        <v>121</v>
      </c>
      <c r="E291" s="12">
        <v>18144</v>
      </c>
      <c r="F291">
        <v>40059</v>
      </c>
      <c r="H291">
        <v>32.75</v>
      </c>
      <c r="I291">
        <v>39490</v>
      </c>
      <c r="J291">
        <v>144.333</v>
      </c>
      <c r="K291">
        <v>907</v>
      </c>
      <c r="L291">
        <v>1087</v>
      </c>
      <c r="M291">
        <v>6280</v>
      </c>
      <c r="O291">
        <v>7367</v>
      </c>
      <c r="P291">
        <v>283.34615384615387</v>
      </c>
      <c r="Q291">
        <v>4250.1923076923076</v>
      </c>
      <c r="R291" s="2">
        <v>32.75</v>
      </c>
      <c r="S291" s="2">
        <v>919747.24285714282</v>
      </c>
      <c r="T291" s="2">
        <v>14683</v>
      </c>
      <c r="U291" s="2">
        <v>8953.5</v>
      </c>
      <c r="V291" s="2">
        <v>685267</v>
      </c>
      <c r="W291" s="2">
        <v>150866.85714285713</v>
      </c>
      <c r="X291" s="2">
        <v>836133.85714285716</v>
      </c>
      <c r="Y291" s="2">
        <v>83613.385714285716</v>
      </c>
      <c r="Z291" s="2">
        <v>139193.79807692306</v>
      </c>
      <c r="AA291" s="3">
        <v>169169.49519230769</v>
      </c>
      <c r="AB291" s="2">
        <v>19360</v>
      </c>
      <c r="AC291" s="3">
        <f t="shared" si="6"/>
        <v>1271107.0361263736</v>
      </c>
    </row>
    <row r="292" spans="1:29" x14ac:dyDescent="0.3">
      <c r="A292">
        <v>205</v>
      </c>
      <c r="B292">
        <v>50973</v>
      </c>
      <c r="C292" t="s">
        <v>328</v>
      </c>
      <c r="D292" t="s">
        <v>133</v>
      </c>
      <c r="E292" s="12">
        <v>19207</v>
      </c>
      <c r="F292">
        <v>41122</v>
      </c>
      <c r="H292">
        <v>32.583333333333336</v>
      </c>
      <c r="I292">
        <v>39490</v>
      </c>
      <c r="J292">
        <v>144.333</v>
      </c>
      <c r="K292">
        <v>541</v>
      </c>
      <c r="L292">
        <v>754</v>
      </c>
      <c r="M292">
        <v>6280</v>
      </c>
      <c r="O292">
        <v>7034</v>
      </c>
      <c r="P292">
        <v>270.53846153846155</v>
      </c>
      <c r="Q292">
        <v>4058.0769230769233</v>
      </c>
      <c r="R292" s="2">
        <v>32.583333333333336</v>
      </c>
      <c r="S292" s="2">
        <v>861836.95714285714</v>
      </c>
      <c r="T292" s="2">
        <v>6377</v>
      </c>
      <c r="U292" s="2">
        <v>8472.7999999999993</v>
      </c>
      <c r="V292" s="2">
        <v>685267</v>
      </c>
      <c r="W292" s="2">
        <v>98221.142857142855</v>
      </c>
      <c r="X292" s="2">
        <v>783488.14285714284</v>
      </c>
      <c r="Y292" s="2">
        <v>78348.814285714281</v>
      </c>
      <c r="Z292" s="2">
        <v>132225.67307692309</v>
      </c>
      <c r="AA292" s="3">
        <v>159272.34615384616</v>
      </c>
      <c r="AB292" s="2">
        <v>17063</v>
      </c>
      <c r="AC292" s="3">
        <f t="shared" si="6"/>
        <v>1185247.7763736264</v>
      </c>
    </row>
    <row r="293" spans="1:29" x14ac:dyDescent="0.3">
      <c r="A293">
        <v>206</v>
      </c>
      <c r="B293">
        <v>50977</v>
      </c>
      <c r="C293" t="s">
        <v>329</v>
      </c>
      <c r="D293" t="s">
        <v>117</v>
      </c>
      <c r="E293" s="12">
        <v>18810</v>
      </c>
      <c r="F293">
        <v>40725</v>
      </c>
      <c r="H293">
        <v>32.583333333333336</v>
      </c>
      <c r="I293">
        <v>39490</v>
      </c>
      <c r="J293">
        <v>144.333</v>
      </c>
      <c r="K293">
        <v>685</v>
      </c>
      <c r="L293">
        <v>976</v>
      </c>
      <c r="M293">
        <v>6280</v>
      </c>
      <c r="O293">
        <v>7256</v>
      </c>
      <c r="P293">
        <v>279.07692307692309</v>
      </c>
      <c r="Q293">
        <v>4186.1538461538466</v>
      </c>
      <c r="R293" s="2">
        <v>32.583333333333336</v>
      </c>
      <c r="S293" s="2">
        <v>890856.21428571432</v>
      </c>
      <c r="T293" s="2">
        <v>6643</v>
      </c>
      <c r="U293" s="2">
        <v>8806.1</v>
      </c>
      <c r="V293" s="2">
        <v>685267</v>
      </c>
      <c r="W293" s="2">
        <v>124602.28571428571</v>
      </c>
      <c r="X293" s="2">
        <v>809869.28571428568</v>
      </c>
      <c r="Y293" s="2">
        <v>80986.92857142858</v>
      </c>
      <c r="Z293" s="2">
        <v>136398.84615384619</v>
      </c>
      <c r="AA293" s="3">
        <v>165537.74519230769</v>
      </c>
      <c r="AB293" s="2">
        <v>17170</v>
      </c>
      <c r="AC293" s="3">
        <f t="shared" si="6"/>
        <v>1225411.9056318682</v>
      </c>
    </row>
    <row r="294" spans="1:29" x14ac:dyDescent="0.3">
      <c r="A294">
        <v>207</v>
      </c>
      <c r="B294">
        <v>50980</v>
      </c>
      <c r="C294" t="s">
        <v>330</v>
      </c>
      <c r="D294" t="s">
        <v>245</v>
      </c>
      <c r="E294" s="12">
        <v>19176</v>
      </c>
      <c r="F294">
        <v>41091</v>
      </c>
      <c r="H294">
        <v>32.416666666666664</v>
      </c>
      <c r="I294">
        <v>39490</v>
      </c>
      <c r="J294">
        <v>144.333</v>
      </c>
      <c r="K294">
        <v>410</v>
      </c>
      <c r="L294">
        <v>557</v>
      </c>
      <c r="M294">
        <v>6280</v>
      </c>
      <c r="O294">
        <v>6837</v>
      </c>
      <c r="P294">
        <v>262.96153846153845</v>
      </c>
      <c r="Q294">
        <v>3944.4230769230767</v>
      </c>
      <c r="R294" s="2">
        <v>32.416666666666664</v>
      </c>
      <c r="S294" s="2">
        <v>835204.38571428577</v>
      </c>
      <c r="T294" s="2">
        <v>7737</v>
      </c>
      <c r="U294" s="2">
        <v>8160.4</v>
      </c>
      <c r="V294" s="2">
        <v>685267</v>
      </c>
      <c r="W294" s="2">
        <v>74009.71428571429</v>
      </c>
      <c r="X294" s="2">
        <v>759276.71428571432</v>
      </c>
      <c r="Y294" s="2">
        <v>75927.671428571441</v>
      </c>
      <c r="Z294" s="2">
        <v>127865.04807692306</v>
      </c>
      <c r="AA294" s="3">
        <v>152615.17307692303</v>
      </c>
      <c r="AB294" s="2">
        <v>14991</v>
      </c>
      <c r="AC294" s="3">
        <f t="shared" si="6"/>
        <v>1146573.0068681319</v>
      </c>
    </row>
    <row r="295" spans="1:29" x14ac:dyDescent="0.3">
      <c r="A295">
        <v>208</v>
      </c>
      <c r="B295">
        <v>50988</v>
      </c>
      <c r="C295" t="s">
        <v>331</v>
      </c>
      <c r="D295" t="s">
        <v>162</v>
      </c>
      <c r="E295" s="12">
        <v>19980</v>
      </c>
      <c r="F295">
        <v>41895</v>
      </c>
      <c r="H295">
        <v>32</v>
      </c>
      <c r="I295">
        <v>39490</v>
      </c>
      <c r="J295">
        <v>144.333</v>
      </c>
      <c r="K295">
        <v>595</v>
      </c>
      <c r="L295">
        <v>643</v>
      </c>
      <c r="M295">
        <v>6280</v>
      </c>
      <c r="O295">
        <v>6923</v>
      </c>
      <c r="P295">
        <v>266.26923076923077</v>
      </c>
      <c r="Q295">
        <v>3994.0384615384614</v>
      </c>
      <c r="R295" s="2">
        <v>32</v>
      </c>
      <c r="S295" s="2">
        <v>854712.72857142868</v>
      </c>
      <c r="T295" s="2">
        <v>11688</v>
      </c>
      <c r="U295" s="2">
        <v>8303.4</v>
      </c>
      <c r="V295" s="2">
        <v>685267</v>
      </c>
      <c r="W295" s="2">
        <v>91744.571428571435</v>
      </c>
      <c r="X295" s="2">
        <v>777011.57142857148</v>
      </c>
      <c r="Y295" s="2">
        <v>77701.157142857148</v>
      </c>
      <c r="Z295" s="2">
        <v>127809.23076923077</v>
      </c>
      <c r="AA295" s="3">
        <v>153293.53846153844</v>
      </c>
      <c r="AB295" s="2">
        <v>17938</v>
      </c>
      <c r="AC295" s="3">
        <f t="shared" si="6"/>
        <v>1173744.8978021978</v>
      </c>
    </row>
    <row r="296" spans="1:29" x14ac:dyDescent="0.3">
      <c r="A296">
        <v>209</v>
      </c>
      <c r="B296">
        <v>50989</v>
      </c>
      <c r="C296" t="s">
        <v>332</v>
      </c>
      <c r="D296" t="s">
        <v>245</v>
      </c>
      <c r="E296" s="12">
        <v>20124</v>
      </c>
      <c r="F296">
        <v>42039</v>
      </c>
      <c r="H296">
        <v>32</v>
      </c>
      <c r="I296">
        <v>39490</v>
      </c>
      <c r="J296">
        <v>144.333</v>
      </c>
      <c r="K296">
        <v>374</v>
      </c>
      <c r="L296">
        <v>557</v>
      </c>
      <c r="M296">
        <v>6280</v>
      </c>
      <c r="O296">
        <v>6837</v>
      </c>
      <c r="P296">
        <v>262.96153846153845</v>
      </c>
      <c r="Q296">
        <v>3944.4230769230767</v>
      </c>
      <c r="R296" s="2">
        <v>32</v>
      </c>
      <c r="S296" s="2">
        <v>830927.58571428573</v>
      </c>
      <c r="T296" s="2">
        <v>3375</v>
      </c>
      <c r="U296" s="2">
        <v>8160.4</v>
      </c>
      <c r="V296" s="2">
        <v>685267</v>
      </c>
      <c r="W296" s="2">
        <v>70121.71428571429</v>
      </c>
      <c r="X296" s="2">
        <v>755388.71428571432</v>
      </c>
      <c r="Y296" s="2">
        <v>75538.871428571438</v>
      </c>
      <c r="Z296" s="2">
        <v>126221.53846153845</v>
      </c>
      <c r="AA296" s="3">
        <v>150653.53846153844</v>
      </c>
      <c r="AB296" s="2">
        <v>14099</v>
      </c>
      <c r="AC296" s="3">
        <f t="shared" si="6"/>
        <v>1133437.0626373626</v>
      </c>
    </row>
    <row r="297" spans="1:29" x14ac:dyDescent="0.3">
      <c r="A297">
        <v>210</v>
      </c>
      <c r="B297">
        <v>50995</v>
      </c>
      <c r="C297" t="s">
        <v>333</v>
      </c>
      <c r="D297" t="s">
        <v>126</v>
      </c>
      <c r="E297" s="12">
        <v>20607</v>
      </c>
      <c r="F297">
        <v>42522</v>
      </c>
      <c r="H297">
        <v>29.666666666666668</v>
      </c>
      <c r="I297">
        <v>39490</v>
      </c>
      <c r="J297">
        <v>144.333</v>
      </c>
      <c r="K297">
        <v>601</v>
      </c>
      <c r="L297">
        <v>865</v>
      </c>
      <c r="M297">
        <v>6280</v>
      </c>
      <c r="O297">
        <v>7145</v>
      </c>
      <c r="P297">
        <v>274.80769230769232</v>
      </c>
      <c r="Q297">
        <v>4122.1153846153848</v>
      </c>
      <c r="R297" s="2">
        <v>29.666666666666668</v>
      </c>
      <c r="S297" s="2">
        <v>874887.98571428575</v>
      </c>
      <c r="T297" s="2">
        <v>6313</v>
      </c>
      <c r="U297" s="2">
        <v>8644.4</v>
      </c>
      <c r="V297" s="2">
        <v>685267</v>
      </c>
      <c r="W297" s="2">
        <v>110085.71428571429</v>
      </c>
      <c r="X297" s="2">
        <v>795352.71428571432</v>
      </c>
      <c r="Y297" s="2">
        <v>79535.271428571432</v>
      </c>
      <c r="Z297" s="2">
        <v>122289.42307692309</v>
      </c>
      <c r="AA297" s="3">
        <v>147952.23076923075</v>
      </c>
      <c r="AB297" s="2">
        <v>16453</v>
      </c>
      <c r="AC297" s="3">
        <f t="shared" si="6"/>
        <v>1176540.0395604395</v>
      </c>
    </row>
    <row r="298" spans="1:29" x14ac:dyDescent="0.3">
      <c r="A298">
        <v>211</v>
      </c>
      <c r="B298">
        <v>50996</v>
      </c>
      <c r="C298" t="s">
        <v>334</v>
      </c>
      <c r="D298" t="s">
        <v>121</v>
      </c>
      <c r="E298" s="12">
        <v>20637</v>
      </c>
      <c r="F298">
        <v>42552</v>
      </c>
      <c r="G298">
        <v>35761</v>
      </c>
      <c r="H298">
        <v>19.5</v>
      </c>
      <c r="J298">
        <v>144.333</v>
      </c>
      <c r="K298">
        <v>736</v>
      </c>
      <c r="L298">
        <v>802</v>
      </c>
      <c r="M298">
        <v>3754</v>
      </c>
      <c r="O298">
        <v>4556</v>
      </c>
      <c r="P298">
        <v>175.23076923076923</v>
      </c>
      <c r="Q298">
        <v>2628.4615384615386</v>
      </c>
      <c r="R298" s="2">
        <v>19.5</v>
      </c>
      <c r="S298" s="2">
        <v>96222.94</v>
      </c>
      <c r="T298" s="2">
        <v>0</v>
      </c>
      <c r="U298" s="2">
        <v>5861.4</v>
      </c>
      <c r="V298" s="2">
        <v>71373.600000000006</v>
      </c>
      <c r="W298" s="2">
        <v>16101.8</v>
      </c>
      <c r="X298" s="2">
        <v>87475.400000000009</v>
      </c>
      <c r="Y298" s="2">
        <v>8747.5400000000009</v>
      </c>
      <c r="Z298" s="2">
        <v>51255</v>
      </c>
      <c r="AA298" s="3">
        <v>65940.75</v>
      </c>
      <c r="AB298" s="2">
        <v>0</v>
      </c>
      <c r="AC298" s="3">
        <f t="shared" si="6"/>
        <v>219280.09</v>
      </c>
    </row>
    <row r="299" spans="1:29" x14ac:dyDescent="0.3">
      <c r="A299">
        <v>212</v>
      </c>
      <c r="B299">
        <v>51008</v>
      </c>
      <c r="C299" t="s">
        <v>335</v>
      </c>
      <c r="D299" t="s">
        <v>245</v>
      </c>
      <c r="E299" s="12">
        <v>20608</v>
      </c>
      <c r="F299">
        <v>42523</v>
      </c>
      <c r="H299">
        <v>31.5</v>
      </c>
      <c r="I299">
        <v>39490</v>
      </c>
      <c r="J299">
        <v>144.333</v>
      </c>
      <c r="K299">
        <v>374</v>
      </c>
      <c r="L299">
        <v>557</v>
      </c>
      <c r="M299">
        <v>6280</v>
      </c>
      <c r="O299">
        <v>6837</v>
      </c>
      <c r="P299">
        <v>262.96153846153845</v>
      </c>
      <c r="Q299">
        <v>3944.4230769230767</v>
      </c>
      <c r="R299" s="2">
        <v>31.5</v>
      </c>
      <c r="S299" s="2">
        <v>830927.58571428573</v>
      </c>
      <c r="T299" s="2">
        <v>12747</v>
      </c>
      <c r="U299" s="2">
        <v>8160.4</v>
      </c>
      <c r="V299" s="2">
        <v>685267</v>
      </c>
      <c r="W299" s="2">
        <v>70121.71428571429</v>
      </c>
      <c r="X299" s="2">
        <v>755388.71428571432</v>
      </c>
      <c r="Y299" s="2">
        <v>75538.871428571438</v>
      </c>
      <c r="Z299" s="2">
        <v>124249.32692307692</v>
      </c>
      <c r="AA299" s="3">
        <v>148299.57692307691</v>
      </c>
      <c r="AB299" s="2">
        <v>16801</v>
      </c>
      <c r="AC299" s="3">
        <f t="shared" si="6"/>
        <v>1141184.8895604396</v>
      </c>
    </row>
    <row r="300" spans="1:29" x14ac:dyDescent="0.3">
      <c r="A300">
        <v>213</v>
      </c>
      <c r="B300">
        <v>51012</v>
      </c>
      <c r="C300" t="s">
        <v>336</v>
      </c>
      <c r="D300" t="s">
        <v>121</v>
      </c>
      <c r="E300" s="12">
        <v>19176</v>
      </c>
      <c r="F300">
        <v>41091</v>
      </c>
      <c r="H300">
        <v>31.5</v>
      </c>
      <c r="I300">
        <v>39490</v>
      </c>
      <c r="J300">
        <v>144.333</v>
      </c>
      <c r="K300">
        <v>835</v>
      </c>
      <c r="L300">
        <v>1087</v>
      </c>
      <c r="M300">
        <v>6280</v>
      </c>
      <c r="O300">
        <v>7367</v>
      </c>
      <c r="P300">
        <v>283.34615384615387</v>
      </c>
      <c r="Q300">
        <v>4250.1923076923076</v>
      </c>
      <c r="R300" s="2">
        <v>31.5</v>
      </c>
      <c r="S300" s="2">
        <v>914203.24285714282</v>
      </c>
      <c r="T300" s="2">
        <v>9398</v>
      </c>
      <c r="U300" s="2">
        <v>8953.5</v>
      </c>
      <c r="V300" s="2">
        <v>685267</v>
      </c>
      <c r="W300" s="2">
        <v>145826.85714285713</v>
      </c>
      <c r="X300" s="2">
        <v>831093.85714285716</v>
      </c>
      <c r="Y300" s="2">
        <v>83109.385714285716</v>
      </c>
      <c r="Z300" s="2">
        <v>133881.05769230769</v>
      </c>
      <c r="AA300" s="3">
        <v>162712.64423076925</v>
      </c>
      <c r="AB300" s="2">
        <v>19990</v>
      </c>
      <c r="AC300" s="3">
        <f t="shared" si="6"/>
        <v>1249138.4447802198</v>
      </c>
    </row>
    <row r="301" spans="1:29" x14ac:dyDescent="0.3">
      <c r="A301">
        <v>214</v>
      </c>
      <c r="B301">
        <v>51013</v>
      </c>
      <c r="C301" t="s">
        <v>337</v>
      </c>
      <c r="D301" t="s">
        <v>121</v>
      </c>
      <c r="E301" s="12">
        <v>18972</v>
      </c>
      <c r="F301">
        <v>40887</v>
      </c>
      <c r="H301">
        <v>30.583333333333332</v>
      </c>
      <c r="I301">
        <v>39490</v>
      </c>
      <c r="J301">
        <v>144.333</v>
      </c>
      <c r="K301">
        <v>769</v>
      </c>
      <c r="L301">
        <v>1087</v>
      </c>
      <c r="M301">
        <v>6280</v>
      </c>
      <c r="O301">
        <v>7367</v>
      </c>
      <c r="P301">
        <v>283.34615384615387</v>
      </c>
      <c r="Q301">
        <v>4250.1923076923076</v>
      </c>
      <c r="R301" s="2">
        <v>30.583333333333332</v>
      </c>
      <c r="S301" s="2">
        <v>906824.44285714289</v>
      </c>
      <c r="T301" s="2">
        <v>939</v>
      </c>
      <c r="U301" s="2">
        <v>8953.5</v>
      </c>
      <c r="V301" s="2">
        <v>685267</v>
      </c>
      <c r="W301" s="2">
        <v>139118.85714285713</v>
      </c>
      <c r="X301" s="2">
        <v>824385.85714285716</v>
      </c>
      <c r="Y301" s="2">
        <v>82438.585714285728</v>
      </c>
      <c r="Z301" s="2">
        <v>129985.04807692306</v>
      </c>
      <c r="AA301" s="3">
        <v>157977.62019230769</v>
      </c>
      <c r="AB301" s="2">
        <v>16439</v>
      </c>
      <c r="AC301" s="3">
        <f t="shared" si="6"/>
        <v>1221118.6111263738</v>
      </c>
    </row>
    <row r="302" spans="1:29" x14ac:dyDescent="0.3">
      <c r="A302">
        <v>215</v>
      </c>
      <c r="B302">
        <v>51014</v>
      </c>
      <c r="C302" t="s">
        <v>338</v>
      </c>
      <c r="D302" t="s">
        <v>121</v>
      </c>
      <c r="E302" s="12">
        <v>19262</v>
      </c>
      <c r="F302">
        <v>41177</v>
      </c>
      <c r="G302">
        <v>35420</v>
      </c>
      <c r="H302">
        <v>19.583333333333332</v>
      </c>
      <c r="K302">
        <v>802</v>
      </c>
      <c r="L302">
        <v>835</v>
      </c>
      <c r="M302">
        <v>3363</v>
      </c>
      <c r="O302">
        <v>4198</v>
      </c>
      <c r="P302">
        <v>161.46153846153845</v>
      </c>
      <c r="Q302">
        <v>2421.9230769230767</v>
      </c>
      <c r="R302" s="2">
        <v>19.583333333333332</v>
      </c>
      <c r="S302" s="2">
        <v>44710.209677419356</v>
      </c>
      <c r="T302" s="2">
        <v>0</v>
      </c>
      <c r="U302" s="2">
        <v>5467.6</v>
      </c>
      <c r="V302" s="2">
        <v>32697</v>
      </c>
      <c r="W302" s="2">
        <v>7948.6451612903229</v>
      </c>
      <c r="X302" s="2">
        <v>40645.645161290326</v>
      </c>
      <c r="Y302" s="2">
        <v>4064.5645161290327</v>
      </c>
      <c r="Z302" s="2">
        <v>47429.326923076915</v>
      </c>
      <c r="AA302" s="3">
        <v>61773.36538461539</v>
      </c>
      <c r="AB302" s="2">
        <v>0</v>
      </c>
      <c r="AC302" s="3">
        <f t="shared" si="6"/>
        <v>159380.50198511168</v>
      </c>
    </row>
    <row r="303" spans="1:29" x14ac:dyDescent="0.3">
      <c r="A303">
        <v>216</v>
      </c>
      <c r="B303">
        <v>51019</v>
      </c>
      <c r="C303" t="s">
        <v>339</v>
      </c>
      <c r="D303" t="s">
        <v>121</v>
      </c>
      <c r="E303" s="12">
        <v>18770</v>
      </c>
      <c r="F303">
        <v>40685</v>
      </c>
      <c r="H303">
        <v>31.5</v>
      </c>
      <c r="I303">
        <v>39490</v>
      </c>
      <c r="J303">
        <v>144.333</v>
      </c>
      <c r="K303">
        <v>769</v>
      </c>
      <c r="L303">
        <v>1087</v>
      </c>
      <c r="M303">
        <v>6280</v>
      </c>
      <c r="O303">
        <v>7367</v>
      </c>
      <c r="P303">
        <v>283.34615384615387</v>
      </c>
      <c r="Q303">
        <v>4250.1923076923076</v>
      </c>
      <c r="R303" s="2">
        <v>31.5</v>
      </c>
      <c r="S303" s="2">
        <v>906824.44285714289</v>
      </c>
      <c r="T303" s="2">
        <v>10183</v>
      </c>
      <c r="U303" s="2">
        <v>8953.5</v>
      </c>
      <c r="V303" s="2">
        <v>685267</v>
      </c>
      <c r="W303" s="2">
        <v>139118.85714285713</v>
      </c>
      <c r="X303" s="2">
        <v>824385.85714285716</v>
      </c>
      <c r="Y303" s="2">
        <v>82438.585714285728</v>
      </c>
      <c r="Z303" s="2">
        <v>133881.05769230769</v>
      </c>
      <c r="AA303" s="3">
        <v>162712.64423076925</v>
      </c>
      <c r="AB303" s="2">
        <v>18484</v>
      </c>
      <c r="AC303" s="3">
        <f t="shared" si="6"/>
        <v>1241038.6447802198</v>
      </c>
    </row>
    <row r="304" spans="1:29" x14ac:dyDescent="0.3">
      <c r="A304">
        <v>217</v>
      </c>
      <c r="B304">
        <v>51020</v>
      </c>
      <c r="C304" t="s">
        <v>340</v>
      </c>
      <c r="D304" t="s">
        <v>121</v>
      </c>
      <c r="E304" s="12">
        <v>20374</v>
      </c>
      <c r="F304">
        <v>42289</v>
      </c>
      <c r="H304">
        <v>31.5</v>
      </c>
      <c r="I304">
        <v>39490</v>
      </c>
      <c r="J304">
        <v>144.333</v>
      </c>
      <c r="K304">
        <v>835</v>
      </c>
      <c r="L304">
        <v>1087</v>
      </c>
      <c r="M304">
        <v>6280</v>
      </c>
      <c r="O304">
        <v>7367</v>
      </c>
      <c r="P304">
        <v>283.34615384615387</v>
      </c>
      <c r="Q304">
        <v>4250.1923076923076</v>
      </c>
      <c r="R304" s="2">
        <v>31.5</v>
      </c>
      <c r="S304" s="2">
        <v>914203.24285714282</v>
      </c>
      <c r="T304" s="2">
        <v>10523</v>
      </c>
      <c r="U304" s="2">
        <v>8953.5</v>
      </c>
      <c r="V304" s="2">
        <v>685267</v>
      </c>
      <c r="W304" s="2">
        <v>145826.85714285713</v>
      </c>
      <c r="X304" s="2">
        <v>831093.85714285716</v>
      </c>
      <c r="Y304" s="2">
        <v>83109.385714285716</v>
      </c>
      <c r="Z304" s="2">
        <v>133881.05769230769</v>
      </c>
      <c r="AA304" s="3">
        <v>162712.64423076925</v>
      </c>
      <c r="AB304" s="2">
        <v>17581</v>
      </c>
      <c r="AC304" s="3">
        <f t="shared" si="6"/>
        <v>1247854.4447802198</v>
      </c>
    </row>
    <row r="305" spans="1:29" x14ac:dyDescent="0.3">
      <c r="A305">
        <v>218</v>
      </c>
      <c r="B305">
        <v>51021</v>
      </c>
      <c r="C305" t="s">
        <v>341</v>
      </c>
      <c r="D305" t="s">
        <v>121</v>
      </c>
      <c r="E305" s="12">
        <v>20083</v>
      </c>
      <c r="F305">
        <v>41998</v>
      </c>
      <c r="H305">
        <v>30.75</v>
      </c>
      <c r="I305">
        <v>39490</v>
      </c>
      <c r="J305">
        <v>144.333</v>
      </c>
      <c r="K305">
        <v>769</v>
      </c>
      <c r="L305">
        <v>1087</v>
      </c>
      <c r="M305">
        <v>6280</v>
      </c>
      <c r="O305">
        <v>7367</v>
      </c>
      <c r="P305">
        <v>283.34615384615387</v>
      </c>
      <c r="Q305">
        <v>4250.1923076923076</v>
      </c>
      <c r="R305" s="2">
        <v>30.75</v>
      </c>
      <c r="S305" s="2">
        <v>906824.44285714289</v>
      </c>
      <c r="T305" s="2">
        <v>2678</v>
      </c>
      <c r="U305" s="2">
        <v>8953.5</v>
      </c>
      <c r="V305" s="2">
        <v>685267</v>
      </c>
      <c r="W305" s="2">
        <v>139118.85714285713</v>
      </c>
      <c r="X305" s="2">
        <v>824385.85714285716</v>
      </c>
      <c r="Y305" s="2">
        <v>82438.585714285728</v>
      </c>
      <c r="Z305" s="2">
        <v>130693.41346153845</v>
      </c>
      <c r="AA305" s="3">
        <v>158838.53365384616</v>
      </c>
      <c r="AB305" s="2">
        <v>15725</v>
      </c>
      <c r="AC305" s="3">
        <f t="shared" si="6"/>
        <v>1223712.8899725275</v>
      </c>
    </row>
    <row r="306" spans="1:29" x14ac:dyDescent="0.3">
      <c r="A306">
        <v>219</v>
      </c>
      <c r="B306">
        <v>51031</v>
      </c>
      <c r="C306" t="s">
        <v>342</v>
      </c>
      <c r="D306" t="s">
        <v>121</v>
      </c>
      <c r="E306" s="12">
        <v>19127</v>
      </c>
      <c r="F306">
        <v>41042</v>
      </c>
      <c r="H306">
        <v>31.25</v>
      </c>
      <c r="I306">
        <v>39490</v>
      </c>
      <c r="J306">
        <v>144.333</v>
      </c>
      <c r="K306">
        <v>769</v>
      </c>
      <c r="L306">
        <v>1087</v>
      </c>
      <c r="M306">
        <v>6280</v>
      </c>
      <c r="O306">
        <v>7367</v>
      </c>
      <c r="P306">
        <v>283.34615384615387</v>
      </c>
      <c r="Q306">
        <v>4250.1923076923076</v>
      </c>
      <c r="R306" s="2">
        <v>31.25</v>
      </c>
      <c r="S306" s="2">
        <v>906824.44285714289</v>
      </c>
      <c r="T306" s="2">
        <v>6022</v>
      </c>
      <c r="U306" s="2">
        <v>8953.5</v>
      </c>
      <c r="V306" s="2">
        <v>685267</v>
      </c>
      <c r="W306" s="2">
        <v>139118.85714285713</v>
      </c>
      <c r="X306" s="2">
        <v>824385.85714285716</v>
      </c>
      <c r="Y306" s="2">
        <v>82438.585714285728</v>
      </c>
      <c r="Z306" s="2">
        <v>132818.50961538462</v>
      </c>
      <c r="AA306" s="3">
        <v>161421.27403846156</v>
      </c>
      <c r="AB306" s="2">
        <v>17841</v>
      </c>
      <c r="AC306" s="3">
        <f t="shared" si="6"/>
        <v>1233880.726510989</v>
      </c>
    </row>
    <row r="307" spans="1:29" x14ac:dyDescent="0.3">
      <c r="A307">
        <v>220</v>
      </c>
      <c r="B307">
        <v>51034</v>
      </c>
      <c r="C307" t="s">
        <v>343</v>
      </c>
      <c r="D307" t="s">
        <v>121</v>
      </c>
      <c r="E307" s="12">
        <v>18874</v>
      </c>
      <c r="F307">
        <v>40789</v>
      </c>
      <c r="H307">
        <v>31.166666666666668</v>
      </c>
      <c r="I307">
        <v>39490</v>
      </c>
      <c r="J307">
        <v>144.333</v>
      </c>
      <c r="K307">
        <v>871</v>
      </c>
      <c r="L307">
        <v>1087</v>
      </c>
      <c r="M307">
        <v>6280</v>
      </c>
      <c r="O307">
        <v>7367</v>
      </c>
      <c r="P307">
        <v>283.34615384615387</v>
      </c>
      <c r="Q307">
        <v>4250.1923076923076</v>
      </c>
      <c r="R307" s="2">
        <v>31.166666666666668</v>
      </c>
      <c r="S307" s="2">
        <v>917212.84285714291</v>
      </c>
      <c r="T307" s="2">
        <v>3569</v>
      </c>
      <c r="U307" s="2">
        <v>8953.5</v>
      </c>
      <c r="V307" s="2">
        <v>685267</v>
      </c>
      <c r="W307" s="2">
        <v>148562.85714285713</v>
      </c>
      <c r="X307" s="2">
        <v>833829.85714285716</v>
      </c>
      <c r="Y307" s="2">
        <v>83382.985714285722</v>
      </c>
      <c r="Z307" s="2">
        <v>132464.32692307694</v>
      </c>
      <c r="AA307" s="3">
        <v>160990.81730769231</v>
      </c>
      <c r="AB307" s="2">
        <v>16782</v>
      </c>
      <c r="AC307" s="3">
        <f t="shared" si="6"/>
        <v>1239972.4870879122</v>
      </c>
    </row>
    <row r="308" spans="1:29" x14ac:dyDescent="0.3">
      <c r="A308">
        <v>221</v>
      </c>
      <c r="B308">
        <v>51039</v>
      </c>
      <c r="C308" t="s">
        <v>344</v>
      </c>
      <c r="D308" t="s">
        <v>117</v>
      </c>
      <c r="E308" s="12">
        <v>20963</v>
      </c>
      <c r="F308">
        <v>42878</v>
      </c>
      <c r="H308">
        <v>30</v>
      </c>
      <c r="I308">
        <v>39490</v>
      </c>
      <c r="J308">
        <v>144.333</v>
      </c>
      <c r="K308">
        <v>745</v>
      </c>
      <c r="L308">
        <v>976</v>
      </c>
      <c r="M308">
        <v>6280</v>
      </c>
      <c r="O308">
        <v>7256</v>
      </c>
      <c r="P308">
        <v>279.07692307692309</v>
      </c>
      <c r="Q308">
        <v>4186.1538461538466</v>
      </c>
      <c r="R308" s="2">
        <v>30</v>
      </c>
      <c r="S308" s="2">
        <v>897614.61428571423</v>
      </c>
      <c r="T308" s="2">
        <v>12958</v>
      </c>
      <c r="U308" s="2">
        <v>8806.1</v>
      </c>
      <c r="V308" s="2">
        <v>685267</v>
      </c>
      <c r="W308" s="2">
        <v>130746.28571428571</v>
      </c>
      <c r="X308" s="2">
        <v>816013.28571428568</v>
      </c>
      <c r="Y308" s="2">
        <v>81601.328571428574</v>
      </c>
      <c r="Z308" s="2">
        <v>125584.6153846154</v>
      </c>
      <c r="AA308" s="3">
        <v>152413.26923076922</v>
      </c>
      <c r="AB308" s="2">
        <v>20445</v>
      </c>
      <c r="AC308" s="3">
        <f t="shared" si="6"/>
        <v>1217821.5989010988</v>
      </c>
    </row>
    <row r="309" spans="1:29" x14ac:dyDescent="0.3">
      <c r="A309">
        <v>222</v>
      </c>
      <c r="B309">
        <v>51042</v>
      </c>
      <c r="C309" t="s">
        <v>345</v>
      </c>
      <c r="D309" t="s">
        <v>133</v>
      </c>
      <c r="E309" s="12">
        <v>19157</v>
      </c>
      <c r="F309">
        <v>41072</v>
      </c>
      <c r="H309">
        <v>30.916666666666668</v>
      </c>
      <c r="I309">
        <v>39490</v>
      </c>
      <c r="J309">
        <v>144.333</v>
      </c>
      <c r="K309">
        <v>421</v>
      </c>
      <c r="L309">
        <v>727</v>
      </c>
      <c r="M309">
        <v>6280</v>
      </c>
      <c r="O309">
        <v>7007</v>
      </c>
      <c r="P309">
        <v>269.5</v>
      </c>
      <c r="Q309">
        <v>4042.5</v>
      </c>
      <c r="R309" s="2">
        <v>30.916666666666668</v>
      </c>
      <c r="S309" s="2">
        <v>844218.72857142868</v>
      </c>
      <c r="T309" s="2">
        <v>9209</v>
      </c>
      <c r="U309" s="2">
        <v>8443.1</v>
      </c>
      <c r="V309" s="2">
        <v>685267</v>
      </c>
      <c r="W309" s="2">
        <v>82204.571428571435</v>
      </c>
      <c r="X309" s="2">
        <v>767471.57142857148</v>
      </c>
      <c r="Y309" s="2">
        <v>76747.157142857148</v>
      </c>
      <c r="Z309" s="2">
        <v>124980.625</v>
      </c>
      <c r="AA309" s="3">
        <v>150595.67788461538</v>
      </c>
      <c r="AB309" s="2">
        <v>16061</v>
      </c>
      <c r="AC309" s="3">
        <f t="shared" si="6"/>
        <v>1153508.131456044</v>
      </c>
    </row>
    <row r="310" spans="1:29" x14ac:dyDescent="0.3">
      <c r="A310">
        <v>223</v>
      </c>
      <c r="B310">
        <v>51043</v>
      </c>
      <c r="C310" t="s">
        <v>346</v>
      </c>
      <c r="D310" t="s">
        <v>133</v>
      </c>
      <c r="E310" s="12">
        <v>19725</v>
      </c>
      <c r="F310">
        <v>41640</v>
      </c>
      <c r="H310">
        <v>33.916666666666664</v>
      </c>
      <c r="I310">
        <v>39490</v>
      </c>
      <c r="J310">
        <v>144.333</v>
      </c>
      <c r="K310">
        <v>619</v>
      </c>
      <c r="L310">
        <v>754</v>
      </c>
      <c r="M310">
        <v>6280</v>
      </c>
      <c r="O310">
        <v>7034</v>
      </c>
      <c r="P310">
        <v>270.53846153846155</v>
      </c>
      <c r="Q310">
        <v>4058.0769230769233</v>
      </c>
      <c r="R310" s="2">
        <v>33.916666666666664</v>
      </c>
      <c r="S310" s="2">
        <v>868595.35714285716</v>
      </c>
      <c r="T310" s="2">
        <v>4790</v>
      </c>
      <c r="U310" s="2">
        <v>8472.7999999999993</v>
      </c>
      <c r="V310" s="2">
        <v>685267</v>
      </c>
      <c r="W310" s="2">
        <v>104365.14285714286</v>
      </c>
      <c r="X310" s="2">
        <v>789632.14285714284</v>
      </c>
      <c r="Y310" s="2">
        <v>78963.21428571429</v>
      </c>
      <c r="Z310" s="2">
        <v>137636.44230769231</v>
      </c>
      <c r="AA310" s="3">
        <v>165789.8846153846</v>
      </c>
      <c r="AB310" s="2">
        <v>17119</v>
      </c>
      <c r="AC310" s="3">
        <f t="shared" si="6"/>
        <v>1202403.4840659341</v>
      </c>
    </row>
    <row r="311" spans="1:29" x14ac:dyDescent="0.3">
      <c r="A311">
        <v>224</v>
      </c>
      <c r="B311">
        <v>51045</v>
      </c>
      <c r="C311" t="s">
        <v>347</v>
      </c>
      <c r="D311" t="s">
        <v>162</v>
      </c>
      <c r="E311" s="12">
        <v>19958</v>
      </c>
      <c r="F311">
        <v>41873</v>
      </c>
      <c r="H311">
        <v>30.833333333333332</v>
      </c>
      <c r="I311">
        <v>39490</v>
      </c>
      <c r="J311">
        <v>144.333</v>
      </c>
      <c r="K311">
        <v>433</v>
      </c>
      <c r="L311">
        <v>643</v>
      </c>
      <c r="M311">
        <v>6280</v>
      </c>
      <c r="O311">
        <v>6923</v>
      </c>
      <c r="P311">
        <v>266.26923076923077</v>
      </c>
      <c r="Q311">
        <v>3994.0384615384614</v>
      </c>
      <c r="R311" s="2">
        <v>30.833333333333332</v>
      </c>
      <c r="S311" s="2">
        <v>842951.52857142861</v>
      </c>
      <c r="T311" s="2">
        <v>3829</v>
      </c>
      <c r="U311" s="2">
        <v>8303.4</v>
      </c>
      <c r="V311" s="2">
        <v>685267</v>
      </c>
      <c r="W311" s="2">
        <v>81052.571428571435</v>
      </c>
      <c r="X311" s="2">
        <v>766319.57142857148</v>
      </c>
      <c r="Y311" s="2">
        <v>76631.957142857151</v>
      </c>
      <c r="Z311" s="2">
        <v>123149.51923076922</v>
      </c>
      <c r="AA311" s="3">
        <v>147704.7115384615</v>
      </c>
      <c r="AB311" s="2">
        <v>16634</v>
      </c>
      <c r="AC311" s="3">
        <f t="shared" si="6"/>
        <v>1142572.1593406594</v>
      </c>
    </row>
    <row r="312" spans="1:29" x14ac:dyDescent="0.3">
      <c r="A312">
        <v>225</v>
      </c>
      <c r="B312">
        <v>51046</v>
      </c>
      <c r="C312" t="s">
        <v>282</v>
      </c>
      <c r="D312" t="s">
        <v>162</v>
      </c>
      <c r="E312" s="12">
        <v>20271</v>
      </c>
      <c r="F312">
        <v>42186</v>
      </c>
      <c r="H312">
        <v>30.833333333333332</v>
      </c>
      <c r="I312">
        <v>39490</v>
      </c>
      <c r="J312">
        <v>144.333</v>
      </c>
      <c r="K312">
        <v>433</v>
      </c>
      <c r="L312">
        <v>643</v>
      </c>
      <c r="M312">
        <v>6280</v>
      </c>
      <c r="O312">
        <v>6923</v>
      </c>
      <c r="P312">
        <v>266.26923076923077</v>
      </c>
      <c r="Q312">
        <v>3994.0384615384614</v>
      </c>
      <c r="R312" s="2">
        <v>30.833333333333332</v>
      </c>
      <c r="S312" s="2">
        <v>842951.52857142861</v>
      </c>
      <c r="T312" s="2">
        <v>5183</v>
      </c>
      <c r="U312" s="2">
        <v>8303.4</v>
      </c>
      <c r="V312" s="2">
        <v>685267</v>
      </c>
      <c r="W312" s="2">
        <v>81052.571428571435</v>
      </c>
      <c r="X312" s="2">
        <v>766319.57142857148</v>
      </c>
      <c r="Y312" s="2">
        <v>76631.957142857151</v>
      </c>
      <c r="Z312" s="2">
        <v>123149.51923076922</v>
      </c>
      <c r="AA312" s="3">
        <v>147704.7115384615</v>
      </c>
      <c r="AB312" s="2">
        <v>16718</v>
      </c>
      <c r="AC312" s="3">
        <f t="shared" si="6"/>
        <v>1144010.1593406594</v>
      </c>
    </row>
    <row r="313" spans="1:29" x14ac:dyDescent="0.3">
      <c r="A313">
        <v>226</v>
      </c>
      <c r="B313">
        <v>51052</v>
      </c>
      <c r="C313" t="s">
        <v>31</v>
      </c>
      <c r="D313" t="s">
        <v>245</v>
      </c>
      <c r="E313" s="12">
        <v>18080</v>
      </c>
      <c r="F313">
        <v>39995</v>
      </c>
      <c r="G313">
        <v>36685</v>
      </c>
      <c r="H313">
        <v>23.166666666666668</v>
      </c>
      <c r="J313">
        <v>144.333</v>
      </c>
      <c r="K313">
        <v>374</v>
      </c>
      <c r="L313">
        <v>452</v>
      </c>
      <c r="M313">
        <v>4553</v>
      </c>
      <c r="O313">
        <v>5005</v>
      </c>
      <c r="P313">
        <v>192.5</v>
      </c>
      <c r="Q313">
        <v>2887.5</v>
      </c>
      <c r="R313" s="2">
        <v>23.166666666666668</v>
      </c>
      <c r="S313" s="2">
        <v>240140.63333333333</v>
      </c>
      <c r="T313" s="2">
        <v>802</v>
      </c>
      <c r="U313" s="2">
        <v>6145.2</v>
      </c>
      <c r="V313" s="2">
        <v>196925.13333333333</v>
      </c>
      <c r="W313" s="2">
        <v>21384.533333333333</v>
      </c>
      <c r="X313" s="2">
        <v>218309.66666666666</v>
      </c>
      <c r="Y313" s="2">
        <v>21830.966666666667</v>
      </c>
      <c r="Z313" s="2">
        <v>66893.75</v>
      </c>
      <c r="AA313" s="3">
        <v>82132.961538461546</v>
      </c>
      <c r="AB313" s="2">
        <v>3731</v>
      </c>
      <c r="AC313" s="3">
        <f t="shared" si="6"/>
        <v>399845.54487179493</v>
      </c>
    </row>
    <row r="314" spans="1:29" x14ac:dyDescent="0.3">
      <c r="A314">
        <v>227</v>
      </c>
      <c r="B314">
        <v>51068</v>
      </c>
      <c r="C314" t="s">
        <v>348</v>
      </c>
      <c r="D314" t="s">
        <v>117</v>
      </c>
      <c r="E314" s="12">
        <v>17288</v>
      </c>
      <c r="F314">
        <v>39203</v>
      </c>
      <c r="H314">
        <v>29.833333333333332</v>
      </c>
      <c r="J314">
        <v>144.333</v>
      </c>
      <c r="K314">
        <v>715</v>
      </c>
      <c r="L314">
        <v>976</v>
      </c>
      <c r="M314">
        <v>6056</v>
      </c>
      <c r="O314">
        <v>7032</v>
      </c>
      <c r="P314">
        <v>270.46153846153845</v>
      </c>
      <c r="Q314">
        <v>4056.9230769230767</v>
      </c>
      <c r="R314" s="2">
        <v>29.833333333333332</v>
      </c>
      <c r="S314" s="2">
        <v>820163.12258064514</v>
      </c>
      <c r="T314" s="2">
        <v>9689</v>
      </c>
      <c r="U314" s="2">
        <v>8559.7000000000007</v>
      </c>
      <c r="V314" s="2">
        <v>626919.3548387097</v>
      </c>
      <c r="W314" s="2">
        <v>118683.48387096774</v>
      </c>
      <c r="X314" s="2">
        <v>745602.83870967745</v>
      </c>
      <c r="Y314" s="2">
        <v>74560.283870967745</v>
      </c>
      <c r="Z314" s="2">
        <v>121031.53846153845</v>
      </c>
      <c r="AA314" s="3">
        <v>147325.60576923078</v>
      </c>
      <c r="AB314" s="2">
        <v>18170</v>
      </c>
      <c r="AC314" s="3">
        <f t="shared" si="6"/>
        <v>1124938.9668114143</v>
      </c>
    </row>
    <row r="315" spans="1:29" x14ac:dyDescent="0.3">
      <c r="A315">
        <v>228</v>
      </c>
      <c r="B315">
        <v>51070</v>
      </c>
      <c r="C315" t="s">
        <v>349</v>
      </c>
      <c r="D315" t="s">
        <v>133</v>
      </c>
      <c r="E315" s="12">
        <v>20310</v>
      </c>
      <c r="F315">
        <v>40504</v>
      </c>
      <c r="G315">
        <v>40504</v>
      </c>
      <c r="H315">
        <v>30.583333333333332</v>
      </c>
      <c r="I315">
        <v>39490</v>
      </c>
      <c r="J315">
        <v>144.333</v>
      </c>
      <c r="K315">
        <v>493</v>
      </c>
      <c r="L315">
        <v>754</v>
      </c>
      <c r="M315">
        <v>6280</v>
      </c>
      <c r="O315">
        <v>7034</v>
      </c>
      <c r="P315">
        <v>270.53846153846155</v>
      </c>
      <c r="Q315">
        <v>4058.0769230769233</v>
      </c>
      <c r="R315" s="2">
        <v>30.583333333333332</v>
      </c>
      <c r="S315" s="2">
        <v>855685.75714285718</v>
      </c>
      <c r="T315" s="2">
        <v>8242</v>
      </c>
      <c r="U315" s="2">
        <v>8472.7999999999993</v>
      </c>
      <c r="V315" s="2">
        <v>685267</v>
      </c>
      <c r="W315" s="2">
        <v>92629.142857142855</v>
      </c>
      <c r="X315" s="2">
        <v>777896.14285714284</v>
      </c>
      <c r="Y315" s="2">
        <v>77789.614285714284</v>
      </c>
      <c r="Z315" s="2">
        <v>124109.51923076923</v>
      </c>
      <c r="AA315" s="3">
        <v>149496.03846153844</v>
      </c>
      <c r="AB315" s="2">
        <v>16300</v>
      </c>
      <c r="AC315" s="3">
        <f t="shared" si="6"/>
        <v>1162306.114835165</v>
      </c>
    </row>
    <row r="316" spans="1:29" x14ac:dyDescent="0.3">
      <c r="A316">
        <v>229</v>
      </c>
      <c r="B316">
        <v>51073</v>
      </c>
      <c r="C316" t="s">
        <v>350</v>
      </c>
      <c r="D316" t="s">
        <v>121</v>
      </c>
      <c r="E316" s="12">
        <v>19846</v>
      </c>
      <c r="F316">
        <v>41761</v>
      </c>
      <c r="H316">
        <v>30.666666666666668</v>
      </c>
      <c r="I316">
        <v>39490</v>
      </c>
      <c r="J316">
        <v>144.333</v>
      </c>
      <c r="K316">
        <v>835</v>
      </c>
      <c r="L316">
        <v>1087</v>
      </c>
      <c r="M316">
        <v>6280</v>
      </c>
      <c r="O316">
        <v>7367</v>
      </c>
      <c r="P316">
        <v>283.34615384615387</v>
      </c>
      <c r="Q316">
        <v>4250.1923076923076</v>
      </c>
      <c r="R316" s="2">
        <v>30.666666666666668</v>
      </c>
      <c r="S316" s="2">
        <v>914203.24285714282</v>
      </c>
      <c r="T316" s="2">
        <v>4626</v>
      </c>
      <c r="U316" s="2">
        <v>8953.5</v>
      </c>
      <c r="V316" s="2">
        <v>685267</v>
      </c>
      <c r="W316" s="2">
        <v>145826.85714285713</v>
      </c>
      <c r="X316" s="2">
        <v>831093.85714285716</v>
      </c>
      <c r="Y316" s="2">
        <v>83109.385714285716</v>
      </c>
      <c r="Z316" s="2">
        <v>130339.23076923077</v>
      </c>
      <c r="AA316" s="3">
        <v>158408.07692307694</v>
      </c>
      <c r="AB316" s="2">
        <v>19064</v>
      </c>
      <c r="AC316" s="3">
        <f t="shared" si="6"/>
        <v>1235594.0505494506</v>
      </c>
    </row>
    <row r="317" spans="1:29" x14ac:dyDescent="0.3">
      <c r="A317">
        <v>230</v>
      </c>
      <c r="B317">
        <v>51074</v>
      </c>
      <c r="C317" t="s">
        <v>351</v>
      </c>
      <c r="D317" t="s">
        <v>121</v>
      </c>
      <c r="E317" s="12">
        <v>17930</v>
      </c>
      <c r="F317">
        <v>39845</v>
      </c>
      <c r="H317">
        <v>30.666666666666668</v>
      </c>
      <c r="I317">
        <v>39490</v>
      </c>
      <c r="J317">
        <v>144.333</v>
      </c>
      <c r="K317">
        <v>802</v>
      </c>
      <c r="L317">
        <v>1087</v>
      </c>
      <c r="M317">
        <v>6280</v>
      </c>
      <c r="O317">
        <v>7367</v>
      </c>
      <c r="P317">
        <v>283.34615384615387</v>
      </c>
      <c r="Q317">
        <v>4250.1923076923076</v>
      </c>
      <c r="R317" s="2">
        <v>30.666666666666668</v>
      </c>
      <c r="S317" s="2">
        <v>910731.64285714284</v>
      </c>
      <c r="T317" s="2">
        <v>7825</v>
      </c>
      <c r="U317" s="2">
        <v>8953.5</v>
      </c>
      <c r="V317" s="2">
        <v>685267</v>
      </c>
      <c r="W317" s="2">
        <v>142670.85714285713</v>
      </c>
      <c r="X317" s="2">
        <v>827937.85714285716</v>
      </c>
      <c r="Y317" s="2">
        <v>82793.785714285725</v>
      </c>
      <c r="Z317" s="2">
        <v>130339.23076923077</v>
      </c>
      <c r="AA317" s="3">
        <v>158408.07692307694</v>
      </c>
      <c r="AB317" s="2">
        <v>18604</v>
      </c>
      <c r="AC317" s="3">
        <f t="shared" si="6"/>
        <v>1234861.4505494507</v>
      </c>
    </row>
    <row r="318" spans="1:29" x14ac:dyDescent="0.3">
      <c r="A318">
        <v>231</v>
      </c>
      <c r="B318">
        <v>51075</v>
      </c>
      <c r="C318" t="s">
        <v>352</v>
      </c>
      <c r="D318" t="s">
        <v>121</v>
      </c>
      <c r="E318" s="12">
        <v>16132</v>
      </c>
      <c r="F318">
        <v>38047</v>
      </c>
      <c r="H318">
        <v>26.666666666666668</v>
      </c>
      <c r="J318">
        <v>144.333</v>
      </c>
      <c r="K318">
        <v>835</v>
      </c>
      <c r="L318">
        <v>1087</v>
      </c>
      <c r="M318">
        <v>5275</v>
      </c>
      <c r="O318">
        <v>6362</v>
      </c>
      <c r="P318">
        <v>244.69230769230768</v>
      </c>
      <c r="Q318">
        <v>3670.3846153846152</v>
      </c>
      <c r="R318" s="2">
        <v>26.666666666666668</v>
      </c>
      <c r="S318" s="2">
        <v>560704.34838709678</v>
      </c>
      <c r="T318" s="2">
        <v>13465</v>
      </c>
      <c r="U318" s="2">
        <v>7848</v>
      </c>
      <c r="V318" s="2">
        <v>415424.16129032255</v>
      </c>
      <c r="W318" s="2">
        <v>94307.06451612903</v>
      </c>
      <c r="X318" s="2">
        <v>509731.22580645158</v>
      </c>
      <c r="Y318" s="2">
        <v>50973.122580645162</v>
      </c>
      <c r="Z318" s="2">
        <v>97876.923076923078</v>
      </c>
      <c r="AA318" s="3">
        <v>120738.46153846155</v>
      </c>
      <c r="AB318" s="2">
        <v>18707</v>
      </c>
      <c r="AC318" s="3">
        <f t="shared" si="6"/>
        <v>819339.7330024814</v>
      </c>
    </row>
    <row r="319" spans="1:29" x14ac:dyDescent="0.3">
      <c r="A319">
        <v>232</v>
      </c>
      <c r="B319">
        <v>51076</v>
      </c>
      <c r="C319" t="s">
        <v>353</v>
      </c>
      <c r="D319" t="s">
        <v>121</v>
      </c>
      <c r="E319" s="12">
        <v>19503</v>
      </c>
      <c r="F319">
        <v>41418</v>
      </c>
      <c r="G319">
        <v>36136</v>
      </c>
      <c r="H319">
        <v>21</v>
      </c>
      <c r="K319">
        <v>736</v>
      </c>
      <c r="L319">
        <v>802</v>
      </c>
      <c r="M319">
        <v>3876</v>
      </c>
      <c r="O319">
        <v>4678</v>
      </c>
      <c r="P319">
        <v>179.92307692307693</v>
      </c>
      <c r="Q319">
        <v>2698.8461538461538</v>
      </c>
      <c r="R319" s="2">
        <v>21</v>
      </c>
      <c r="S319" s="2">
        <v>152152.90483870966</v>
      </c>
      <c r="T319" s="2">
        <v>0</v>
      </c>
      <c r="U319" s="2">
        <v>5995.6</v>
      </c>
      <c r="V319" s="2">
        <v>120334.32258064515</v>
      </c>
      <c r="W319" s="2">
        <v>17986.5</v>
      </c>
      <c r="X319" s="2">
        <v>138320.82258064515</v>
      </c>
      <c r="Y319" s="2">
        <v>13832.082258064516</v>
      </c>
      <c r="Z319" s="2">
        <v>56675.769230769227</v>
      </c>
      <c r="AA319" s="3">
        <v>72639.000000000015</v>
      </c>
      <c r="AB319" s="2">
        <v>0</v>
      </c>
      <c r="AC319" s="3">
        <f t="shared" si="6"/>
        <v>287463.27406947891</v>
      </c>
    </row>
    <row r="320" spans="1:29" x14ac:dyDescent="0.3">
      <c r="A320">
        <v>233</v>
      </c>
      <c r="B320">
        <v>51077</v>
      </c>
      <c r="C320" t="s">
        <v>354</v>
      </c>
      <c r="D320" t="s">
        <v>121</v>
      </c>
      <c r="E320" s="12">
        <v>20236</v>
      </c>
      <c r="F320">
        <v>42151</v>
      </c>
      <c r="G320">
        <v>41018</v>
      </c>
      <c r="H320">
        <v>34.833333333333336</v>
      </c>
      <c r="J320">
        <v>144.333</v>
      </c>
      <c r="K320">
        <v>736</v>
      </c>
      <c r="L320">
        <v>1087</v>
      </c>
      <c r="M320">
        <v>6280</v>
      </c>
      <c r="O320">
        <v>7367</v>
      </c>
      <c r="P320">
        <v>283.34615384615387</v>
      </c>
      <c r="Q320">
        <v>4250.1923076923076</v>
      </c>
      <c r="R320" s="2">
        <v>34.833333333333336</v>
      </c>
      <c r="S320" s="2">
        <v>902481.64285714284</v>
      </c>
      <c r="T320" s="2">
        <v>7313</v>
      </c>
      <c r="U320" s="2">
        <v>8953.5</v>
      </c>
      <c r="V320" s="2">
        <v>685267</v>
      </c>
      <c r="W320" s="2">
        <v>135170.85714285713</v>
      </c>
      <c r="X320" s="2">
        <v>820437.85714285716</v>
      </c>
      <c r="Y320" s="2">
        <v>82043.785714285725</v>
      </c>
      <c r="Z320" s="2">
        <v>148048.3653846154</v>
      </c>
      <c r="AA320" s="3">
        <v>179930.9134615385</v>
      </c>
      <c r="AB320" s="2">
        <v>19306</v>
      </c>
      <c r="AC320" s="3">
        <f t="shared" si="6"/>
        <v>1266033.4217032967</v>
      </c>
    </row>
    <row r="321" spans="1:29" x14ac:dyDescent="0.3">
      <c r="A321">
        <v>234</v>
      </c>
      <c r="B321">
        <v>51082</v>
      </c>
      <c r="C321" t="s">
        <v>355</v>
      </c>
      <c r="D321" t="s">
        <v>133</v>
      </c>
      <c r="E321" s="12">
        <v>20736</v>
      </c>
      <c r="F321">
        <v>42651</v>
      </c>
      <c r="H321">
        <v>30.5</v>
      </c>
      <c r="I321">
        <v>39490</v>
      </c>
      <c r="J321">
        <v>144.333</v>
      </c>
      <c r="K321">
        <v>493</v>
      </c>
      <c r="L321">
        <v>754</v>
      </c>
      <c r="M321">
        <v>6280</v>
      </c>
      <c r="O321">
        <v>7034</v>
      </c>
      <c r="P321">
        <v>270.53846153846155</v>
      </c>
      <c r="Q321">
        <v>4058.0769230769233</v>
      </c>
      <c r="R321" s="2">
        <v>30.5</v>
      </c>
      <c r="S321" s="2">
        <v>855685.75714285718</v>
      </c>
      <c r="T321" s="2">
        <v>849</v>
      </c>
      <c r="U321" s="2">
        <v>8472.7999999999993</v>
      </c>
      <c r="V321" s="2">
        <v>685267</v>
      </c>
      <c r="W321" s="2">
        <v>92629.142857142855</v>
      </c>
      <c r="X321" s="2">
        <v>777896.14285714284</v>
      </c>
      <c r="Y321" s="2">
        <v>77789.614285714284</v>
      </c>
      <c r="Z321" s="2">
        <v>123771.34615384616</v>
      </c>
      <c r="AA321" s="3">
        <v>149088.69230769228</v>
      </c>
      <c r="AB321" s="2">
        <v>10338</v>
      </c>
      <c r="AC321" s="3">
        <f t="shared" si="6"/>
        <v>1148205.5956043957</v>
      </c>
    </row>
    <row r="322" spans="1:29" x14ac:dyDescent="0.3">
      <c r="A322">
        <v>235</v>
      </c>
      <c r="B322">
        <v>51088</v>
      </c>
      <c r="C322" t="s">
        <v>356</v>
      </c>
      <c r="D322" t="s">
        <v>117</v>
      </c>
      <c r="E322" s="12">
        <v>13332</v>
      </c>
      <c r="F322">
        <v>35247</v>
      </c>
      <c r="G322">
        <v>36082</v>
      </c>
      <c r="H322">
        <v>18.75</v>
      </c>
      <c r="J322">
        <v>144.333</v>
      </c>
      <c r="K322">
        <v>655</v>
      </c>
      <c r="L322">
        <v>685</v>
      </c>
      <c r="M322">
        <v>3293</v>
      </c>
      <c r="O322">
        <v>3978</v>
      </c>
      <c r="P322">
        <v>153</v>
      </c>
      <c r="Q322">
        <v>2295</v>
      </c>
      <c r="R322" s="2">
        <v>18.75</v>
      </c>
      <c r="S322" s="2">
        <v>13630.45483870968</v>
      </c>
      <c r="T322" s="2">
        <v>5499</v>
      </c>
      <c r="U322" s="2">
        <v>5200.3</v>
      </c>
      <c r="V322" s="2">
        <v>9749.2258064516136</v>
      </c>
      <c r="W322" s="2">
        <v>2642.0967741935483</v>
      </c>
      <c r="X322" s="2">
        <v>12391.322580645163</v>
      </c>
      <c r="Y322" s="2">
        <v>1239.1322580645165</v>
      </c>
      <c r="Z322" s="2">
        <v>43031.25</v>
      </c>
      <c r="AA322" s="3">
        <v>56253.245192307695</v>
      </c>
      <c r="AB322" s="2">
        <v>20378</v>
      </c>
      <c r="AC322" s="3">
        <f t="shared" si="6"/>
        <v>143992.25003101738</v>
      </c>
    </row>
    <row r="323" spans="1:29" x14ac:dyDescent="0.3">
      <c r="A323">
        <v>236</v>
      </c>
      <c r="B323">
        <v>51097</v>
      </c>
      <c r="C323" t="s">
        <v>65</v>
      </c>
      <c r="D323" t="s">
        <v>121</v>
      </c>
      <c r="E323" s="12">
        <v>20313</v>
      </c>
      <c r="F323">
        <v>42228</v>
      </c>
      <c r="H323">
        <v>29.916666666666668</v>
      </c>
      <c r="I323">
        <v>39490</v>
      </c>
      <c r="J323">
        <v>144.333</v>
      </c>
      <c r="K323">
        <v>769</v>
      </c>
      <c r="L323">
        <v>1087</v>
      </c>
      <c r="M323">
        <v>6280</v>
      </c>
      <c r="O323">
        <v>7367</v>
      </c>
      <c r="P323">
        <v>283.34615384615387</v>
      </c>
      <c r="Q323">
        <v>4250.1923076923076</v>
      </c>
      <c r="R323" s="2">
        <v>29.916666666666668</v>
      </c>
      <c r="S323" s="2">
        <v>906824.44285714289</v>
      </c>
      <c r="T323" s="2">
        <v>4553</v>
      </c>
      <c r="U323" s="2">
        <v>8953.5</v>
      </c>
      <c r="V323" s="2">
        <v>685267</v>
      </c>
      <c r="W323" s="2">
        <v>139118.85714285713</v>
      </c>
      <c r="X323" s="2">
        <v>824385.85714285716</v>
      </c>
      <c r="Y323" s="2">
        <v>82438.585714285728</v>
      </c>
      <c r="Z323" s="2">
        <v>127151.58653846155</v>
      </c>
      <c r="AA323" s="3">
        <v>154533.96634615387</v>
      </c>
      <c r="AB323" s="2">
        <v>19479</v>
      </c>
      <c r="AC323" s="3">
        <f t="shared" si="6"/>
        <v>1221495.4957417583</v>
      </c>
    </row>
    <row r="324" spans="1:29" x14ac:dyDescent="0.3">
      <c r="A324">
        <v>237</v>
      </c>
      <c r="B324">
        <v>51099</v>
      </c>
      <c r="C324" t="s">
        <v>357</v>
      </c>
      <c r="D324" t="s">
        <v>162</v>
      </c>
      <c r="E324" s="12">
        <v>18568</v>
      </c>
      <c r="F324">
        <v>40483</v>
      </c>
      <c r="H324">
        <v>29.833333333333332</v>
      </c>
      <c r="I324">
        <v>39490</v>
      </c>
      <c r="J324">
        <v>144.333</v>
      </c>
      <c r="K324">
        <v>475</v>
      </c>
      <c r="L324">
        <v>643</v>
      </c>
      <c r="M324">
        <v>6280</v>
      </c>
      <c r="O324">
        <v>6923</v>
      </c>
      <c r="P324">
        <v>266.26923076923077</v>
      </c>
      <c r="Q324">
        <v>3994.0384615384614</v>
      </c>
      <c r="R324" s="2">
        <v>29.833333333333332</v>
      </c>
      <c r="S324" s="2">
        <v>847848.72857142868</v>
      </c>
      <c r="T324" s="2">
        <v>16471</v>
      </c>
      <c r="U324" s="2">
        <v>8303.4</v>
      </c>
      <c r="V324" s="2">
        <v>685267</v>
      </c>
      <c r="W324" s="2">
        <v>85504.571428571435</v>
      </c>
      <c r="X324" s="2">
        <v>770771.57142857148</v>
      </c>
      <c r="Y324" s="2">
        <v>77077.157142857148</v>
      </c>
      <c r="Z324" s="2">
        <v>119155.48076923077</v>
      </c>
      <c r="AA324" s="3">
        <v>142914.28846153844</v>
      </c>
      <c r="AB324" s="2">
        <v>76029</v>
      </c>
      <c r="AC324" s="3">
        <f t="shared" si="6"/>
        <v>1210721.8978021978</v>
      </c>
    </row>
    <row r="325" spans="1:29" x14ac:dyDescent="0.3">
      <c r="A325">
        <v>238</v>
      </c>
      <c r="B325">
        <v>51124</v>
      </c>
      <c r="C325" t="s">
        <v>358</v>
      </c>
      <c r="D325" t="s">
        <v>121</v>
      </c>
      <c r="E325" s="12">
        <v>17319</v>
      </c>
      <c r="F325">
        <v>39234</v>
      </c>
      <c r="H325">
        <v>28.916666666666668</v>
      </c>
      <c r="J325">
        <v>144.333</v>
      </c>
      <c r="K325">
        <v>769</v>
      </c>
      <c r="L325">
        <v>1087</v>
      </c>
      <c r="M325">
        <v>6056</v>
      </c>
      <c r="O325">
        <v>7143</v>
      </c>
      <c r="P325">
        <v>274.73076923076923</v>
      </c>
      <c r="Q325">
        <v>4120.9615384615381</v>
      </c>
      <c r="R325" s="2">
        <v>28.916666666666668</v>
      </c>
      <c r="S325" s="2">
        <v>839272.6100000001</v>
      </c>
      <c r="T325" s="2">
        <v>11919</v>
      </c>
      <c r="U325" s="2">
        <v>8707.1</v>
      </c>
      <c r="V325" s="2">
        <v>632981.8666666667</v>
      </c>
      <c r="W325" s="2">
        <v>129993.23333333334</v>
      </c>
      <c r="X325" s="2">
        <v>762975.10000000009</v>
      </c>
      <c r="Y325" s="2">
        <v>76297.510000000009</v>
      </c>
      <c r="Z325" s="2">
        <v>119164.47115384614</v>
      </c>
      <c r="AA325" s="3">
        <v>145257.87019230772</v>
      </c>
      <c r="AB325" s="2">
        <v>19558</v>
      </c>
      <c r="AC325" s="3">
        <f t="shared" si="6"/>
        <v>1143879.051346154</v>
      </c>
    </row>
    <row r="326" spans="1:29" x14ac:dyDescent="0.3">
      <c r="A326">
        <v>239</v>
      </c>
      <c r="B326">
        <v>51148</v>
      </c>
      <c r="C326" t="s">
        <v>359</v>
      </c>
      <c r="D326" t="s">
        <v>121</v>
      </c>
      <c r="E326" s="12">
        <v>19974</v>
      </c>
      <c r="F326">
        <v>41889</v>
      </c>
      <c r="H326">
        <v>29.25</v>
      </c>
      <c r="I326">
        <v>39490</v>
      </c>
      <c r="J326">
        <v>144.333</v>
      </c>
      <c r="K326">
        <v>769</v>
      </c>
      <c r="L326">
        <v>1087</v>
      </c>
      <c r="M326">
        <v>6280</v>
      </c>
      <c r="O326">
        <v>7367</v>
      </c>
      <c r="P326">
        <v>283.34615384615387</v>
      </c>
      <c r="Q326">
        <v>4250.1923076923076</v>
      </c>
      <c r="R326" s="2">
        <v>29.25</v>
      </c>
      <c r="S326" s="2">
        <v>906824.44285714289</v>
      </c>
      <c r="T326" s="2">
        <v>5218</v>
      </c>
      <c r="U326" s="2">
        <v>8953.5</v>
      </c>
      <c r="V326" s="2">
        <v>685267</v>
      </c>
      <c r="W326" s="2">
        <v>139118.85714285713</v>
      </c>
      <c r="X326" s="2">
        <v>824385.85714285716</v>
      </c>
      <c r="Y326" s="2">
        <v>82438.585714285728</v>
      </c>
      <c r="Z326" s="2">
        <v>124318.125</v>
      </c>
      <c r="AA326" s="3">
        <v>151090.3125</v>
      </c>
      <c r="AB326" s="2">
        <v>18513</v>
      </c>
      <c r="AC326" s="3">
        <f t="shared" si="6"/>
        <v>1214917.380357143</v>
      </c>
    </row>
    <row r="327" spans="1:29" x14ac:dyDescent="0.3">
      <c r="A327">
        <v>240</v>
      </c>
      <c r="B327">
        <v>51157</v>
      </c>
      <c r="C327" t="s">
        <v>360</v>
      </c>
      <c r="D327" t="s">
        <v>121</v>
      </c>
      <c r="E327" s="12">
        <v>19929</v>
      </c>
      <c r="F327">
        <v>41844</v>
      </c>
      <c r="H327">
        <v>29.083333333333332</v>
      </c>
      <c r="I327">
        <v>39490</v>
      </c>
      <c r="J327">
        <v>144.333</v>
      </c>
      <c r="K327">
        <v>769</v>
      </c>
      <c r="L327">
        <v>1087</v>
      </c>
      <c r="M327">
        <v>6280</v>
      </c>
      <c r="O327">
        <v>7367</v>
      </c>
      <c r="P327">
        <v>283.34615384615387</v>
      </c>
      <c r="Q327">
        <v>4250.1923076923076</v>
      </c>
      <c r="R327" s="2">
        <v>29.083333333333332</v>
      </c>
      <c r="S327" s="2">
        <v>906824.44285714289</v>
      </c>
      <c r="T327" s="2">
        <v>6960</v>
      </c>
      <c r="U327" s="2">
        <v>8953.5</v>
      </c>
      <c r="V327" s="2">
        <v>685267</v>
      </c>
      <c r="W327" s="2">
        <v>139118.85714285713</v>
      </c>
      <c r="X327" s="2">
        <v>824385.85714285716</v>
      </c>
      <c r="Y327" s="2">
        <v>82438.585714285728</v>
      </c>
      <c r="Z327" s="2">
        <v>123609.75961538461</v>
      </c>
      <c r="AA327" s="3">
        <v>150229.39903846153</v>
      </c>
      <c r="AB327" s="2">
        <v>18840</v>
      </c>
      <c r="AC327" s="3">
        <f t="shared" si="6"/>
        <v>1215417.101510989</v>
      </c>
    </row>
    <row r="328" spans="1:29" x14ac:dyDescent="0.3">
      <c r="A328">
        <v>241</v>
      </c>
      <c r="B328">
        <v>51158</v>
      </c>
      <c r="C328" t="s">
        <v>361</v>
      </c>
      <c r="D328" t="s">
        <v>121</v>
      </c>
      <c r="E328" s="12">
        <v>18080</v>
      </c>
      <c r="F328">
        <v>39995</v>
      </c>
      <c r="H328">
        <v>29.083333333333332</v>
      </c>
      <c r="I328">
        <v>39490</v>
      </c>
      <c r="J328">
        <v>144.333</v>
      </c>
      <c r="K328">
        <v>736</v>
      </c>
      <c r="L328">
        <v>1087</v>
      </c>
      <c r="M328">
        <v>6280</v>
      </c>
      <c r="O328">
        <v>7367</v>
      </c>
      <c r="P328">
        <v>283.34615384615387</v>
      </c>
      <c r="Q328">
        <v>4250.1923076923076</v>
      </c>
      <c r="R328" s="2">
        <v>29.083333333333332</v>
      </c>
      <c r="S328" s="2">
        <v>902481.64285714284</v>
      </c>
      <c r="T328" s="2">
        <v>12342</v>
      </c>
      <c r="U328" s="2">
        <v>8953.5</v>
      </c>
      <c r="V328" s="2">
        <v>685267</v>
      </c>
      <c r="W328" s="2">
        <v>135170.85714285713</v>
      </c>
      <c r="X328" s="2">
        <v>820437.85714285716</v>
      </c>
      <c r="Y328" s="2">
        <v>82043.785714285725</v>
      </c>
      <c r="Z328" s="2">
        <v>123609.75961538461</v>
      </c>
      <c r="AA328" s="3">
        <v>150229.39903846153</v>
      </c>
      <c r="AB328" s="2">
        <v>17278</v>
      </c>
      <c r="AC328" s="3">
        <f t="shared" si="6"/>
        <v>1214894.301510989</v>
      </c>
    </row>
    <row r="329" spans="1:29" x14ac:dyDescent="0.3">
      <c r="A329">
        <v>242</v>
      </c>
      <c r="B329">
        <v>51159</v>
      </c>
      <c r="C329" t="s">
        <v>362</v>
      </c>
      <c r="D329" t="s">
        <v>117</v>
      </c>
      <c r="E329" s="12">
        <v>22112</v>
      </c>
      <c r="F329">
        <v>44027</v>
      </c>
      <c r="H329">
        <v>29.083333333333332</v>
      </c>
      <c r="I329">
        <v>39490</v>
      </c>
      <c r="J329">
        <v>144.333</v>
      </c>
      <c r="K329">
        <v>655</v>
      </c>
      <c r="L329">
        <v>976</v>
      </c>
      <c r="M329">
        <v>6280</v>
      </c>
      <c r="O329">
        <v>7256</v>
      </c>
      <c r="P329">
        <v>279.07692307692309</v>
      </c>
      <c r="Q329">
        <v>4186.1538461538466</v>
      </c>
      <c r="R329" s="2">
        <v>29.083333333333332</v>
      </c>
      <c r="S329" s="2">
        <v>886883.01428571425</v>
      </c>
      <c r="T329" s="2">
        <v>8789</v>
      </c>
      <c r="U329" s="2">
        <v>8806.1</v>
      </c>
      <c r="V329" s="2">
        <v>685267</v>
      </c>
      <c r="W329" s="2">
        <v>120990.28571428571</v>
      </c>
      <c r="X329" s="2">
        <v>806257.28571428568</v>
      </c>
      <c r="Y329" s="2">
        <v>80625.728571428568</v>
      </c>
      <c r="Z329" s="2">
        <v>121747.3076923077</v>
      </c>
      <c r="AA329" s="3">
        <v>147756.1971153846</v>
      </c>
      <c r="AB329" s="2">
        <v>18754</v>
      </c>
      <c r="AC329" s="3">
        <f t="shared" si="6"/>
        <v>1192735.6190934065</v>
      </c>
    </row>
    <row r="330" spans="1:29" x14ac:dyDescent="0.3">
      <c r="A330">
        <v>243</v>
      </c>
      <c r="B330">
        <v>51163</v>
      </c>
      <c r="C330" t="s">
        <v>363</v>
      </c>
      <c r="D330" t="s">
        <v>121</v>
      </c>
      <c r="E330" s="12">
        <v>19597</v>
      </c>
      <c r="F330">
        <v>41512</v>
      </c>
      <c r="H330">
        <v>29.083333333333332</v>
      </c>
      <c r="I330">
        <v>39490</v>
      </c>
      <c r="J330">
        <v>144.333</v>
      </c>
      <c r="K330">
        <v>769</v>
      </c>
      <c r="L330">
        <v>1087</v>
      </c>
      <c r="M330">
        <v>6280</v>
      </c>
      <c r="O330">
        <v>7367</v>
      </c>
      <c r="P330">
        <v>283.34615384615387</v>
      </c>
      <c r="Q330">
        <v>4250.1923076923076</v>
      </c>
      <c r="R330" s="2">
        <v>29.083333333333332</v>
      </c>
      <c r="S330" s="2">
        <v>906824.44285714289</v>
      </c>
      <c r="T330" s="2">
        <v>12311</v>
      </c>
      <c r="U330" s="2">
        <v>8953.5</v>
      </c>
      <c r="V330" s="2">
        <v>685267</v>
      </c>
      <c r="W330" s="2">
        <v>139118.85714285713</v>
      </c>
      <c r="X330" s="2">
        <v>824385.85714285716</v>
      </c>
      <c r="Y330" s="2">
        <v>82438.585714285728</v>
      </c>
      <c r="Z330" s="2">
        <v>123609.75961538461</v>
      </c>
      <c r="AA330" s="3">
        <v>150229.39903846153</v>
      </c>
      <c r="AB330" s="2">
        <v>18301</v>
      </c>
      <c r="AC330" s="3">
        <f t="shared" si="6"/>
        <v>1220229.101510989</v>
      </c>
    </row>
    <row r="331" spans="1:29" x14ac:dyDescent="0.3">
      <c r="A331">
        <v>244</v>
      </c>
      <c r="B331">
        <v>51164</v>
      </c>
      <c r="C331" t="s">
        <v>364</v>
      </c>
      <c r="D331" t="s">
        <v>121</v>
      </c>
      <c r="E331" s="12">
        <v>20271</v>
      </c>
      <c r="F331">
        <v>42186</v>
      </c>
      <c r="H331">
        <v>28.333333333333332</v>
      </c>
      <c r="I331">
        <v>39490</v>
      </c>
      <c r="J331">
        <v>144.333</v>
      </c>
      <c r="K331">
        <v>769</v>
      </c>
      <c r="L331">
        <v>1087</v>
      </c>
      <c r="M331">
        <v>6280</v>
      </c>
      <c r="O331">
        <v>7367</v>
      </c>
      <c r="P331">
        <v>283.34615384615387</v>
      </c>
      <c r="Q331">
        <v>4250.1923076923076</v>
      </c>
      <c r="R331" s="2">
        <v>28.333333333333332</v>
      </c>
      <c r="S331" s="2">
        <v>906824.44285714289</v>
      </c>
      <c r="T331" s="2">
        <v>3211</v>
      </c>
      <c r="U331" s="2">
        <v>8953.5</v>
      </c>
      <c r="V331" s="2">
        <v>685267</v>
      </c>
      <c r="W331" s="2">
        <v>139118.85714285713</v>
      </c>
      <c r="X331" s="2">
        <v>824385.85714285716</v>
      </c>
      <c r="Y331" s="2">
        <v>82438.585714285728</v>
      </c>
      <c r="Z331" s="2">
        <v>120422.11538461538</v>
      </c>
      <c r="AA331" s="3">
        <v>146355.28846153847</v>
      </c>
      <c r="AB331" s="2">
        <v>17314</v>
      </c>
      <c r="AC331" s="3">
        <f t="shared" si="6"/>
        <v>1203080.3467032968</v>
      </c>
    </row>
    <row r="332" spans="1:29" x14ac:dyDescent="0.3">
      <c r="A332">
        <v>245</v>
      </c>
      <c r="B332">
        <v>51167</v>
      </c>
      <c r="C332" t="s">
        <v>365</v>
      </c>
      <c r="D332" t="s">
        <v>121</v>
      </c>
      <c r="E332" s="12">
        <v>20002</v>
      </c>
      <c r="F332">
        <v>41917</v>
      </c>
      <c r="H332">
        <v>29.083333333333332</v>
      </c>
      <c r="I332">
        <v>39490</v>
      </c>
      <c r="J332">
        <v>144.333</v>
      </c>
      <c r="K332">
        <v>736</v>
      </c>
      <c r="L332">
        <v>1087</v>
      </c>
      <c r="M332">
        <v>6280</v>
      </c>
      <c r="O332">
        <v>7367</v>
      </c>
      <c r="P332">
        <v>283.34615384615387</v>
      </c>
      <c r="Q332">
        <v>4250.1923076923076</v>
      </c>
      <c r="R332" s="2">
        <v>29.083333333333332</v>
      </c>
      <c r="S332" s="2">
        <v>902481.64285714284</v>
      </c>
      <c r="T332" s="2">
        <v>6384</v>
      </c>
      <c r="U332" s="2">
        <v>8953.5</v>
      </c>
      <c r="V332" s="2">
        <v>685267</v>
      </c>
      <c r="W332" s="2">
        <v>135170.85714285713</v>
      </c>
      <c r="X332" s="2">
        <v>820437.85714285716</v>
      </c>
      <c r="Y332" s="2">
        <v>82043.785714285725</v>
      </c>
      <c r="Z332" s="2">
        <v>123609.75961538461</v>
      </c>
      <c r="AA332" s="3">
        <v>150229.39903846153</v>
      </c>
      <c r="AB332" s="2">
        <v>16818</v>
      </c>
      <c r="AC332" s="3">
        <f t="shared" si="6"/>
        <v>1208476.301510989</v>
      </c>
    </row>
    <row r="333" spans="1:29" x14ac:dyDescent="0.3">
      <c r="A333">
        <v>246</v>
      </c>
      <c r="B333">
        <v>51168</v>
      </c>
      <c r="C333" t="s">
        <v>366</v>
      </c>
      <c r="D333" t="s">
        <v>121</v>
      </c>
      <c r="E333" s="12">
        <v>19592</v>
      </c>
      <c r="F333">
        <v>41507</v>
      </c>
      <c r="H333">
        <v>29.083333333333332</v>
      </c>
      <c r="I333">
        <v>39490</v>
      </c>
      <c r="J333">
        <v>144.333</v>
      </c>
      <c r="K333">
        <v>769</v>
      </c>
      <c r="L333">
        <v>1087</v>
      </c>
      <c r="M333">
        <v>6280</v>
      </c>
      <c r="O333">
        <v>7367</v>
      </c>
      <c r="P333">
        <v>283.34615384615387</v>
      </c>
      <c r="Q333">
        <v>4250.1923076923076</v>
      </c>
      <c r="R333" s="2">
        <v>29.083333333333332</v>
      </c>
      <c r="S333" s="2">
        <v>906824.44285714289</v>
      </c>
      <c r="T333" s="2">
        <v>8294</v>
      </c>
      <c r="U333" s="2">
        <v>8953.5</v>
      </c>
      <c r="V333" s="2">
        <v>685267</v>
      </c>
      <c r="W333" s="2">
        <v>139118.85714285713</v>
      </c>
      <c r="X333" s="2">
        <v>824385.85714285716</v>
      </c>
      <c r="Y333" s="2">
        <v>82438.585714285728</v>
      </c>
      <c r="Z333" s="2">
        <v>123609.75961538461</v>
      </c>
      <c r="AA333" s="3">
        <v>150229.39903846153</v>
      </c>
      <c r="AB333" s="2">
        <v>17920</v>
      </c>
      <c r="AC333" s="3">
        <f t="shared" si="6"/>
        <v>1215831.101510989</v>
      </c>
    </row>
    <row r="334" spans="1:29" x14ac:dyDescent="0.3">
      <c r="A334">
        <v>247</v>
      </c>
      <c r="B334">
        <v>51175</v>
      </c>
      <c r="C334" t="s">
        <v>367</v>
      </c>
      <c r="D334" t="s">
        <v>133</v>
      </c>
      <c r="E334" s="12">
        <v>19146</v>
      </c>
      <c r="F334">
        <v>41061</v>
      </c>
      <c r="H334">
        <v>29.083333333333332</v>
      </c>
      <c r="I334">
        <v>39490</v>
      </c>
      <c r="J334">
        <v>144.333</v>
      </c>
      <c r="K334">
        <v>469</v>
      </c>
      <c r="L334">
        <v>754</v>
      </c>
      <c r="M334">
        <v>6280</v>
      </c>
      <c r="O334">
        <v>7034</v>
      </c>
      <c r="P334">
        <v>270.53846153846155</v>
      </c>
      <c r="Q334">
        <v>4058.0769230769233</v>
      </c>
      <c r="R334" s="2">
        <v>29.083333333333332</v>
      </c>
      <c r="S334" s="2">
        <v>852134.95714285714</v>
      </c>
      <c r="T334" s="2">
        <v>4695</v>
      </c>
      <c r="U334" s="2">
        <v>8472.7999999999993</v>
      </c>
      <c r="V334" s="2">
        <v>685267</v>
      </c>
      <c r="W334" s="2">
        <v>89401.142857142855</v>
      </c>
      <c r="X334" s="2">
        <v>774668.14285714284</v>
      </c>
      <c r="Y334" s="2">
        <v>77466.814285714281</v>
      </c>
      <c r="Z334" s="2">
        <v>118022.40384615384</v>
      </c>
      <c r="AA334" s="3">
        <v>142163.80769230769</v>
      </c>
      <c r="AB334" s="2">
        <v>15983</v>
      </c>
      <c r="AC334" s="3">
        <f t="shared" si="6"/>
        <v>1141471.9686813187</v>
      </c>
    </row>
    <row r="335" spans="1:29" x14ac:dyDescent="0.3">
      <c r="A335">
        <v>248</v>
      </c>
      <c r="B335">
        <v>51181</v>
      </c>
      <c r="C335" t="s">
        <v>368</v>
      </c>
      <c r="D335" t="s">
        <v>121</v>
      </c>
      <c r="E335" s="12">
        <v>21584</v>
      </c>
      <c r="F335">
        <v>43499</v>
      </c>
      <c r="H335">
        <v>29</v>
      </c>
      <c r="I335">
        <v>39490</v>
      </c>
      <c r="J335">
        <v>144.333</v>
      </c>
      <c r="K335">
        <v>637</v>
      </c>
      <c r="L335">
        <v>1051</v>
      </c>
      <c r="M335">
        <v>6280</v>
      </c>
      <c r="O335">
        <v>7331</v>
      </c>
      <c r="P335">
        <v>281.96153846153845</v>
      </c>
      <c r="Q335">
        <v>4229.4230769230771</v>
      </c>
      <c r="R335" s="2">
        <v>29</v>
      </c>
      <c r="S335" s="2">
        <v>887020.67142857134</v>
      </c>
      <c r="T335" s="2">
        <v>5954</v>
      </c>
      <c r="U335" s="2">
        <v>8913.9</v>
      </c>
      <c r="V335" s="2">
        <v>685267</v>
      </c>
      <c r="W335" s="2">
        <v>121115.42857142857</v>
      </c>
      <c r="X335" s="2">
        <v>806382.42857142852</v>
      </c>
      <c r="Y335" s="2">
        <v>80638.242857142861</v>
      </c>
      <c r="Z335" s="2">
        <v>122653.26923076923</v>
      </c>
      <c r="AA335" s="3">
        <v>149136.40384615384</v>
      </c>
      <c r="AB335" s="2">
        <v>17899</v>
      </c>
      <c r="AC335" s="3">
        <f t="shared" si="6"/>
        <v>1191577.2445054944</v>
      </c>
    </row>
    <row r="336" spans="1:29" x14ac:dyDescent="0.3">
      <c r="A336">
        <v>249</v>
      </c>
      <c r="B336">
        <v>51183</v>
      </c>
      <c r="C336" t="s">
        <v>369</v>
      </c>
      <c r="D336" t="s">
        <v>121</v>
      </c>
      <c r="E336" s="12">
        <v>20943</v>
      </c>
      <c r="F336">
        <v>42858</v>
      </c>
      <c r="H336">
        <v>29</v>
      </c>
      <c r="I336">
        <v>39490</v>
      </c>
      <c r="J336">
        <v>144.333</v>
      </c>
      <c r="K336">
        <v>769</v>
      </c>
      <c r="L336">
        <v>1087</v>
      </c>
      <c r="M336">
        <v>6280</v>
      </c>
      <c r="O336">
        <v>7367</v>
      </c>
      <c r="P336">
        <v>283.34615384615387</v>
      </c>
      <c r="Q336">
        <v>4250.1923076923076</v>
      </c>
      <c r="R336" s="2">
        <v>29</v>
      </c>
      <c r="S336" s="2">
        <v>906824.44285714289</v>
      </c>
      <c r="T336" s="2">
        <v>12043</v>
      </c>
      <c r="U336" s="2">
        <v>8953.5</v>
      </c>
      <c r="V336" s="2">
        <v>685267</v>
      </c>
      <c r="W336" s="2">
        <v>139118.85714285713</v>
      </c>
      <c r="X336" s="2">
        <v>824385.85714285716</v>
      </c>
      <c r="Y336" s="2">
        <v>82438.585714285728</v>
      </c>
      <c r="Z336" s="2">
        <v>123255.57692307692</v>
      </c>
      <c r="AA336" s="3">
        <v>149798.94230769231</v>
      </c>
      <c r="AB336" s="2">
        <v>18684</v>
      </c>
      <c r="AC336" s="3">
        <f t="shared" si="6"/>
        <v>1219559.462087912</v>
      </c>
    </row>
    <row r="337" spans="1:29" x14ac:dyDescent="0.3">
      <c r="A337">
        <v>250</v>
      </c>
      <c r="B337">
        <v>51185</v>
      </c>
      <c r="C337" t="s">
        <v>370</v>
      </c>
      <c r="D337" t="s">
        <v>121</v>
      </c>
      <c r="E337" s="12">
        <v>16706</v>
      </c>
      <c r="F337">
        <v>36723</v>
      </c>
      <c r="G337">
        <v>36723</v>
      </c>
      <c r="H337">
        <v>21.416666666666668</v>
      </c>
      <c r="K337">
        <v>736</v>
      </c>
      <c r="L337">
        <v>907</v>
      </c>
      <c r="M337">
        <v>4572</v>
      </c>
      <c r="O337">
        <v>5479</v>
      </c>
      <c r="P337">
        <v>210.73076923076923</v>
      </c>
      <c r="Q337">
        <v>3160.9615384615386</v>
      </c>
      <c r="R337" s="2">
        <v>21.416666666666668</v>
      </c>
      <c r="S337" s="2">
        <v>297343.34193548386</v>
      </c>
      <c r="T337" s="2">
        <v>7844</v>
      </c>
      <c r="U337" s="2">
        <v>6876.7</v>
      </c>
      <c r="V337" s="2">
        <v>227576</v>
      </c>
      <c r="W337" s="2">
        <v>42736.129032258068</v>
      </c>
      <c r="X337" s="2">
        <v>270312.12903225806</v>
      </c>
      <c r="Y337" s="2">
        <v>27031.212903225809</v>
      </c>
      <c r="Z337" s="2">
        <v>67697.259615384624</v>
      </c>
      <c r="AA337" s="3">
        <v>84966.918269230766</v>
      </c>
      <c r="AB337" s="2">
        <v>17846</v>
      </c>
      <c r="AC337" s="3">
        <f t="shared" si="6"/>
        <v>482574.21982009924</v>
      </c>
    </row>
    <row r="338" spans="1:29" x14ac:dyDescent="0.3">
      <c r="A338">
        <v>251</v>
      </c>
      <c r="B338">
        <v>51188</v>
      </c>
      <c r="C338" t="s">
        <v>371</v>
      </c>
      <c r="D338" t="s">
        <v>117</v>
      </c>
      <c r="E338" s="12">
        <v>17385</v>
      </c>
      <c r="F338">
        <v>39300</v>
      </c>
      <c r="H338">
        <v>28.666666666666668</v>
      </c>
      <c r="J338">
        <v>144.333</v>
      </c>
      <c r="K338">
        <v>565</v>
      </c>
      <c r="L338">
        <v>943</v>
      </c>
      <c r="M338">
        <v>6236</v>
      </c>
      <c r="O338">
        <v>7179</v>
      </c>
      <c r="P338">
        <v>276.11538461538464</v>
      </c>
      <c r="Q338">
        <v>4141.7307692307695</v>
      </c>
      <c r="R338" s="2">
        <v>28.666666666666668</v>
      </c>
      <c r="S338" s="2">
        <v>823299.93225806451</v>
      </c>
      <c r="T338" s="2">
        <v>4637</v>
      </c>
      <c r="U338" s="2">
        <v>8721.4</v>
      </c>
      <c r="V338" s="2">
        <v>646188.96774193551</v>
      </c>
      <c r="W338" s="2">
        <v>102265.51612903226</v>
      </c>
      <c r="X338" s="2">
        <v>748454.48387096776</v>
      </c>
      <c r="Y338" s="2">
        <v>74845.448387096782</v>
      </c>
      <c r="Z338" s="2">
        <v>118729.6153846154</v>
      </c>
      <c r="AA338" s="3">
        <v>144238.53846153847</v>
      </c>
      <c r="AB338" s="2">
        <v>16908</v>
      </c>
      <c r="AC338" s="3">
        <f t="shared" si="6"/>
        <v>1116534.4861042183</v>
      </c>
    </row>
    <row r="339" spans="1:29" x14ac:dyDescent="0.3">
      <c r="A339">
        <v>252</v>
      </c>
      <c r="B339">
        <v>51189</v>
      </c>
      <c r="C339" t="s">
        <v>372</v>
      </c>
      <c r="D339" t="s">
        <v>121</v>
      </c>
      <c r="E339" s="12">
        <v>20529</v>
      </c>
      <c r="F339">
        <v>42444</v>
      </c>
      <c r="H339">
        <v>28.916666666666668</v>
      </c>
      <c r="I339">
        <v>39490</v>
      </c>
      <c r="J339">
        <v>144.333</v>
      </c>
      <c r="K339">
        <v>736</v>
      </c>
      <c r="L339">
        <v>1087</v>
      </c>
      <c r="M339">
        <v>6280</v>
      </c>
      <c r="O339">
        <v>7367</v>
      </c>
      <c r="P339">
        <v>283.34615384615387</v>
      </c>
      <c r="Q339">
        <v>4250.1923076923076</v>
      </c>
      <c r="R339" s="2">
        <v>28.916666666666668</v>
      </c>
      <c r="S339" s="2">
        <v>902481.64285714284</v>
      </c>
      <c r="T339" s="2">
        <v>12487</v>
      </c>
      <c r="U339" s="2">
        <v>8953.5</v>
      </c>
      <c r="V339" s="2">
        <v>685267</v>
      </c>
      <c r="W339" s="2">
        <v>135170.85714285713</v>
      </c>
      <c r="X339" s="2">
        <v>820437.85714285716</v>
      </c>
      <c r="Y339" s="2">
        <v>82043.785714285725</v>
      </c>
      <c r="Z339" s="2">
        <v>122901.39423076923</v>
      </c>
      <c r="AA339" s="3">
        <v>149368.48557692309</v>
      </c>
      <c r="AB339" s="2">
        <v>18101</v>
      </c>
      <c r="AC339" s="3">
        <f t="shared" si="6"/>
        <v>1214293.0226648352</v>
      </c>
    </row>
    <row r="340" spans="1:29" x14ac:dyDescent="0.3">
      <c r="A340">
        <v>253</v>
      </c>
      <c r="B340">
        <v>51190</v>
      </c>
      <c r="C340" t="s">
        <v>373</v>
      </c>
      <c r="D340" t="s">
        <v>121</v>
      </c>
      <c r="E340" s="12">
        <v>21619</v>
      </c>
      <c r="F340">
        <v>43534</v>
      </c>
      <c r="H340">
        <v>28.916666666666668</v>
      </c>
      <c r="I340">
        <v>39490</v>
      </c>
      <c r="J340">
        <v>144.333</v>
      </c>
      <c r="K340">
        <v>736</v>
      </c>
      <c r="L340">
        <v>1087</v>
      </c>
      <c r="M340">
        <v>6280</v>
      </c>
      <c r="O340">
        <v>7367</v>
      </c>
      <c r="P340">
        <v>283.34615384615387</v>
      </c>
      <c r="Q340">
        <v>4250.1923076923076</v>
      </c>
      <c r="R340" s="2">
        <v>28.916666666666668</v>
      </c>
      <c r="S340" s="2">
        <v>902481.64285714284</v>
      </c>
      <c r="T340" s="2">
        <v>5310</v>
      </c>
      <c r="U340" s="2">
        <v>8953.5</v>
      </c>
      <c r="V340" s="2">
        <v>685267</v>
      </c>
      <c r="W340" s="2">
        <v>135170.85714285713</v>
      </c>
      <c r="X340" s="2">
        <v>820437.85714285716</v>
      </c>
      <c r="Y340" s="2">
        <v>82043.785714285725</v>
      </c>
      <c r="Z340" s="2">
        <v>122901.39423076923</v>
      </c>
      <c r="AA340" s="3">
        <v>149368.48557692309</v>
      </c>
      <c r="AB340" s="2">
        <v>17588</v>
      </c>
      <c r="AC340" s="3">
        <f t="shared" si="6"/>
        <v>1206603.0226648352</v>
      </c>
    </row>
    <row r="341" spans="1:29" x14ac:dyDescent="0.3">
      <c r="A341">
        <v>254</v>
      </c>
      <c r="B341">
        <v>51196</v>
      </c>
      <c r="C341" t="s">
        <v>374</v>
      </c>
      <c r="D341" t="s">
        <v>245</v>
      </c>
      <c r="E341" s="12">
        <v>18366</v>
      </c>
      <c r="F341">
        <v>40281</v>
      </c>
      <c r="G341" t="s">
        <v>155</v>
      </c>
      <c r="H341">
        <v>28.666666666666668</v>
      </c>
      <c r="I341">
        <v>39490</v>
      </c>
      <c r="K341">
        <v>356</v>
      </c>
      <c r="L341">
        <v>557</v>
      </c>
      <c r="M341">
        <v>6280</v>
      </c>
      <c r="O341">
        <v>6837</v>
      </c>
      <c r="P341">
        <v>262.96153846153845</v>
      </c>
      <c r="Q341">
        <v>3944.4230769230767</v>
      </c>
      <c r="R341" s="2">
        <v>28.666666666666668</v>
      </c>
      <c r="S341" s="2">
        <v>828432.7857142858</v>
      </c>
      <c r="T341" s="2">
        <v>3830</v>
      </c>
      <c r="U341" s="2">
        <v>8160.4</v>
      </c>
      <c r="V341" s="2">
        <v>685267</v>
      </c>
      <c r="W341" s="2">
        <v>67853.71428571429</v>
      </c>
      <c r="X341" s="2">
        <v>753120.71428571432</v>
      </c>
      <c r="Y341" s="2">
        <v>75312.071428571435</v>
      </c>
      <c r="Z341" s="2">
        <v>113073.46153846153</v>
      </c>
      <c r="AA341" s="3">
        <v>134960.46153846153</v>
      </c>
      <c r="AB341" s="2">
        <v>16808</v>
      </c>
      <c r="AC341" s="3">
        <f t="shared" si="6"/>
        <v>1105265.1087912088</v>
      </c>
    </row>
    <row r="342" spans="1:29" x14ac:dyDescent="0.3">
      <c r="A342">
        <v>255</v>
      </c>
      <c r="B342">
        <v>51202</v>
      </c>
      <c r="C342" t="s">
        <v>375</v>
      </c>
      <c r="D342" t="s">
        <v>133</v>
      </c>
      <c r="E342" s="12">
        <v>20308</v>
      </c>
      <c r="F342">
        <v>42223</v>
      </c>
      <c r="H342">
        <v>28.75</v>
      </c>
      <c r="I342">
        <v>39490</v>
      </c>
      <c r="J342">
        <v>144.333</v>
      </c>
      <c r="K342">
        <v>469</v>
      </c>
      <c r="L342">
        <v>754</v>
      </c>
      <c r="M342">
        <v>6280</v>
      </c>
      <c r="O342">
        <v>7034</v>
      </c>
      <c r="P342">
        <v>270.53846153846155</v>
      </c>
      <c r="Q342">
        <v>4058.0769230769233</v>
      </c>
      <c r="R342" s="2">
        <v>28.75</v>
      </c>
      <c r="S342" s="2">
        <v>852134.95714285714</v>
      </c>
      <c r="T342" s="2">
        <v>9640</v>
      </c>
      <c r="U342" s="2">
        <v>8472.7999999999993</v>
      </c>
      <c r="V342" s="2">
        <v>685267</v>
      </c>
      <c r="W342" s="2">
        <v>89401.142857142855</v>
      </c>
      <c r="X342" s="2">
        <v>774668.14285714284</v>
      </c>
      <c r="Y342" s="2">
        <v>77466.814285714281</v>
      </c>
      <c r="Z342" s="2">
        <v>116669.71153846155</v>
      </c>
      <c r="AA342" s="3">
        <v>140534.42307692306</v>
      </c>
      <c r="AB342" s="2">
        <v>17546</v>
      </c>
      <c r="AC342" s="3">
        <f t="shared" si="6"/>
        <v>1144997.8917582417</v>
      </c>
    </row>
    <row r="343" spans="1:29" x14ac:dyDescent="0.3">
      <c r="A343">
        <v>256</v>
      </c>
      <c r="B343">
        <v>51210</v>
      </c>
      <c r="C343" t="s">
        <v>376</v>
      </c>
      <c r="D343" t="s">
        <v>162</v>
      </c>
      <c r="E343" s="12">
        <v>20705</v>
      </c>
      <c r="F343">
        <v>42620</v>
      </c>
      <c r="H343">
        <v>28.666666666666668</v>
      </c>
      <c r="I343">
        <v>39490</v>
      </c>
      <c r="J343">
        <v>144.333</v>
      </c>
      <c r="K343">
        <v>391</v>
      </c>
      <c r="L343">
        <v>643</v>
      </c>
      <c r="M343">
        <v>6280</v>
      </c>
      <c r="O343">
        <v>6923</v>
      </c>
      <c r="P343">
        <v>266.26923076923077</v>
      </c>
      <c r="Q343">
        <v>3994.0384615384614</v>
      </c>
      <c r="R343" s="2">
        <v>28.666666666666668</v>
      </c>
      <c r="S343" s="2">
        <v>836945.52857142861</v>
      </c>
      <c r="T343" s="2">
        <v>4016</v>
      </c>
      <c r="U343" s="2">
        <v>8303.4</v>
      </c>
      <c r="V343" s="2">
        <v>685267</v>
      </c>
      <c r="W343" s="2">
        <v>75592.571428571435</v>
      </c>
      <c r="X343" s="2">
        <v>760859.57142857148</v>
      </c>
      <c r="Y343" s="2">
        <v>76085.957142857151</v>
      </c>
      <c r="Z343" s="2">
        <v>114495.76923076923</v>
      </c>
      <c r="AA343" s="3">
        <v>137325.46153846153</v>
      </c>
      <c r="AB343" s="2">
        <v>15616</v>
      </c>
      <c r="AC343" s="3">
        <f t="shared" si="6"/>
        <v>1116702.1593406594</v>
      </c>
    </row>
    <row r="344" spans="1:29" x14ac:dyDescent="0.3">
      <c r="A344">
        <v>257</v>
      </c>
      <c r="B344">
        <v>51217</v>
      </c>
      <c r="C344" t="s">
        <v>377</v>
      </c>
      <c r="D344" t="s">
        <v>117</v>
      </c>
      <c r="E344" s="12">
        <v>16994</v>
      </c>
      <c r="F344">
        <v>38909</v>
      </c>
      <c r="H344">
        <v>26.916666666666668</v>
      </c>
      <c r="J344">
        <v>144.333</v>
      </c>
      <c r="K344">
        <v>685</v>
      </c>
      <c r="L344">
        <v>976</v>
      </c>
      <c r="M344">
        <v>5786</v>
      </c>
      <c r="O344">
        <v>6762</v>
      </c>
      <c r="P344">
        <v>260.07692307692309</v>
      </c>
      <c r="Q344">
        <v>3901.1538461538466</v>
      </c>
      <c r="R344" s="2">
        <v>26.916666666666668</v>
      </c>
      <c r="S344" s="2">
        <v>742868.96129032271</v>
      </c>
      <c r="T344" s="2">
        <v>5005</v>
      </c>
      <c r="U344" s="2">
        <v>8262.7000000000007</v>
      </c>
      <c r="V344" s="2">
        <v>569349.09677419357</v>
      </c>
      <c r="W344" s="2">
        <v>105986.32258064517</v>
      </c>
      <c r="X344" s="2">
        <v>675335.41935483878</v>
      </c>
      <c r="Y344" s="2">
        <v>67533.541935483881</v>
      </c>
      <c r="Z344" s="2">
        <v>105006.05769230772</v>
      </c>
      <c r="AA344" s="3">
        <v>128310.19711538462</v>
      </c>
      <c r="AB344" s="2">
        <v>18008</v>
      </c>
      <c r="AC344" s="3">
        <f t="shared" ref="AC344:AC379" si="7">S344+T344+U344+Z344+AA344+AB344</f>
        <v>1007460.916098015</v>
      </c>
    </row>
    <row r="345" spans="1:29" x14ac:dyDescent="0.3">
      <c r="A345">
        <v>258</v>
      </c>
      <c r="B345">
        <v>51218</v>
      </c>
      <c r="C345" t="s">
        <v>378</v>
      </c>
      <c r="D345" t="s">
        <v>117</v>
      </c>
      <c r="E345" s="12">
        <v>18505</v>
      </c>
      <c r="F345">
        <v>40420</v>
      </c>
      <c r="H345">
        <v>28.5</v>
      </c>
      <c r="I345">
        <v>39490</v>
      </c>
      <c r="J345">
        <v>144.333</v>
      </c>
      <c r="K345">
        <v>685</v>
      </c>
      <c r="L345">
        <v>976</v>
      </c>
      <c r="M345">
        <v>6280</v>
      </c>
      <c r="O345">
        <v>7256</v>
      </c>
      <c r="P345">
        <v>279.07692307692309</v>
      </c>
      <c r="Q345">
        <v>4186.1538461538466</v>
      </c>
      <c r="R345" s="2">
        <v>28.5</v>
      </c>
      <c r="S345" s="2">
        <v>890856.21428571432</v>
      </c>
      <c r="T345" s="2">
        <v>5397</v>
      </c>
      <c r="U345" s="2">
        <v>8806.1</v>
      </c>
      <c r="V345" s="2">
        <v>685267</v>
      </c>
      <c r="W345" s="2">
        <v>124602.28571428571</v>
      </c>
      <c r="X345" s="2">
        <v>809869.28571428568</v>
      </c>
      <c r="Y345" s="2">
        <v>80986.92857142858</v>
      </c>
      <c r="Z345" s="2">
        <v>119305.38461538462</v>
      </c>
      <c r="AA345" s="3">
        <v>144792.60576923078</v>
      </c>
      <c r="AB345" s="2">
        <v>17115</v>
      </c>
      <c r="AC345" s="3">
        <f t="shared" si="7"/>
        <v>1186272.3046703297</v>
      </c>
    </row>
    <row r="346" spans="1:29" x14ac:dyDescent="0.3">
      <c r="A346">
        <v>259</v>
      </c>
      <c r="B346">
        <v>51234</v>
      </c>
      <c r="C346" t="s">
        <v>379</v>
      </c>
      <c r="D346" t="s">
        <v>121</v>
      </c>
      <c r="E346" s="12">
        <v>20846</v>
      </c>
      <c r="F346">
        <v>42761</v>
      </c>
      <c r="H346">
        <v>28.333333333333332</v>
      </c>
      <c r="I346">
        <v>39490</v>
      </c>
      <c r="J346">
        <v>144.333</v>
      </c>
      <c r="K346">
        <v>736</v>
      </c>
      <c r="L346">
        <v>1087</v>
      </c>
      <c r="M346">
        <v>6280</v>
      </c>
      <c r="O346">
        <v>7367</v>
      </c>
      <c r="P346">
        <v>283.34615384615387</v>
      </c>
      <c r="Q346">
        <v>4250.1923076923076</v>
      </c>
      <c r="R346" s="2">
        <v>28.333333333333332</v>
      </c>
      <c r="S346" s="2">
        <v>902481.64285714284</v>
      </c>
      <c r="T346" s="2">
        <v>6701</v>
      </c>
      <c r="U346" s="2">
        <v>8953.5</v>
      </c>
      <c r="V346" s="2">
        <v>685267</v>
      </c>
      <c r="W346" s="2">
        <v>135170.85714285713</v>
      </c>
      <c r="X346" s="2">
        <v>820437.85714285716</v>
      </c>
      <c r="Y346" s="2">
        <v>82043.785714285725</v>
      </c>
      <c r="Z346" s="2">
        <v>120422.11538461538</v>
      </c>
      <c r="AA346" s="3">
        <v>146355.28846153847</v>
      </c>
      <c r="AB346" s="2">
        <v>17514</v>
      </c>
      <c r="AC346" s="3">
        <f t="shared" si="7"/>
        <v>1202427.5467032967</v>
      </c>
    </row>
    <row r="347" spans="1:29" x14ac:dyDescent="0.3">
      <c r="A347">
        <v>260</v>
      </c>
      <c r="B347">
        <v>51237</v>
      </c>
      <c r="C347" t="s">
        <v>380</v>
      </c>
      <c r="D347" t="s">
        <v>117</v>
      </c>
      <c r="E347" s="12">
        <v>22324</v>
      </c>
      <c r="F347">
        <v>44239</v>
      </c>
      <c r="H347">
        <v>28.25</v>
      </c>
      <c r="I347">
        <v>39490</v>
      </c>
      <c r="J347">
        <v>144.333</v>
      </c>
      <c r="K347">
        <v>595</v>
      </c>
      <c r="L347">
        <v>976</v>
      </c>
      <c r="M347">
        <v>6280</v>
      </c>
      <c r="O347">
        <v>7256</v>
      </c>
      <c r="P347">
        <v>279.07692307692309</v>
      </c>
      <c r="Q347">
        <v>4186.1538461538466</v>
      </c>
      <c r="R347" s="2">
        <v>28.25</v>
      </c>
      <c r="S347" s="2">
        <v>877748.61428571423</v>
      </c>
      <c r="T347" s="2">
        <v>6804</v>
      </c>
      <c r="U347" s="2">
        <v>8806.1</v>
      </c>
      <c r="V347" s="2">
        <v>685267</v>
      </c>
      <c r="W347" s="2">
        <v>112686.28571428571</v>
      </c>
      <c r="X347" s="2">
        <v>797953.28571428568</v>
      </c>
      <c r="Y347" s="2">
        <v>79795.328571428574</v>
      </c>
      <c r="Z347" s="2">
        <v>118258.84615384617</v>
      </c>
      <c r="AA347" s="3">
        <v>143522.49519230769</v>
      </c>
      <c r="AB347" s="2">
        <v>17131</v>
      </c>
      <c r="AC347" s="3">
        <f t="shared" si="7"/>
        <v>1172271.0556318681</v>
      </c>
    </row>
    <row r="348" spans="1:29" x14ac:dyDescent="0.3">
      <c r="A348">
        <v>261</v>
      </c>
      <c r="B348">
        <v>51238</v>
      </c>
      <c r="C348" t="s">
        <v>381</v>
      </c>
      <c r="D348" t="s">
        <v>121</v>
      </c>
      <c r="E348" s="12">
        <v>20972</v>
      </c>
      <c r="F348">
        <v>42887</v>
      </c>
      <c r="H348">
        <v>28.25</v>
      </c>
      <c r="I348">
        <v>39490</v>
      </c>
      <c r="J348">
        <v>144.333</v>
      </c>
      <c r="K348">
        <v>703</v>
      </c>
      <c r="L348">
        <v>1087</v>
      </c>
      <c r="M348">
        <v>6280</v>
      </c>
      <c r="O348">
        <v>7367</v>
      </c>
      <c r="P348">
        <v>283.34615384615387</v>
      </c>
      <c r="Q348">
        <v>4250.1923076923076</v>
      </c>
      <c r="R348" s="2">
        <v>28.25</v>
      </c>
      <c r="S348" s="2">
        <v>897703.24285714282</v>
      </c>
      <c r="T348" s="2">
        <v>6846</v>
      </c>
      <c r="U348" s="2">
        <v>8953.5</v>
      </c>
      <c r="V348" s="2">
        <v>685267</v>
      </c>
      <c r="W348" s="2">
        <v>130826.85714285714</v>
      </c>
      <c r="X348" s="2">
        <v>816093.85714285716</v>
      </c>
      <c r="Y348" s="2">
        <v>81609.385714285716</v>
      </c>
      <c r="Z348" s="2">
        <v>120067.93269230769</v>
      </c>
      <c r="AA348" s="3">
        <v>145924.83173076925</v>
      </c>
      <c r="AB348" s="2">
        <v>17932</v>
      </c>
      <c r="AC348" s="3">
        <f t="shared" si="7"/>
        <v>1197427.5072802198</v>
      </c>
    </row>
    <row r="349" spans="1:29" x14ac:dyDescent="0.3">
      <c r="A349">
        <v>262</v>
      </c>
      <c r="B349">
        <v>51247</v>
      </c>
      <c r="C349" t="s">
        <v>382</v>
      </c>
      <c r="D349" t="s">
        <v>117</v>
      </c>
      <c r="E349" s="12">
        <v>21376</v>
      </c>
      <c r="F349">
        <v>43291</v>
      </c>
      <c r="H349">
        <v>27.75</v>
      </c>
      <c r="I349">
        <v>39490</v>
      </c>
      <c r="J349">
        <v>144.333</v>
      </c>
      <c r="K349">
        <v>595</v>
      </c>
      <c r="L349">
        <v>976</v>
      </c>
      <c r="M349">
        <v>6280</v>
      </c>
      <c r="O349">
        <v>7256</v>
      </c>
      <c r="P349">
        <v>279.07692307692309</v>
      </c>
      <c r="Q349">
        <v>4186.1538461538466</v>
      </c>
      <c r="R349" s="2">
        <v>27.75</v>
      </c>
      <c r="S349" s="2">
        <v>877748.61428571423</v>
      </c>
      <c r="T349" s="2">
        <v>4455</v>
      </c>
      <c r="U349" s="2">
        <v>8806.1</v>
      </c>
      <c r="V349" s="2">
        <v>685267</v>
      </c>
      <c r="W349" s="2">
        <v>112686.28571428571</v>
      </c>
      <c r="X349" s="2">
        <v>797953.28571428568</v>
      </c>
      <c r="Y349" s="2">
        <v>79795.328571428574</v>
      </c>
      <c r="Z349" s="2">
        <v>116165.76923076925</v>
      </c>
      <c r="AA349" s="3">
        <v>140982.27403846153</v>
      </c>
      <c r="AB349" s="2">
        <v>15765</v>
      </c>
      <c r="AC349" s="3">
        <f t="shared" si="7"/>
        <v>1163922.7575549451</v>
      </c>
    </row>
    <row r="350" spans="1:29" x14ac:dyDescent="0.3">
      <c r="A350">
        <v>263</v>
      </c>
      <c r="B350">
        <v>51248</v>
      </c>
      <c r="C350" t="s">
        <v>383</v>
      </c>
      <c r="D350" t="s">
        <v>117</v>
      </c>
      <c r="E350" s="12">
        <v>19635</v>
      </c>
      <c r="F350">
        <v>41550</v>
      </c>
      <c r="H350">
        <v>27.833333333333332</v>
      </c>
      <c r="I350">
        <v>39490</v>
      </c>
      <c r="J350">
        <v>144.333</v>
      </c>
      <c r="K350">
        <v>655</v>
      </c>
      <c r="L350">
        <v>976</v>
      </c>
      <c r="M350">
        <v>6280</v>
      </c>
      <c r="O350">
        <v>7256</v>
      </c>
      <c r="P350">
        <v>279.07692307692309</v>
      </c>
      <c r="Q350">
        <v>4186.1538461538466</v>
      </c>
      <c r="R350" s="2">
        <v>27.833333333333332</v>
      </c>
      <c r="S350" s="2">
        <v>886883.01428571425</v>
      </c>
      <c r="T350" s="2">
        <v>3787</v>
      </c>
      <c r="U350" s="2">
        <v>8806.1</v>
      </c>
      <c r="V350" s="2">
        <v>685267</v>
      </c>
      <c r="W350" s="2">
        <v>120990.28571428571</v>
      </c>
      <c r="X350" s="2">
        <v>806257.28571428568</v>
      </c>
      <c r="Y350" s="2">
        <v>80625.728571428568</v>
      </c>
      <c r="Z350" s="2">
        <v>116514.61538461539</v>
      </c>
      <c r="AA350" s="3">
        <v>141405.64423076922</v>
      </c>
      <c r="AB350" s="2">
        <v>13856</v>
      </c>
      <c r="AC350" s="3">
        <f t="shared" si="7"/>
        <v>1171252.3739010987</v>
      </c>
    </row>
    <row r="351" spans="1:29" x14ac:dyDescent="0.3">
      <c r="A351">
        <v>264</v>
      </c>
      <c r="B351">
        <v>51249</v>
      </c>
      <c r="C351" t="s">
        <v>384</v>
      </c>
      <c r="D351" t="s">
        <v>121</v>
      </c>
      <c r="E351" s="12">
        <v>16041</v>
      </c>
      <c r="F351">
        <v>37956</v>
      </c>
      <c r="H351">
        <v>23.583333333333332</v>
      </c>
      <c r="J351">
        <v>144.333</v>
      </c>
      <c r="K351">
        <v>736</v>
      </c>
      <c r="L351">
        <v>1015</v>
      </c>
      <c r="M351">
        <v>5214</v>
      </c>
      <c r="O351">
        <v>6229</v>
      </c>
      <c r="P351">
        <v>239.57692307692307</v>
      </c>
      <c r="Q351">
        <v>3593.6538461538462</v>
      </c>
      <c r="R351" s="2">
        <v>23.583333333333332</v>
      </c>
      <c r="S351" s="2">
        <v>529135.12903225806</v>
      </c>
      <c r="T351" s="2">
        <v>6240</v>
      </c>
      <c r="U351" s="2">
        <v>7701.7</v>
      </c>
      <c r="V351" s="2">
        <v>399708.19354838709</v>
      </c>
      <c r="W351" s="2">
        <v>81323.741935483878</v>
      </c>
      <c r="X351" s="2">
        <v>481031.93548387097</v>
      </c>
      <c r="Y351" s="2">
        <v>48103.193548387098</v>
      </c>
      <c r="Z351" s="2">
        <v>84750.336538461532</v>
      </c>
      <c r="AA351" s="3">
        <v>104787.55288461536</v>
      </c>
      <c r="AB351" s="2">
        <v>17596</v>
      </c>
      <c r="AC351" s="3">
        <f t="shared" si="7"/>
        <v>750210.71845533489</v>
      </c>
    </row>
    <row r="352" spans="1:29" x14ac:dyDescent="0.3">
      <c r="A352">
        <v>265</v>
      </c>
      <c r="B352">
        <v>51258</v>
      </c>
      <c r="C352" t="s">
        <v>385</v>
      </c>
      <c r="D352" t="s">
        <v>245</v>
      </c>
      <c r="E352" s="12">
        <v>18080</v>
      </c>
      <c r="F352">
        <v>39995</v>
      </c>
      <c r="H352">
        <v>28.083333333333332</v>
      </c>
      <c r="I352">
        <v>39490</v>
      </c>
      <c r="J352">
        <v>144.333</v>
      </c>
      <c r="K352">
        <v>356</v>
      </c>
      <c r="L352">
        <v>557</v>
      </c>
      <c r="M352">
        <v>6280</v>
      </c>
      <c r="O352">
        <v>6837</v>
      </c>
      <c r="P352">
        <v>262.96153846153845</v>
      </c>
      <c r="Q352">
        <v>3944.4230769230767</v>
      </c>
      <c r="R352" s="2">
        <v>28.083333333333332</v>
      </c>
      <c r="S352" s="2">
        <v>828432.7857142858</v>
      </c>
      <c r="T352" s="2">
        <v>10216</v>
      </c>
      <c r="U352" s="2">
        <v>8160.4</v>
      </c>
      <c r="V352" s="2">
        <v>685267</v>
      </c>
      <c r="W352" s="2">
        <v>67853.71428571429</v>
      </c>
      <c r="X352" s="2">
        <v>753120.71428571432</v>
      </c>
      <c r="Y352" s="2">
        <v>75312.071428571435</v>
      </c>
      <c r="Z352" s="2">
        <v>110772.54807692306</v>
      </c>
      <c r="AA352" s="3">
        <v>132214.17307692306</v>
      </c>
      <c r="AB352" s="2">
        <v>16800</v>
      </c>
      <c r="AC352" s="3">
        <f t="shared" si="7"/>
        <v>1106595.9068681318</v>
      </c>
    </row>
    <row r="353" spans="1:29" x14ac:dyDescent="0.3">
      <c r="A353">
        <v>266</v>
      </c>
      <c r="B353">
        <v>51259</v>
      </c>
      <c r="C353" t="s">
        <v>386</v>
      </c>
      <c r="D353" t="s">
        <v>245</v>
      </c>
      <c r="E353" s="12">
        <v>21003</v>
      </c>
      <c r="F353">
        <v>42918</v>
      </c>
      <c r="H353">
        <v>27.666666666666668</v>
      </c>
      <c r="I353">
        <v>39490</v>
      </c>
      <c r="J353">
        <v>144.333</v>
      </c>
      <c r="K353">
        <v>356</v>
      </c>
      <c r="L353">
        <v>557</v>
      </c>
      <c r="M353">
        <v>6280</v>
      </c>
      <c r="O353">
        <v>6837</v>
      </c>
      <c r="P353">
        <v>262.96153846153845</v>
      </c>
      <c r="Q353">
        <v>3944.4230769230767</v>
      </c>
      <c r="R353" s="2">
        <v>27.666666666666668</v>
      </c>
      <c r="S353" s="2">
        <v>828432.7857142858</v>
      </c>
      <c r="T353" s="2">
        <v>4171</v>
      </c>
      <c r="U353" s="2">
        <v>8160.4</v>
      </c>
      <c r="V353" s="2">
        <v>685267</v>
      </c>
      <c r="W353" s="2">
        <v>67853.71428571429</v>
      </c>
      <c r="X353" s="2">
        <v>753120.71428571432</v>
      </c>
      <c r="Y353" s="2">
        <v>75312.071428571435</v>
      </c>
      <c r="Z353" s="2">
        <v>109129.03846153845</v>
      </c>
      <c r="AA353" s="3">
        <v>130252.53846153845</v>
      </c>
      <c r="AB353" s="2">
        <v>15477</v>
      </c>
      <c r="AC353" s="3">
        <f t="shared" si="7"/>
        <v>1095622.7626373628</v>
      </c>
    </row>
    <row r="354" spans="1:29" x14ac:dyDescent="0.3">
      <c r="A354">
        <v>267</v>
      </c>
      <c r="B354">
        <v>51260</v>
      </c>
      <c r="C354" t="s">
        <v>387</v>
      </c>
      <c r="D354" t="s">
        <v>133</v>
      </c>
      <c r="E354" s="12">
        <v>20526</v>
      </c>
      <c r="F354">
        <v>42441</v>
      </c>
      <c r="G354">
        <v>38192</v>
      </c>
      <c r="H354">
        <v>24</v>
      </c>
      <c r="I354">
        <v>39490</v>
      </c>
      <c r="J354">
        <v>144.333</v>
      </c>
      <c r="K354">
        <v>421</v>
      </c>
      <c r="L354">
        <v>727</v>
      </c>
      <c r="M354">
        <v>6280</v>
      </c>
      <c r="O354">
        <v>7007</v>
      </c>
      <c r="P354">
        <v>269.5</v>
      </c>
      <c r="Q354">
        <v>4042.5</v>
      </c>
      <c r="R354" s="2">
        <v>24</v>
      </c>
      <c r="S354" s="2">
        <v>543024.04838709685</v>
      </c>
      <c r="T354" s="2">
        <v>5579</v>
      </c>
      <c r="U354" s="2">
        <v>8443.1</v>
      </c>
      <c r="V354" s="2">
        <v>440582.09677419357</v>
      </c>
      <c r="W354" s="2">
        <v>53076.129032258068</v>
      </c>
      <c r="X354" s="2">
        <v>493658.22580645164</v>
      </c>
      <c r="Y354" s="2">
        <v>49365.822580645166</v>
      </c>
      <c r="Z354" s="2">
        <v>97020</v>
      </c>
      <c r="AA354" s="3">
        <v>116904.46153846153</v>
      </c>
      <c r="AB354" s="2">
        <v>16800</v>
      </c>
      <c r="AC354" s="3">
        <f t="shared" si="7"/>
        <v>787770.60992555832</v>
      </c>
    </row>
    <row r="355" spans="1:29" x14ac:dyDescent="0.3">
      <c r="A355">
        <v>268</v>
      </c>
      <c r="B355">
        <v>51261</v>
      </c>
      <c r="C355" t="s">
        <v>388</v>
      </c>
      <c r="D355" t="s">
        <v>133</v>
      </c>
      <c r="E355" s="12">
        <v>20729</v>
      </c>
      <c r="F355">
        <v>42644</v>
      </c>
      <c r="H355">
        <v>27.666666666666668</v>
      </c>
      <c r="I355">
        <v>39490</v>
      </c>
      <c r="J355">
        <v>144.333</v>
      </c>
      <c r="K355">
        <v>469</v>
      </c>
      <c r="L355">
        <v>754</v>
      </c>
      <c r="M355">
        <v>6280</v>
      </c>
      <c r="O355">
        <v>7034</v>
      </c>
      <c r="P355">
        <v>270.53846153846155</v>
      </c>
      <c r="Q355">
        <v>4058.0769230769233</v>
      </c>
      <c r="R355" s="2">
        <v>27.666666666666668</v>
      </c>
      <c r="S355" s="2">
        <v>852134.95714285714</v>
      </c>
      <c r="T355" s="2">
        <v>4539</v>
      </c>
      <c r="U355" s="2">
        <v>8472.7999999999993</v>
      </c>
      <c r="V355" s="2">
        <v>685267</v>
      </c>
      <c r="W355" s="2">
        <v>89401.142857142855</v>
      </c>
      <c r="X355" s="2">
        <v>774668.14285714284</v>
      </c>
      <c r="Y355" s="2">
        <v>77466.814285714281</v>
      </c>
      <c r="Z355" s="2">
        <v>112273.46153846155</v>
      </c>
      <c r="AA355" s="3">
        <v>135238.92307692306</v>
      </c>
      <c r="AB355" s="2">
        <v>16382</v>
      </c>
      <c r="AC355" s="3">
        <f t="shared" si="7"/>
        <v>1129041.1417582417</v>
      </c>
    </row>
    <row r="356" spans="1:29" x14ac:dyDescent="0.3">
      <c r="A356">
        <v>269</v>
      </c>
      <c r="B356">
        <v>51263</v>
      </c>
      <c r="C356" t="s">
        <v>389</v>
      </c>
      <c r="D356" t="s">
        <v>133</v>
      </c>
      <c r="E356" s="12">
        <v>21702</v>
      </c>
      <c r="F356">
        <v>43617</v>
      </c>
      <c r="H356">
        <v>27.666666666666668</v>
      </c>
      <c r="I356">
        <v>39490</v>
      </c>
      <c r="J356">
        <v>144.333</v>
      </c>
      <c r="K356">
        <v>469</v>
      </c>
      <c r="L356">
        <v>754</v>
      </c>
      <c r="M356">
        <v>6280</v>
      </c>
      <c r="O356">
        <v>7034</v>
      </c>
      <c r="P356">
        <v>270.53846153846155</v>
      </c>
      <c r="Q356">
        <v>4058.0769230769233</v>
      </c>
      <c r="R356" s="2">
        <v>27.666666666666668</v>
      </c>
      <c r="S356" s="2">
        <v>852134.95714285714</v>
      </c>
      <c r="T356" s="2">
        <v>5520</v>
      </c>
      <c r="U356" s="2">
        <v>8472.7999999999993</v>
      </c>
      <c r="V356" s="2">
        <v>685267</v>
      </c>
      <c r="W356" s="2">
        <v>89401.142857142855</v>
      </c>
      <c r="X356" s="2">
        <v>774668.14285714284</v>
      </c>
      <c r="Y356" s="2">
        <v>77466.814285714281</v>
      </c>
      <c r="Z356" s="2">
        <v>112273.46153846155</v>
      </c>
      <c r="AA356" s="3">
        <v>135238.92307692306</v>
      </c>
      <c r="AB356" s="2">
        <v>14637</v>
      </c>
      <c r="AC356" s="3">
        <f t="shared" si="7"/>
        <v>1128277.1417582417</v>
      </c>
    </row>
    <row r="357" spans="1:29" x14ac:dyDescent="0.3">
      <c r="A357">
        <v>270</v>
      </c>
      <c r="B357">
        <v>51265</v>
      </c>
      <c r="C357" t="s">
        <v>390</v>
      </c>
      <c r="D357" t="s">
        <v>133</v>
      </c>
      <c r="E357" s="12">
        <v>20637</v>
      </c>
      <c r="F357">
        <v>42552</v>
      </c>
      <c r="H357">
        <v>27.666666666666668</v>
      </c>
      <c r="I357">
        <v>39490</v>
      </c>
      <c r="J357">
        <v>144.333</v>
      </c>
      <c r="K357">
        <v>469</v>
      </c>
      <c r="L357">
        <v>754</v>
      </c>
      <c r="M357">
        <v>6280</v>
      </c>
      <c r="O357">
        <v>7034</v>
      </c>
      <c r="P357">
        <v>270.53846153846155</v>
      </c>
      <c r="Q357">
        <v>4058.0769230769233</v>
      </c>
      <c r="R357" s="2">
        <v>27.666666666666668</v>
      </c>
      <c r="S357" s="2">
        <v>852134.95714285714</v>
      </c>
      <c r="T357" s="2">
        <v>4093</v>
      </c>
      <c r="U357" s="2">
        <v>8472.7999999999993</v>
      </c>
      <c r="V357" s="2">
        <v>685267</v>
      </c>
      <c r="W357" s="2">
        <v>89401.142857142855</v>
      </c>
      <c r="X357" s="2">
        <v>774668.14285714284</v>
      </c>
      <c r="Y357" s="2">
        <v>77466.814285714281</v>
      </c>
      <c r="Z357" s="2">
        <v>112273.46153846155</v>
      </c>
      <c r="AA357" s="3">
        <v>135238.92307692306</v>
      </c>
      <c r="AB357" s="2">
        <v>16965</v>
      </c>
      <c r="AC357" s="3">
        <f t="shared" si="7"/>
        <v>1129178.1417582417</v>
      </c>
    </row>
    <row r="358" spans="1:29" x14ac:dyDescent="0.3">
      <c r="A358">
        <v>271</v>
      </c>
      <c r="B358">
        <v>51268</v>
      </c>
      <c r="C358" t="s">
        <v>391</v>
      </c>
      <c r="D358" t="s">
        <v>133</v>
      </c>
      <c r="E358" s="12">
        <v>19339</v>
      </c>
      <c r="F358">
        <v>42552</v>
      </c>
      <c r="H358">
        <v>27.333333333333332</v>
      </c>
      <c r="I358">
        <v>39490</v>
      </c>
      <c r="J358">
        <v>144.333</v>
      </c>
      <c r="K358">
        <v>619</v>
      </c>
      <c r="L358">
        <v>754</v>
      </c>
      <c r="M358">
        <v>6280</v>
      </c>
      <c r="O358">
        <v>7034</v>
      </c>
      <c r="P358">
        <v>270.53846153846155</v>
      </c>
      <c r="Q358">
        <v>4058.0769230769233</v>
      </c>
      <c r="R358" s="2">
        <v>27.333333333333332</v>
      </c>
      <c r="S358" s="2">
        <v>868595.35714285716</v>
      </c>
      <c r="T358" s="2">
        <v>3464</v>
      </c>
      <c r="U358" s="2">
        <v>8472.7999999999993</v>
      </c>
      <c r="V358" s="2">
        <v>685267</v>
      </c>
      <c r="W358" s="2">
        <v>104365.14285714286</v>
      </c>
      <c r="X358" s="2">
        <v>789632.14285714284</v>
      </c>
      <c r="Y358" s="2">
        <v>78963.21428571429</v>
      </c>
      <c r="Z358" s="2">
        <v>110920.76923076923</v>
      </c>
      <c r="AA358" s="3">
        <v>133609.53846153844</v>
      </c>
      <c r="AB358" s="2">
        <v>17186</v>
      </c>
      <c r="AC358" s="3">
        <f t="shared" si="7"/>
        <v>1142248.4648351648</v>
      </c>
    </row>
    <row r="359" spans="1:29" x14ac:dyDescent="0.3">
      <c r="A359">
        <v>272</v>
      </c>
      <c r="B359">
        <v>51271</v>
      </c>
      <c r="C359" t="s">
        <v>392</v>
      </c>
      <c r="D359" t="s">
        <v>133</v>
      </c>
      <c r="E359" s="12">
        <v>21315</v>
      </c>
      <c r="F359">
        <v>41254</v>
      </c>
      <c r="H359">
        <v>27.5</v>
      </c>
      <c r="I359">
        <v>39490</v>
      </c>
      <c r="J359">
        <v>144.333</v>
      </c>
      <c r="K359">
        <v>619</v>
      </c>
      <c r="L359">
        <v>754</v>
      </c>
      <c r="M359">
        <v>6280</v>
      </c>
      <c r="O359">
        <v>7034</v>
      </c>
      <c r="P359">
        <v>270.53846153846155</v>
      </c>
      <c r="Q359">
        <v>4058.0769230769233</v>
      </c>
      <c r="R359" s="2">
        <v>27.5</v>
      </c>
      <c r="S359" s="2">
        <v>868595.35714285716</v>
      </c>
      <c r="T359" s="2">
        <v>9072</v>
      </c>
      <c r="U359" s="2">
        <v>8472.7999999999993</v>
      </c>
      <c r="V359" s="2">
        <v>685267</v>
      </c>
      <c r="W359" s="2">
        <v>104365.14285714286</v>
      </c>
      <c r="X359" s="2">
        <v>789632.14285714284</v>
      </c>
      <c r="Y359" s="2">
        <v>78963.21428571429</v>
      </c>
      <c r="Z359" s="2">
        <v>111597.11538461539</v>
      </c>
      <c r="AA359" s="3">
        <v>134424.23076923075</v>
      </c>
      <c r="AB359" s="2">
        <v>18727</v>
      </c>
      <c r="AC359" s="3">
        <f t="shared" si="7"/>
        <v>1150888.5032967033</v>
      </c>
    </row>
    <row r="360" spans="1:29" x14ac:dyDescent="0.3">
      <c r="A360">
        <v>273</v>
      </c>
      <c r="B360">
        <v>51372</v>
      </c>
      <c r="C360" t="s">
        <v>196</v>
      </c>
      <c r="D360" t="s">
        <v>117</v>
      </c>
      <c r="E360" s="12">
        <v>19277</v>
      </c>
      <c r="F360">
        <v>43230</v>
      </c>
      <c r="H360">
        <v>27.333333333333332</v>
      </c>
      <c r="I360">
        <v>39490</v>
      </c>
      <c r="J360">
        <v>144.333</v>
      </c>
      <c r="K360">
        <v>655</v>
      </c>
      <c r="L360">
        <v>976</v>
      </c>
      <c r="M360">
        <v>6280</v>
      </c>
      <c r="O360">
        <v>7256</v>
      </c>
      <c r="P360">
        <v>279.07692307692309</v>
      </c>
      <c r="Q360">
        <v>4186.1538461538466</v>
      </c>
      <c r="R360" s="2">
        <v>27.333333333333332</v>
      </c>
      <c r="S360" s="2">
        <v>886883.01428571425</v>
      </c>
      <c r="T360" s="2">
        <v>914</v>
      </c>
      <c r="U360" s="2">
        <v>8806.1</v>
      </c>
      <c r="V360" s="2">
        <v>685267</v>
      </c>
      <c r="W360" s="2">
        <v>120990.28571428571</v>
      </c>
      <c r="X360" s="2">
        <v>806257.28571428568</v>
      </c>
      <c r="Y360" s="2">
        <v>80625.728571428568</v>
      </c>
      <c r="Z360" s="2">
        <v>114421.53846153847</v>
      </c>
      <c r="AA360" s="3">
        <v>138865.42307692306</v>
      </c>
      <c r="AB360" s="2">
        <v>8746</v>
      </c>
      <c r="AC360" s="3">
        <f t="shared" si="7"/>
        <v>1158636.0758241757</v>
      </c>
    </row>
    <row r="361" spans="1:29" x14ac:dyDescent="0.3">
      <c r="A361">
        <v>274</v>
      </c>
      <c r="B361">
        <v>51273</v>
      </c>
      <c r="C361" t="s">
        <v>393</v>
      </c>
      <c r="D361" t="s">
        <v>162</v>
      </c>
      <c r="E361" s="12">
        <v>20007</v>
      </c>
      <c r="F361">
        <v>41192</v>
      </c>
      <c r="H361">
        <v>27.416666666666668</v>
      </c>
      <c r="I361">
        <v>39490</v>
      </c>
      <c r="J361">
        <v>144.333</v>
      </c>
      <c r="K361">
        <v>391</v>
      </c>
      <c r="L361">
        <v>643</v>
      </c>
      <c r="M361">
        <v>6280</v>
      </c>
      <c r="O361">
        <v>6923</v>
      </c>
      <c r="P361">
        <v>266.26923076923077</v>
      </c>
      <c r="Q361">
        <v>3994.0384615384614</v>
      </c>
      <c r="R361" s="2">
        <v>27.416666666666668</v>
      </c>
      <c r="S361" s="2">
        <v>836945.52857142861</v>
      </c>
      <c r="T361" s="2">
        <v>5323</v>
      </c>
      <c r="U361" s="2">
        <v>8303.4</v>
      </c>
      <c r="V361" s="2">
        <v>685267</v>
      </c>
      <c r="W361" s="2">
        <v>75592.571428571435</v>
      </c>
      <c r="X361" s="2">
        <v>760859.57142857148</v>
      </c>
      <c r="Y361" s="2">
        <v>76085.957142857151</v>
      </c>
      <c r="Z361" s="2">
        <v>109503.22115384616</v>
      </c>
      <c r="AA361" s="3">
        <v>131337.43269230769</v>
      </c>
      <c r="AB361" s="2">
        <v>16333</v>
      </c>
      <c r="AC361" s="3">
        <f t="shared" si="7"/>
        <v>1107745.5824175824</v>
      </c>
    </row>
    <row r="362" spans="1:29" x14ac:dyDescent="0.3">
      <c r="A362">
        <v>275</v>
      </c>
      <c r="B362">
        <v>51280</v>
      </c>
      <c r="C362" t="s">
        <v>394</v>
      </c>
      <c r="D362" t="s">
        <v>121</v>
      </c>
      <c r="E362" s="12">
        <v>18295</v>
      </c>
      <c r="F362">
        <v>41922</v>
      </c>
      <c r="H362">
        <v>27.833333333333332</v>
      </c>
      <c r="I362">
        <v>39490</v>
      </c>
      <c r="J362">
        <v>144.333</v>
      </c>
      <c r="K362">
        <v>769</v>
      </c>
      <c r="L362">
        <v>1087</v>
      </c>
      <c r="M362">
        <v>6280</v>
      </c>
      <c r="O362">
        <v>7367</v>
      </c>
      <c r="P362">
        <v>283.34615384615387</v>
      </c>
      <c r="Q362">
        <v>4250.1923076923076</v>
      </c>
      <c r="R362" s="2">
        <v>27.833333333333332</v>
      </c>
      <c r="S362" s="2">
        <v>906824.44285714289</v>
      </c>
      <c r="T362" s="2">
        <v>9901</v>
      </c>
      <c r="U362" s="2">
        <v>8953.5</v>
      </c>
      <c r="V362" s="2">
        <v>685267</v>
      </c>
      <c r="W362" s="2">
        <v>139118.85714285713</v>
      </c>
      <c r="X362" s="2">
        <v>824385.85714285716</v>
      </c>
      <c r="Y362" s="2">
        <v>82438.585714285728</v>
      </c>
      <c r="Z362" s="2">
        <v>118297.01923076922</v>
      </c>
      <c r="AA362" s="3">
        <v>143772.54807692309</v>
      </c>
      <c r="AB362" s="2">
        <v>17906</v>
      </c>
      <c r="AC362" s="3">
        <f t="shared" si="7"/>
        <v>1205654.5101648353</v>
      </c>
    </row>
    <row r="363" spans="1:29" x14ac:dyDescent="0.3">
      <c r="A363">
        <v>276</v>
      </c>
      <c r="B363">
        <v>51295</v>
      </c>
      <c r="C363" t="s">
        <v>395</v>
      </c>
      <c r="D363" t="s">
        <v>121</v>
      </c>
      <c r="E363" s="12">
        <v>22338</v>
      </c>
      <c r="F363">
        <v>40210</v>
      </c>
      <c r="H363">
        <v>27.166666666666668</v>
      </c>
      <c r="I363">
        <v>39490</v>
      </c>
      <c r="J363">
        <v>144.333</v>
      </c>
      <c r="K363">
        <v>670</v>
      </c>
      <c r="L363">
        <v>1087</v>
      </c>
      <c r="M363">
        <v>6280</v>
      </c>
      <c r="O363">
        <v>7367</v>
      </c>
      <c r="P363">
        <v>283.34615384615387</v>
      </c>
      <c r="Q363">
        <v>4250.1923076923076</v>
      </c>
      <c r="R363" s="2">
        <v>27.166666666666668</v>
      </c>
      <c r="S363" s="2">
        <v>892489.24285714282</v>
      </c>
      <c r="T363" s="2">
        <v>8677</v>
      </c>
      <c r="U363" s="2">
        <v>8953.5</v>
      </c>
      <c r="V363" s="2">
        <v>685267</v>
      </c>
      <c r="W363" s="2">
        <v>126086.85714285714</v>
      </c>
      <c r="X363" s="2">
        <v>811353.85714285716</v>
      </c>
      <c r="Y363" s="2">
        <v>81135.385714285716</v>
      </c>
      <c r="Z363" s="2">
        <v>115463.5576923077</v>
      </c>
      <c r="AA363" s="3">
        <v>140328.89423076925</v>
      </c>
      <c r="AB363" s="2">
        <v>17373</v>
      </c>
      <c r="AC363" s="3">
        <f t="shared" si="7"/>
        <v>1183285.1947802198</v>
      </c>
    </row>
    <row r="364" spans="1:29" x14ac:dyDescent="0.3">
      <c r="A364">
        <v>277</v>
      </c>
      <c r="B364">
        <v>51296</v>
      </c>
      <c r="C364" t="s">
        <v>396</v>
      </c>
      <c r="D364" t="s">
        <v>117</v>
      </c>
      <c r="E364" s="12">
        <v>19154</v>
      </c>
      <c r="F364">
        <v>41069</v>
      </c>
      <c r="H364">
        <v>27.166666666666668</v>
      </c>
      <c r="I364">
        <v>39490</v>
      </c>
      <c r="J364">
        <v>144.333</v>
      </c>
      <c r="K364">
        <v>625</v>
      </c>
      <c r="L364">
        <v>976</v>
      </c>
      <c r="M364">
        <v>6280</v>
      </c>
      <c r="O364">
        <v>7256</v>
      </c>
      <c r="P364">
        <v>279.07692307692309</v>
      </c>
      <c r="Q364">
        <v>4186.1538461538466</v>
      </c>
      <c r="R364" s="2">
        <v>27.166666666666668</v>
      </c>
      <c r="S364" s="2">
        <v>882513.8142857143</v>
      </c>
      <c r="T364" s="2">
        <v>5903</v>
      </c>
      <c r="U364" s="2">
        <v>8806.1</v>
      </c>
      <c r="V364" s="2">
        <v>685267</v>
      </c>
      <c r="W364" s="2">
        <v>117018.28571428571</v>
      </c>
      <c r="X364" s="2">
        <v>802285.28571428568</v>
      </c>
      <c r="Y364" s="2">
        <v>80228.528571428571</v>
      </c>
      <c r="Z364" s="2">
        <v>113723.84615384617</v>
      </c>
      <c r="AA364" s="3">
        <v>138018.68269230769</v>
      </c>
      <c r="AB364" s="2">
        <v>17533</v>
      </c>
      <c r="AC364" s="3">
        <f t="shared" si="7"/>
        <v>1166498.443131868</v>
      </c>
    </row>
    <row r="365" spans="1:29" x14ac:dyDescent="0.3">
      <c r="A365">
        <v>278</v>
      </c>
      <c r="B365">
        <v>51301</v>
      </c>
      <c r="C365" t="s">
        <v>397</v>
      </c>
      <c r="D365" t="s">
        <v>133</v>
      </c>
      <c r="E365" s="12">
        <v>22817</v>
      </c>
      <c r="F365">
        <v>44732</v>
      </c>
      <c r="H365">
        <v>27</v>
      </c>
      <c r="I365">
        <v>39490</v>
      </c>
      <c r="J365">
        <v>144.333</v>
      </c>
      <c r="K365">
        <v>469</v>
      </c>
      <c r="L365">
        <v>754</v>
      </c>
      <c r="M365">
        <v>6280</v>
      </c>
      <c r="O365">
        <v>7034</v>
      </c>
      <c r="P365">
        <v>270.53846153846155</v>
      </c>
      <c r="Q365">
        <v>4058.0769230769233</v>
      </c>
      <c r="R365" s="2">
        <v>27</v>
      </c>
      <c r="S365" s="2">
        <v>852134.95714285714</v>
      </c>
      <c r="T365" s="2">
        <v>7580</v>
      </c>
      <c r="U365" s="2">
        <v>8472.7999999999993</v>
      </c>
      <c r="V365" s="2">
        <v>685267</v>
      </c>
      <c r="W365" s="2">
        <v>89401.142857142855</v>
      </c>
      <c r="X365" s="2">
        <v>774668.14285714284</v>
      </c>
      <c r="Y365" s="2">
        <v>77466.814285714281</v>
      </c>
      <c r="Z365" s="2">
        <v>109568.07692307694</v>
      </c>
      <c r="AA365" s="3">
        <v>131980.15384615384</v>
      </c>
      <c r="AB365" s="2">
        <v>15885</v>
      </c>
      <c r="AC365" s="3">
        <f t="shared" si="7"/>
        <v>1125620.9879120879</v>
      </c>
    </row>
    <row r="366" spans="1:29" x14ac:dyDescent="0.3">
      <c r="A366">
        <v>279</v>
      </c>
      <c r="B366">
        <v>51304</v>
      </c>
      <c r="C366" t="s">
        <v>398</v>
      </c>
      <c r="D366" t="s">
        <v>121</v>
      </c>
      <c r="E366" s="12">
        <v>21312</v>
      </c>
      <c r="F366">
        <v>43227</v>
      </c>
      <c r="G366">
        <v>41166</v>
      </c>
      <c r="H366">
        <v>27.166666666666668</v>
      </c>
      <c r="I366">
        <v>39490</v>
      </c>
      <c r="J366">
        <v>144.333</v>
      </c>
      <c r="K366">
        <v>703</v>
      </c>
      <c r="L366">
        <v>1087</v>
      </c>
      <c r="M366">
        <v>6280</v>
      </c>
      <c r="O366">
        <v>7367</v>
      </c>
      <c r="P366">
        <v>283.34615384615387</v>
      </c>
      <c r="Q366">
        <v>4250.1923076923076</v>
      </c>
      <c r="R366" s="2">
        <v>27.166666666666668</v>
      </c>
      <c r="S366" s="2">
        <v>897703.24285714282</v>
      </c>
      <c r="T366" s="2">
        <v>3556</v>
      </c>
      <c r="U366" s="2">
        <v>8953.5</v>
      </c>
      <c r="V366" s="2">
        <v>685267</v>
      </c>
      <c r="W366" s="2">
        <v>130826.85714285714</v>
      </c>
      <c r="X366" s="2">
        <v>816093.85714285716</v>
      </c>
      <c r="Y366" s="2">
        <v>81609.385714285716</v>
      </c>
      <c r="Z366" s="2">
        <v>115463.5576923077</v>
      </c>
      <c r="AA366" s="3">
        <v>140328.89423076925</v>
      </c>
      <c r="AB366" s="2">
        <v>16282</v>
      </c>
      <c r="AC366" s="3">
        <f t="shared" si="7"/>
        <v>1182287.1947802198</v>
      </c>
    </row>
    <row r="367" spans="1:29" x14ac:dyDescent="0.3">
      <c r="A367">
        <v>280</v>
      </c>
      <c r="B367">
        <v>51305</v>
      </c>
      <c r="C367" t="s">
        <v>399</v>
      </c>
      <c r="D367" t="s">
        <v>121</v>
      </c>
      <c r="E367" s="12">
        <v>20149</v>
      </c>
      <c r="F367">
        <v>42064</v>
      </c>
      <c r="H367">
        <v>27</v>
      </c>
      <c r="I367">
        <v>39490</v>
      </c>
      <c r="J367">
        <v>144.333</v>
      </c>
      <c r="K367">
        <v>769</v>
      </c>
      <c r="L367">
        <v>1087</v>
      </c>
      <c r="M367">
        <v>6280</v>
      </c>
      <c r="O367">
        <v>7367</v>
      </c>
      <c r="P367">
        <v>283.34615384615387</v>
      </c>
      <c r="Q367">
        <v>4250.1923076923076</v>
      </c>
      <c r="R367" s="2">
        <v>27</v>
      </c>
      <c r="S367" s="2">
        <v>906824.44285714289</v>
      </c>
      <c r="T367" s="2">
        <v>8562</v>
      </c>
      <c r="U367" s="2">
        <v>8953.5</v>
      </c>
      <c r="V367" s="2">
        <v>685267</v>
      </c>
      <c r="W367" s="2">
        <v>139118.85714285713</v>
      </c>
      <c r="X367" s="2">
        <v>824385.85714285716</v>
      </c>
      <c r="Y367" s="2">
        <v>82438.585714285728</v>
      </c>
      <c r="Z367" s="2">
        <v>114755.19230769231</v>
      </c>
      <c r="AA367" s="3">
        <v>139467.98076923078</v>
      </c>
      <c r="AB367" s="2">
        <v>17770</v>
      </c>
      <c r="AC367" s="3">
        <f t="shared" si="7"/>
        <v>1196333.115934066</v>
      </c>
    </row>
    <row r="368" spans="1:29" x14ac:dyDescent="0.3">
      <c r="A368">
        <v>281</v>
      </c>
      <c r="B368">
        <v>51340</v>
      </c>
      <c r="C368" t="s">
        <v>400</v>
      </c>
      <c r="D368" t="s">
        <v>126</v>
      </c>
      <c r="E368" s="12">
        <v>20339</v>
      </c>
      <c r="F368">
        <v>42254</v>
      </c>
      <c r="H368">
        <v>26.25</v>
      </c>
      <c r="I368">
        <v>39490</v>
      </c>
      <c r="J368">
        <v>144.333</v>
      </c>
      <c r="K368">
        <v>601</v>
      </c>
      <c r="L368">
        <v>865</v>
      </c>
      <c r="M368">
        <v>6280</v>
      </c>
      <c r="O368">
        <v>7145</v>
      </c>
      <c r="P368">
        <v>274.80769230769232</v>
      </c>
      <c r="Q368">
        <v>4122.1153846153848</v>
      </c>
      <c r="R368" s="2">
        <v>26.25</v>
      </c>
      <c r="S368" s="2">
        <v>874887.98571428575</v>
      </c>
      <c r="T368" s="2">
        <v>2778</v>
      </c>
      <c r="U368" s="2">
        <v>8644.4</v>
      </c>
      <c r="V368" s="2">
        <v>685267</v>
      </c>
      <c r="W368" s="2">
        <v>110085.71428571429</v>
      </c>
      <c r="X368" s="2">
        <v>795352.71428571432</v>
      </c>
      <c r="Y368" s="2">
        <v>79535.271428571432</v>
      </c>
      <c r="Z368" s="2">
        <v>108205.52884615384</v>
      </c>
      <c r="AA368" s="3">
        <v>130912.78846153845</v>
      </c>
      <c r="AB368" s="2">
        <v>16164</v>
      </c>
      <c r="AC368" s="3">
        <f t="shared" si="7"/>
        <v>1141592.703021978</v>
      </c>
    </row>
    <row r="369" spans="1:29" x14ac:dyDescent="0.3">
      <c r="A369">
        <v>282</v>
      </c>
      <c r="B369">
        <v>51344</v>
      </c>
      <c r="C369" t="s">
        <v>401</v>
      </c>
      <c r="D369" t="s">
        <v>133</v>
      </c>
      <c r="E369" s="12">
        <v>21702</v>
      </c>
      <c r="F369">
        <v>43617</v>
      </c>
      <c r="H369">
        <v>26.416666666666668</v>
      </c>
      <c r="I369">
        <v>39490</v>
      </c>
      <c r="J369">
        <v>144.333</v>
      </c>
      <c r="K369">
        <v>619</v>
      </c>
      <c r="L369">
        <v>754</v>
      </c>
      <c r="M369">
        <v>6280</v>
      </c>
      <c r="O369">
        <v>7034</v>
      </c>
      <c r="P369">
        <v>270.53846153846155</v>
      </c>
      <c r="Q369">
        <v>4058.0769230769233</v>
      </c>
      <c r="R369" s="2">
        <v>26.416666666666668</v>
      </c>
      <c r="S369" s="2">
        <v>868595.35714285716</v>
      </c>
      <c r="T369" s="2">
        <v>5180</v>
      </c>
      <c r="U369" s="2">
        <v>8472.7999999999993</v>
      </c>
      <c r="V369" s="2">
        <v>685267</v>
      </c>
      <c r="W369" s="2">
        <v>104365.14285714286</v>
      </c>
      <c r="X369" s="2">
        <v>789632.14285714284</v>
      </c>
      <c r="Y369" s="2">
        <v>78963.21428571429</v>
      </c>
      <c r="Z369" s="2">
        <v>107200.86538461539</v>
      </c>
      <c r="AA369" s="3">
        <v>129128.73076923077</v>
      </c>
      <c r="AB369" s="2">
        <v>18577</v>
      </c>
      <c r="AC369" s="3">
        <f t="shared" si="7"/>
        <v>1137154.7532967033</v>
      </c>
    </row>
    <row r="370" spans="1:29" x14ac:dyDescent="0.3">
      <c r="A370">
        <v>283</v>
      </c>
      <c r="B370">
        <v>51346</v>
      </c>
      <c r="C370" t="s">
        <v>402</v>
      </c>
      <c r="D370" t="s">
        <v>133</v>
      </c>
      <c r="E370" s="12">
        <v>16330</v>
      </c>
      <c r="F370">
        <v>38245</v>
      </c>
      <c r="H370">
        <v>22.75</v>
      </c>
      <c r="J370">
        <v>144.333</v>
      </c>
      <c r="K370">
        <v>493</v>
      </c>
      <c r="L370">
        <v>727</v>
      </c>
      <c r="M370">
        <v>5414</v>
      </c>
      <c r="O370">
        <v>6141</v>
      </c>
      <c r="P370">
        <v>236.19230769230768</v>
      </c>
      <c r="Q370">
        <v>3542.8846153846152</v>
      </c>
      <c r="R370" s="2">
        <v>22.75</v>
      </c>
      <c r="S370" s="2">
        <v>563089.44999999995</v>
      </c>
      <c r="T370" s="2">
        <v>9331</v>
      </c>
      <c r="U370" s="2">
        <v>7490.5</v>
      </c>
      <c r="V370" s="2">
        <v>449874</v>
      </c>
      <c r="W370" s="2">
        <v>62025.5</v>
      </c>
      <c r="X370" s="2">
        <v>511899.5</v>
      </c>
      <c r="Y370" s="2">
        <v>51189.950000000004</v>
      </c>
      <c r="Z370" s="2">
        <v>80600.625</v>
      </c>
      <c r="AA370" s="3">
        <v>98312.8125</v>
      </c>
      <c r="AB370" s="2">
        <v>16781</v>
      </c>
      <c r="AC370" s="3">
        <f t="shared" si="7"/>
        <v>775605.38749999995</v>
      </c>
    </row>
    <row r="371" spans="1:29" x14ac:dyDescent="0.3">
      <c r="A371">
        <v>284</v>
      </c>
      <c r="B371">
        <v>51350</v>
      </c>
      <c r="C371" t="s">
        <v>403</v>
      </c>
      <c r="D371" t="s">
        <v>117</v>
      </c>
      <c r="E371" s="12">
        <v>20709</v>
      </c>
      <c r="F371">
        <v>42624</v>
      </c>
      <c r="H371">
        <v>26.166666666666668</v>
      </c>
      <c r="I371">
        <v>39490</v>
      </c>
      <c r="J371">
        <v>144.333</v>
      </c>
      <c r="K371">
        <v>625</v>
      </c>
      <c r="L371">
        <v>976</v>
      </c>
      <c r="M371">
        <v>6280</v>
      </c>
      <c r="O371">
        <v>7256</v>
      </c>
      <c r="P371">
        <v>279.07692307692309</v>
      </c>
      <c r="Q371">
        <v>4186.1538461538466</v>
      </c>
      <c r="R371" s="2">
        <v>26.166666666666668</v>
      </c>
      <c r="S371" s="2">
        <v>882513.8142857143</v>
      </c>
      <c r="T371" s="2">
        <v>4011</v>
      </c>
      <c r="U371" s="2">
        <v>8806.1</v>
      </c>
      <c r="V371" s="2">
        <v>685267</v>
      </c>
      <c r="W371" s="2">
        <v>117018.28571428571</v>
      </c>
      <c r="X371" s="2">
        <v>802285.28571428568</v>
      </c>
      <c r="Y371" s="2">
        <v>80228.528571428571</v>
      </c>
      <c r="Z371" s="2">
        <v>109537.69230769233</v>
      </c>
      <c r="AA371" s="3">
        <v>132938.24038461538</v>
      </c>
      <c r="AB371" s="2">
        <v>15125</v>
      </c>
      <c r="AC371" s="3">
        <f t="shared" si="7"/>
        <v>1152931.846978022</v>
      </c>
    </row>
    <row r="372" spans="1:29" x14ac:dyDescent="0.3">
      <c r="A372">
        <v>285</v>
      </c>
      <c r="B372">
        <v>51364</v>
      </c>
      <c r="C372" t="s">
        <v>404</v>
      </c>
      <c r="D372" t="s">
        <v>162</v>
      </c>
      <c r="E372" s="12">
        <v>18602</v>
      </c>
      <c r="F372">
        <v>40517</v>
      </c>
      <c r="H372">
        <v>26.083333333333332</v>
      </c>
      <c r="I372">
        <v>39490</v>
      </c>
      <c r="J372">
        <v>144.333</v>
      </c>
      <c r="K372">
        <v>454</v>
      </c>
      <c r="L372">
        <v>643</v>
      </c>
      <c r="M372">
        <v>6280</v>
      </c>
      <c r="O372">
        <v>6923</v>
      </c>
      <c r="P372">
        <v>266.26923076923077</v>
      </c>
      <c r="Q372">
        <v>3994.0384615384614</v>
      </c>
      <c r="R372" s="2">
        <v>26.083333333333332</v>
      </c>
      <c r="S372" s="2">
        <v>845538.72857142868</v>
      </c>
      <c r="T372" s="2">
        <v>8065</v>
      </c>
      <c r="U372" s="2">
        <v>8303.4</v>
      </c>
      <c r="V372" s="2">
        <v>685267</v>
      </c>
      <c r="W372" s="2">
        <v>83404.571428571435</v>
      </c>
      <c r="X372" s="2">
        <v>768671.57142857148</v>
      </c>
      <c r="Y372" s="2">
        <v>76867.157142857148</v>
      </c>
      <c r="Z372" s="2">
        <v>104177.83653846153</v>
      </c>
      <c r="AA372" s="3">
        <v>124950.20192307689</v>
      </c>
      <c r="AB372" s="2">
        <v>28470</v>
      </c>
      <c r="AC372" s="3">
        <f t="shared" si="7"/>
        <v>1119505.1670329671</v>
      </c>
    </row>
    <row r="373" spans="1:29" x14ac:dyDescent="0.3">
      <c r="A373">
        <v>286</v>
      </c>
      <c r="B373">
        <v>51365</v>
      </c>
      <c r="C373" t="s">
        <v>405</v>
      </c>
      <c r="D373" t="s">
        <v>162</v>
      </c>
      <c r="E373" s="12">
        <v>17745</v>
      </c>
      <c r="F373">
        <v>39660</v>
      </c>
      <c r="H373">
        <v>26.083333333333332</v>
      </c>
      <c r="I373">
        <v>39490</v>
      </c>
      <c r="J373">
        <v>144.333</v>
      </c>
      <c r="K373">
        <v>454</v>
      </c>
      <c r="L373">
        <v>643</v>
      </c>
      <c r="M373">
        <v>6280</v>
      </c>
      <c r="O373">
        <v>6923</v>
      </c>
      <c r="P373">
        <v>266.26923076923077</v>
      </c>
      <c r="Q373">
        <v>3994.0384615384614</v>
      </c>
      <c r="R373" s="2">
        <v>26.083333333333332</v>
      </c>
      <c r="S373" s="2">
        <v>845538.72857142868</v>
      </c>
      <c r="T373" s="2">
        <v>10196</v>
      </c>
      <c r="U373" s="2">
        <v>8303.4</v>
      </c>
      <c r="V373" s="2">
        <v>685267</v>
      </c>
      <c r="W373" s="2">
        <v>83404.571428571435</v>
      </c>
      <c r="X373" s="2">
        <v>768671.57142857148</v>
      </c>
      <c r="Y373" s="2">
        <v>76867.157142857148</v>
      </c>
      <c r="Z373" s="2">
        <v>104177.83653846153</v>
      </c>
      <c r="AA373" s="3">
        <v>124950.20192307689</v>
      </c>
      <c r="AB373" s="2">
        <v>35000</v>
      </c>
      <c r="AC373" s="3">
        <f t="shared" si="7"/>
        <v>1128166.1670329671</v>
      </c>
    </row>
    <row r="374" spans="1:29" x14ac:dyDescent="0.3">
      <c r="A374">
        <v>287</v>
      </c>
      <c r="B374">
        <v>51418</v>
      </c>
      <c r="C374" t="s">
        <v>406</v>
      </c>
      <c r="D374" t="s">
        <v>117</v>
      </c>
      <c r="E374" s="12">
        <v>22184</v>
      </c>
      <c r="F374">
        <v>44099</v>
      </c>
      <c r="H374">
        <v>24.25</v>
      </c>
      <c r="I374">
        <v>39490</v>
      </c>
      <c r="J374">
        <v>144.333</v>
      </c>
      <c r="K374">
        <v>595</v>
      </c>
      <c r="L374">
        <v>976</v>
      </c>
      <c r="M374">
        <v>6280</v>
      </c>
      <c r="O374">
        <v>7256</v>
      </c>
      <c r="P374">
        <v>279.07692307692309</v>
      </c>
      <c r="Q374">
        <v>4186.1538461538466</v>
      </c>
      <c r="R374" s="2">
        <v>24.25</v>
      </c>
      <c r="S374" s="2">
        <v>877748.61428571423</v>
      </c>
      <c r="T374" s="2">
        <v>4709</v>
      </c>
      <c r="U374" s="2">
        <v>8806.1</v>
      </c>
      <c r="V374" s="2">
        <v>685267</v>
      </c>
      <c r="W374" s="2">
        <v>112686.28571428571</v>
      </c>
      <c r="X374" s="2">
        <v>797953.28571428568</v>
      </c>
      <c r="Y374" s="2">
        <v>79795.328571428574</v>
      </c>
      <c r="Z374" s="2">
        <v>101514.23076923078</v>
      </c>
      <c r="AA374" s="3">
        <v>123200.72596153845</v>
      </c>
      <c r="AB374" s="2">
        <v>15865</v>
      </c>
      <c r="AC374" s="3">
        <f t="shared" si="7"/>
        <v>1131843.6710164833</v>
      </c>
    </row>
    <row r="375" spans="1:29" x14ac:dyDescent="0.3">
      <c r="A375">
        <v>288</v>
      </c>
      <c r="B375">
        <v>51419</v>
      </c>
      <c r="C375" t="s">
        <v>407</v>
      </c>
      <c r="D375" t="s">
        <v>117</v>
      </c>
      <c r="E375" s="12">
        <v>21648</v>
      </c>
      <c r="F375">
        <v>43563</v>
      </c>
      <c r="H375">
        <v>24.25</v>
      </c>
      <c r="I375">
        <v>39490</v>
      </c>
      <c r="J375">
        <v>144.333</v>
      </c>
      <c r="K375">
        <v>595</v>
      </c>
      <c r="L375">
        <v>976</v>
      </c>
      <c r="M375">
        <v>6280</v>
      </c>
      <c r="O375">
        <v>7256</v>
      </c>
      <c r="P375">
        <v>279.07692307692309</v>
      </c>
      <c r="Q375">
        <v>4186.1538461538466</v>
      </c>
      <c r="R375" s="2">
        <v>24.25</v>
      </c>
      <c r="S375" s="2">
        <v>877748.61428571423</v>
      </c>
      <c r="T375" s="2">
        <v>4495</v>
      </c>
      <c r="U375" s="2">
        <v>8806.1</v>
      </c>
      <c r="V375" s="2">
        <v>685267</v>
      </c>
      <c r="W375" s="2">
        <v>112686.28571428571</v>
      </c>
      <c r="X375" s="2">
        <v>797953.28571428568</v>
      </c>
      <c r="Y375" s="2">
        <v>79795.328571428574</v>
      </c>
      <c r="Z375" s="2">
        <v>101514.23076923078</v>
      </c>
      <c r="AA375" s="3">
        <v>123200.72596153845</v>
      </c>
      <c r="AB375" s="2">
        <v>16518</v>
      </c>
      <c r="AC375" s="3">
        <f t="shared" si="7"/>
        <v>1132282.6710164833</v>
      </c>
    </row>
    <row r="376" spans="1:29" x14ac:dyDescent="0.3">
      <c r="A376">
        <v>289</v>
      </c>
      <c r="B376">
        <v>51459</v>
      </c>
      <c r="C376" t="s">
        <v>408</v>
      </c>
      <c r="D376" t="s">
        <v>162</v>
      </c>
      <c r="E376" s="12">
        <v>22068</v>
      </c>
      <c r="F376">
        <v>43983</v>
      </c>
      <c r="H376">
        <v>22.166666666666668</v>
      </c>
      <c r="I376">
        <v>39490</v>
      </c>
      <c r="J376">
        <v>144.333</v>
      </c>
      <c r="K376">
        <v>349</v>
      </c>
      <c r="L376">
        <v>619</v>
      </c>
      <c r="M376">
        <v>6280</v>
      </c>
      <c r="O376">
        <v>6899</v>
      </c>
      <c r="P376">
        <v>265.34615384615387</v>
      </c>
      <c r="Q376">
        <v>3980.1923076923081</v>
      </c>
      <c r="R376" s="2">
        <v>22.166666666666668</v>
      </c>
      <c r="S376" s="2">
        <v>829951.41428571427</v>
      </c>
      <c r="T376" s="2">
        <v>6780</v>
      </c>
      <c r="U376" s="2">
        <v>8277</v>
      </c>
      <c r="V376" s="2">
        <v>685267</v>
      </c>
      <c r="W376" s="2">
        <v>69234.28571428571</v>
      </c>
      <c r="X376" s="2">
        <v>754501.28571428568</v>
      </c>
      <c r="Y376" s="2">
        <v>75450.128571428577</v>
      </c>
      <c r="Z376" s="2">
        <v>88227.596153846171</v>
      </c>
      <c r="AA376" s="3">
        <v>105850.09615384616</v>
      </c>
      <c r="AB376" s="2">
        <v>16093</v>
      </c>
      <c r="AC376" s="3">
        <f t="shared" si="7"/>
        <v>1055179.1065934065</v>
      </c>
    </row>
    <row r="377" spans="1:29" x14ac:dyDescent="0.3">
      <c r="A377">
        <v>290</v>
      </c>
      <c r="B377">
        <v>51460</v>
      </c>
      <c r="C377" t="s">
        <v>409</v>
      </c>
      <c r="D377" t="s">
        <v>162</v>
      </c>
      <c r="E377" s="12">
        <v>23071</v>
      </c>
      <c r="F377">
        <v>44986</v>
      </c>
      <c r="H377">
        <v>22.166666666666668</v>
      </c>
      <c r="I377">
        <v>39490</v>
      </c>
      <c r="J377">
        <v>144.333</v>
      </c>
      <c r="K377">
        <v>349</v>
      </c>
      <c r="L377">
        <v>619</v>
      </c>
      <c r="M377">
        <v>6280</v>
      </c>
      <c r="O377">
        <v>6899</v>
      </c>
      <c r="P377">
        <v>265.34615384615387</v>
      </c>
      <c r="Q377">
        <v>3980.1923076923081</v>
      </c>
      <c r="R377" s="2">
        <v>22.166666666666668</v>
      </c>
      <c r="S377" s="2">
        <v>829951.41428571427</v>
      </c>
      <c r="T377" s="2">
        <v>5293</v>
      </c>
      <c r="U377" s="2">
        <v>8277</v>
      </c>
      <c r="V377" s="2">
        <v>685267</v>
      </c>
      <c r="W377" s="2">
        <v>69234.28571428571</v>
      </c>
      <c r="X377" s="2">
        <v>754501.28571428568</v>
      </c>
      <c r="Y377" s="2">
        <v>75450.128571428577</v>
      </c>
      <c r="Z377" s="2">
        <v>88227.596153846171</v>
      </c>
      <c r="AA377" s="3">
        <v>105850.09615384616</v>
      </c>
      <c r="AB377" s="2">
        <v>16918</v>
      </c>
      <c r="AC377" s="3">
        <f t="shared" si="7"/>
        <v>1054517.1065934065</v>
      </c>
    </row>
    <row r="378" spans="1:29" x14ac:dyDescent="0.3">
      <c r="A378">
        <v>291</v>
      </c>
      <c r="B378">
        <v>51498</v>
      </c>
      <c r="C378" t="s">
        <v>410</v>
      </c>
      <c r="D378" t="s">
        <v>245</v>
      </c>
      <c r="E378" s="12">
        <v>20971</v>
      </c>
      <c r="F378">
        <v>42886</v>
      </c>
      <c r="H378">
        <v>17.916666666666668</v>
      </c>
      <c r="I378">
        <v>39490</v>
      </c>
      <c r="J378">
        <v>144.333</v>
      </c>
      <c r="K378">
        <v>206</v>
      </c>
      <c r="L378">
        <v>557</v>
      </c>
      <c r="M378">
        <v>6280</v>
      </c>
      <c r="O378">
        <v>6837</v>
      </c>
      <c r="P378">
        <v>262.96153846153845</v>
      </c>
      <c r="Q378">
        <v>3944.4230769230767</v>
      </c>
      <c r="R378" s="2">
        <v>17.916666666666668</v>
      </c>
      <c r="S378" s="2">
        <v>802296.7857142858</v>
      </c>
      <c r="T378" s="2">
        <v>10066</v>
      </c>
      <c r="U378" s="2">
        <v>8160.4</v>
      </c>
      <c r="V378" s="2">
        <v>685267</v>
      </c>
      <c r="W378" s="2">
        <v>44093.714285714283</v>
      </c>
      <c r="X378" s="2">
        <v>729360.71428571432</v>
      </c>
      <c r="Y378" s="2">
        <v>72936.071428571435</v>
      </c>
      <c r="Z378" s="2">
        <v>70670.913461538468</v>
      </c>
      <c r="AA378" s="3">
        <v>84350.288461538454</v>
      </c>
      <c r="AB378" s="2">
        <v>16054</v>
      </c>
      <c r="AC378" s="3">
        <f t="shared" si="7"/>
        <v>991598.38763736282</v>
      </c>
    </row>
    <row r="379" spans="1:29" x14ac:dyDescent="0.3">
      <c r="A379">
        <v>292</v>
      </c>
      <c r="B379">
        <v>51501</v>
      </c>
      <c r="C379" t="s">
        <v>411</v>
      </c>
      <c r="D379" t="s">
        <v>245</v>
      </c>
      <c r="E379" s="12">
        <v>20764</v>
      </c>
      <c r="F379">
        <v>39026</v>
      </c>
      <c r="H379">
        <v>18</v>
      </c>
      <c r="J379">
        <v>144.333</v>
      </c>
      <c r="K379">
        <v>374</v>
      </c>
      <c r="L379">
        <v>557</v>
      </c>
      <c r="M379">
        <v>6280</v>
      </c>
      <c r="O379">
        <v>6837</v>
      </c>
      <c r="P379">
        <v>262.96153846153845</v>
      </c>
      <c r="Q379">
        <v>3944.4230769230767</v>
      </c>
      <c r="R379" s="2">
        <v>18</v>
      </c>
      <c r="S379" s="2">
        <v>830927.58571428573</v>
      </c>
      <c r="T379" s="2">
        <v>5049</v>
      </c>
      <c r="U379" s="2">
        <v>8160.4</v>
      </c>
      <c r="V379" s="2">
        <v>685267</v>
      </c>
      <c r="W379" s="2">
        <v>70121.71428571429</v>
      </c>
      <c r="X379" s="2">
        <v>755388.71428571432</v>
      </c>
      <c r="Y379" s="2">
        <v>75538.871428571438</v>
      </c>
      <c r="Z379" s="2">
        <v>70999.615384615376</v>
      </c>
      <c r="AA379" s="3">
        <v>84742.615384615376</v>
      </c>
      <c r="AB379" s="2">
        <v>19439</v>
      </c>
      <c r="AC379" s="3">
        <f t="shared" si="7"/>
        <v>1019318.2164835165</v>
      </c>
    </row>
    <row r="380" spans="1:29" x14ac:dyDescent="0.3">
      <c r="E380" s="12"/>
    </row>
    <row r="381" spans="1:29" x14ac:dyDescent="0.3">
      <c r="S381" s="14">
        <f>SUM(S88:S379)</f>
        <v>201801449.12950855</v>
      </c>
      <c r="T381" s="14">
        <f>SUM(T88:T379)</f>
        <v>2111829</v>
      </c>
      <c r="U381" s="14">
        <f>SUM(U88:U379)</f>
        <v>2342581.1999999993</v>
      </c>
      <c r="V381" s="14"/>
      <c r="W381" s="14"/>
      <c r="X381" s="14"/>
      <c r="Y381" s="14"/>
      <c r="Z381" s="14">
        <f>SUM(Z88:Z379)</f>
        <v>37192118.221153878</v>
      </c>
      <c r="AA381" s="14">
        <f>SUM(AA88:AA379)</f>
        <v>45360683.120192304</v>
      </c>
      <c r="AB381" s="14">
        <f>SUM(AB88:AB379)</f>
        <v>5296706</v>
      </c>
      <c r="AC381" s="30">
        <f>SUM(AC88:AC379)</f>
        <v>294105366.67085493</v>
      </c>
    </row>
    <row r="382" spans="1:29" x14ac:dyDescent="0.3">
      <c r="R382" s="15"/>
      <c r="S382" s="16"/>
      <c r="T382" s="16"/>
      <c r="U382" s="16"/>
      <c r="V382" s="16"/>
      <c r="W382" s="16"/>
      <c r="X382" s="16"/>
      <c r="Y382" s="16"/>
      <c r="Z382" s="15"/>
      <c r="AA382" s="28" t="s">
        <v>443</v>
      </c>
      <c r="AB382" s="29">
        <f>AB381+AA381+Z381+U381+T381+S381</f>
        <v>294105366.67085475</v>
      </c>
    </row>
    <row r="383" spans="1:29" x14ac:dyDescent="0.3">
      <c r="A383" s="1">
        <v>15</v>
      </c>
      <c r="C383" s="1" t="s">
        <v>412</v>
      </c>
    </row>
    <row r="384" spans="1:29" x14ac:dyDescent="0.3">
      <c r="AB384" s="2">
        <f>AB382+AB83</f>
        <v>379431648.96267438</v>
      </c>
    </row>
    <row r="385" spans="1:111" x14ac:dyDescent="0.3">
      <c r="A385">
        <v>1</v>
      </c>
      <c r="B385">
        <v>50111</v>
      </c>
      <c r="C385" t="s">
        <v>413</v>
      </c>
      <c r="Z385" s="2">
        <v>12151</v>
      </c>
    </row>
    <row r="386" spans="1:111" x14ac:dyDescent="0.3">
      <c r="A386">
        <v>2</v>
      </c>
      <c r="B386">
        <v>50132</v>
      </c>
      <c r="C386" t="s">
        <v>414</v>
      </c>
      <c r="Z386" s="2">
        <v>10830</v>
      </c>
    </row>
    <row r="387" spans="1:111" s="20" customFormat="1" x14ac:dyDescent="0.3">
      <c r="A387" s="18">
        <v>3</v>
      </c>
      <c r="B387" s="18">
        <v>50252</v>
      </c>
      <c r="C387" s="19" t="s">
        <v>415</v>
      </c>
      <c r="R387" s="21"/>
      <c r="S387" s="21"/>
      <c r="T387" s="21"/>
      <c r="U387" s="21"/>
      <c r="V387" s="21"/>
      <c r="W387" s="21"/>
      <c r="X387" s="21"/>
      <c r="Y387" s="21"/>
      <c r="Z387" s="21">
        <v>17940</v>
      </c>
      <c r="AA387" s="21"/>
      <c r="AB387" s="21"/>
      <c r="AC387" s="3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  <c r="BT387" s="100"/>
      <c r="BU387" s="100"/>
      <c r="BV387" s="100"/>
      <c r="BW387" s="100"/>
      <c r="BX387" s="100"/>
      <c r="BY387" s="100"/>
      <c r="BZ387" s="100"/>
      <c r="CA387" s="100"/>
      <c r="CB387" s="100"/>
      <c r="CC387" s="100"/>
      <c r="CD387" s="100"/>
      <c r="CE387" s="100"/>
      <c r="CF387" s="100"/>
      <c r="CG387" s="100"/>
      <c r="CH387" s="100"/>
      <c r="CI387" s="100"/>
      <c r="CJ387" s="100"/>
      <c r="CK387" s="100"/>
      <c r="CL387" s="100"/>
      <c r="CM387" s="100"/>
      <c r="CN387" s="100"/>
      <c r="CO387" s="100"/>
      <c r="CP387" s="100"/>
      <c r="CQ387" s="100"/>
      <c r="CR387" s="100"/>
      <c r="CS387" s="100"/>
      <c r="CT387" s="100"/>
      <c r="CU387" s="100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</row>
    <row r="388" spans="1:111" x14ac:dyDescent="0.3">
      <c r="A388">
        <v>4</v>
      </c>
      <c r="B388">
        <v>50511</v>
      </c>
      <c r="C388" t="s">
        <v>416</v>
      </c>
      <c r="Z388" s="2">
        <v>16320</v>
      </c>
    </row>
    <row r="389" spans="1:111" x14ac:dyDescent="0.3">
      <c r="A389">
        <v>5</v>
      </c>
      <c r="B389">
        <v>50762</v>
      </c>
      <c r="C389" t="s">
        <v>417</v>
      </c>
      <c r="Z389" s="2">
        <v>21961</v>
      </c>
    </row>
    <row r="390" spans="1:111" x14ac:dyDescent="0.3">
      <c r="A390">
        <v>6</v>
      </c>
      <c r="B390">
        <v>50758</v>
      </c>
      <c r="C390" t="s">
        <v>418</v>
      </c>
      <c r="Z390" s="2">
        <v>32205</v>
      </c>
    </row>
    <row r="391" spans="1:111" x14ac:dyDescent="0.3">
      <c r="A391">
        <v>7</v>
      </c>
      <c r="B391">
        <v>50820</v>
      </c>
      <c r="C391" t="s">
        <v>419</v>
      </c>
      <c r="Z391" s="2">
        <v>12128</v>
      </c>
    </row>
    <row r="392" spans="1:111" x14ac:dyDescent="0.3">
      <c r="A392">
        <v>8</v>
      </c>
      <c r="B392">
        <v>51620</v>
      </c>
      <c r="C392" t="s">
        <v>420</v>
      </c>
      <c r="Z392" s="2">
        <v>21225</v>
      </c>
    </row>
    <row r="393" spans="1:111" x14ac:dyDescent="0.3">
      <c r="A393">
        <v>9</v>
      </c>
      <c r="B393">
        <v>51342</v>
      </c>
      <c r="C393" t="s">
        <v>421</v>
      </c>
      <c r="Z393" s="2">
        <v>38008</v>
      </c>
    </row>
    <row r="394" spans="1:111" x14ac:dyDescent="0.3">
      <c r="A394">
        <v>10</v>
      </c>
      <c r="B394">
        <v>50679</v>
      </c>
      <c r="C394" t="s">
        <v>422</v>
      </c>
      <c r="Z394" s="2">
        <v>57641</v>
      </c>
    </row>
    <row r="396" spans="1:111" x14ac:dyDescent="0.3">
      <c r="Z396" s="14">
        <v>240409</v>
      </c>
    </row>
    <row r="397" spans="1:111" x14ac:dyDescent="0.3">
      <c r="R397" s="15"/>
      <c r="S397" s="16"/>
      <c r="T397" s="15"/>
      <c r="U397" s="16"/>
      <c r="V397" s="15"/>
      <c r="W397" s="15"/>
      <c r="X397" s="15"/>
      <c r="Y397" s="15"/>
      <c r="Z397" s="15"/>
      <c r="AA397" s="21"/>
      <c r="AB397" s="15"/>
    </row>
    <row r="399" spans="1:111" x14ac:dyDescent="0.3">
      <c r="C399" s="1"/>
    </row>
    <row r="445" spans="1:27" ht="15.6" x14ac:dyDescent="0.3">
      <c r="A445" s="22" t="s">
        <v>423</v>
      </c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 x14ac:dyDescent="0.3">
      <c r="R446" s="15"/>
      <c r="S446" s="15"/>
      <c r="U446" s="15"/>
      <c r="V446" s="15"/>
      <c r="W446" s="15"/>
      <c r="X446" s="15"/>
      <c r="Y446" s="15"/>
      <c r="Z446" s="15"/>
      <c r="AA446" s="21"/>
    </row>
    <row r="447" spans="1:27" ht="16.2" x14ac:dyDescent="0.45">
      <c r="C447" s="1" t="s">
        <v>424</v>
      </c>
      <c r="R447" s="15"/>
      <c r="S447" s="15"/>
      <c r="U447" s="15"/>
      <c r="V447" s="15"/>
      <c r="W447" s="15"/>
      <c r="X447" s="15"/>
      <c r="Y447" s="15"/>
      <c r="Z447" s="15"/>
      <c r="AA447" s="23" t="s">
        <v>0</v>
      </c>
    </row>
    <row r="448" spans="1:27" x14ac:dyDescent="0.3">
      <c r="A448" s="20">
        <v>1</v>
      </c>
      <c r="B448" t="s">
        <v>425</v>
      </c>
      <c r="R448" s="15"/>
      <c r="S448" s="15"/>
      <c r="U448" s="15"/>
      <c r="V448" s="15"/>
      <c r="W448" s="15"/>
      <c r="X448" s="15"/>
      <c r="Y448" s="15"/>
      <c r="Z448" s="15"/>
      <c r="AA448" s="21">
        <v>9836349.2307692301</v>
      </c>
    </row>
    <row r="449" spans="1:27" x14ac:dyDescent="0.3">
      <c r="A449" s="20">
        <v>2</v>
      </c>
      <c r="B449" t="s">
        <v>426</v>
      </c>
      <c r="R449" s="15"/>
      <c r="S449" s="16"/>
      <c r="U449" s="16"/>
      <c r="V449" s="15"/>
      <c r="W449" s="15"/>
      <c r="X449" s="15"/>
      <c r="Y449" s="15"/>
      <c r="Z449" s="15"/>
      <c r="AA449" s="21">
        <v>657022.30000000005</v>
      </c>
    </row>
    <row r="450" spans="1:27" x14ac:dyDescent="0.3">
      <c r="A450" s="20">
        <v>3</v>
      </c>
      <c r="B450" t="s">
        <v>427</v>
      </c>
      <c r="R450" s="15"/>
      <c r="S450" s="15"/>
      <c r="U450" s="15"/>
      <c r="V450" s="15"/>
      <c r="W450" s="15"/>
      <c r="X450" s="15"/>
      <c r="Y450" s="15"/>
      <c r="Z450" s="15"/>
      <c r="AA450" s="21">
        <v>11725298.134615386</v>
      </c>
    </row>
    <row r="451" spans="1:27" x14ac:dyDescent="0.3">
      <c r="A451" s="20">
        <v>4</v>
      </c>
      <c r="B451" t="s">
        <v>428</v>
      </c>
      <c r="R451" s="15"/>
      <c r="S451" s="15"/>
      <c r="U451" s="15"/>
      <c r="V451" s="15"/>
      <c r="W451" s="15"/>
      <c r="X451" s="15"/>
      <c r="Y451" s="15"/>
      <c r="Z451" s="15"/>
      <c r="AA451" s="21">
        <v>60499237.626434989</v>
      </c>
    </row>
    <row r="452" spans="1:27" x14ac:dyDescent="0.3">
      <c r="A452" s="20">
        <v>5</v>
      </c>
      <c r="B452" t="s">
        <v>429</v>
      </c>
      <c r="C452" s="1"/>
      <c r="D452" s="1"/>
      <c r="E452" s="1"/>
      <c r="R452" s="15"/>
      <c r="S452" s="15"/>
      <c r="U452" s="15"/>
      <c r="V452" s="15"/>
      <c r="W452" s="15"/>
      <c r="X452" s="15"/>
      <c r="Y452" s="15"/>
      <c r="Z452" s="15"/>
      <c r="AA452" s="21">
        <v>6599317.0719747236</v>
      </c>
    </row>
    <row r="453" spans="1:27" x14ac:dyDescent="0.3">
      <c r="A453" s="20">
        <v>6</v>
      </c>
      <c r="B453" t="s">
        <v>430</v>
      </c>
      <c r="R453" s="15"/>
      <c r="S453" s="15"/>
      <c r="U453" s="15"/>
      <c r="V453" s="15"/>
      <c r="W453" s="15"/>
      <c r="X453" s="15"/>
      <c r="Y453" s="15"/>
      <c r="Z453" s="15"/>
      <c r="AA453" s="21">
        <v>9491260.6659976821</v>
      </c>
    </row>
    <row r="454" spans="1:27" x14ac:dyDescent="0.3">
      <c r="A454" s="20">
        <v>7</v>
      </c>
      <c r="B454" t="s">
        <v>431</v>
      </c>
      <c r="R454" s="15"/>
      <c r="S454" s="15"/>
      <c r="U454" s="15"/>
      <c r="V454" s="15"/>
      <c r="W454" s="15"/>
      <c r="X454" s="15"/>
      <c r="Y454" s="15"/>
      <c r="Z454" s="15"/>
      <c r="AA454" s="21">
        <v>9491260.6659976821</v>
      </c>
    </row>
    <row r="455" spans="1:27" x14ac:dyDescent="0.3">
      <c r="A455" s="20">
        <v>8</v>
      </c>
      <c r="B455" t="s">
        <v>432</v>
      </c>
      <c r="R455" s="15"/>
      <c r="S455" s="15"/>
      <c r="U455" s="15"/>
      <c r="V455" s="15"/>
      <c r="W455" s="15"/>
      <c r="X455" s="15"/>
      <c r="Y455" s="15"/>
      <c r="Z455" s="15"/>
      <c r="AA455" s="21">
        <v>1454400</v>
      </c>
    </row>
    <row r="456" spans="1:27" x14ac:dyDescent="0.3">
      <c r="A456" s="20"/>
      <c r="R456" s="15"/>
      <c r="S456" s="16"/>
      <c r="U456" s="16"/>
      <c r="V456" s="15"/>
      <c r="W456" s="15"/>
      <c r="X456" s="15"/>
      <c r="Y456" s="15"/>
      <c r="Z456" s="15"/>
      <c r="AA456" s="21">
        <v>109754145.69578969</v>
      </c>
    </row>
    <row r="457" spans="1:27" x14ac:dyDescent="0.3">
      <c r="A457" s="20"/>
      <c r="R457" s="15"/>
      <c r="S457" s="15"/>
      <c r="U457" s="15"/>
      <c r="V457" s="15"/>
      <c r="W457" s="15"/>
      <c r="X457" s="15"/>
      <c r="Y457" s="15"/>
      <c r="Z457" s="15"/>
      <c r="AA457" s="21"/>
    </row>
    <row r="458" spans="1:27" x14ac:dyDescent="0.3">
      <c r="A458" s="20"/>
      <c r="C458" s="1" t="s">
        <v>433</v>
      </c>
      <c r="E458" s="24"/>
      <c r="R458" s="15"/>
      <c r="S458" s="15"/>
      <c r="U458" s="15"/>
      <c r="V458" s="15"/>
      <c r="W458" s="15"/>
      <c r="X458" s="15"/>
      <c r="Y458" s="15"/>
      <c r="Z458" s="15"/>
      <c r="AA458" s="17"/>
    </row>
    <row r="459" spans="1:27" x14ac:dyDescent="0.3">
      <c r="A459" s="20"/>
      <c r="R459" s="15"/>
      <c r="S459" s="15"/>
      <c r="U459" s="15"/>
      <c r="V459" s="15"/>
      <c r="W459" s="15"/>
      <c r="X459" s="15"/>
      <c r="Y459" s="15"/>
      <c r="Z459" s="15"/>
      <c r="AA459" s="21"/>
    </row>
    <row r="460" spans="1:27" x14ac:dyDescent="0.3">
      <c r="A460" s="20">
        <v>9</v>
      </c>
      <c r="B460" t="s">
        <v>434</v>
      </c>
      <c r="R460" s="15"/>
      <c r="S460" s="15"/>
      <c r="U460" s="15"/>
      <c r="V460" s="15"/>
      <c r="W460" s="15"/>
      <c r="X460" s="15"/>
      <c r="Y460" s="15"/>
      <c r="Z460" s="15"/>
      <c r="AA460" s="21">
        <v>1949752</v>
      </c>
    </row>
    <row r="461" spans="1:27" x14ac:dyDescent="0.3">
      <c r="A461" s="20">
        <v>10</v>
      </c>
      <c r="B461" t="s">
        <v>435</v>
      </c>
      <c r="R461" s="15"/>
      <c r="S461" s="15"/>
      <c r="U461" s="15"/>
      <c r="V461" s="15"/>
      <c r="W461" s="15"/>
      <c r="X461" s="15"/>
      <c r="Y461" s="15"/>
      <c r="Z461" s="15"/>
      <c r="AA461" s="21">
        <v>658623</v>
      </c>
    </row>
    <row r="462" spans="1:27" x14ac:dyDescent="0.3">
      <c r="A462" s="20">
        <v>11</v>
      </c>
      <c r="B462" t="s">
        <v>436</v>
      </c>
      <c r="R462" s="15"/>
      <c r="S462" s="15"/>
      <c r="U462" s="15"/>
      <c r="V462" s="15"/>
      <c r="W462" s="15"/>
      <c r="X462" s="15"/>
      <c r="Y462" s="15"/>
      <c r="Z462" s="15"/>
      <c r="AA462" s="21">
        <v>621137</v>
      </c>
    </row>
    <row r="463" spans="1:27" x14ac:dyDescent="0.3">
      <c r="A463" s="20">
        <v>12</v>
      </c>
      <c r="B463" t="s">
        <v>437</v>
      </c>
      <c r="R463" s="15"/>
      <c r="S463" s="15"/>
      <c r="U463" s="15"/>
      <c r="V463" s="15"/>
      <c r="W463" s="15"/>
      <c r="X463" s="15"/>
      <c r="Y463" s="15"/>
      <c r="Z463" s="15"/>
      <c r="AA463" s="21">
        <v>23100</v>
      </c>
    </row>
    <row r="464" spans="1:27" x14ac:dyDescent="0.3">
      <c r="A464" s="20">
        <v>13</v>
      </c>
      <c r="B464" t="s">
        <v>438</v>
      </c>
      <c r="R464" s="15"/>
      <c r="S464" s="15"/>
      <c r="U464" s="15"/>
      <c r="V464" s="15"/>
      <c r="W464" s="15"/>
      <c r="X464" s="15"/>
      <c r="Y464" s="15"/>
      <c r="Z464" s="15"/>
      <c r="AA464" s="21">
        <v>17145</v>
      </c>
    </row>
    <row r="465" spans="1:27" x14ac:dyDescent="0.3">
      <c r="A465" s="20">
        <v>14</v>
      </c>
      <c r="B465" t="s">
        <v>439</v>
      </c>
      <c r="R465" s="15"/>
      <c r="S465" s="15"/>
      <c r="U465" s="15"/>
      <c r="V465" s="15"/>
      <c r="W465" s="15"/>
      <c r="X465" s="15"/>
      <c r="Y465" s="15"/>
      <c r="Z465" s="15"/>
      <c r="AA465" s="21">
        <v>127800</v>
      </c>
    </row>
    <row r="466" spans="1:27" x14ac:dyDescent="0.3">
      <c r="A466" s="20"/>
      <c r="R466" s="15"/>
      <c r="S466" s="15"/>
      <c r="U466" s="15"/>
      <c r="V466" s="15"/>
      <c r="W466" s="15"/>
      <c r="X466" s="15"/>
      <c r="Y466" s="15"/>
      <c r="Z466" s="15"/>
      <c r="AA466" s="21">
        <v>3397557</v>
      </c>
    </row>
    <row r="467" spans="1:27" x14ac:dyDescent="0.3">
      <c r="A467" s="20"/>
      <c r="R467" s="15"/>
      <c r="S467" s="15"/>
      <c r="U467" s="15"/>
      <c r="V467" s="15"/>
      <c r="W467" s="15"/>
      <c r="X467" s="15"/>
      <c r="Y467" s="15"/>
      <c r="Z467" s="15"/>
      <c r="AA467" s="21"/>
    </row>
    <row r="468" spans="1:27" x14ac:dyDescent="0.3">
      <c r="A468" s="20">
        <v>15</v>
      </c>
      <c r="C468" s="1" t="s">
        <v>440</v>
      </c>
      <c r="R468" s="15"/>
      <c r="S468" s="15"/>
      <c r="U468" s="15"/>
      <c r="V468" s="15"/>
      <c r="W468" s="15"/>
      <c r="X468" s="15"/>
      <c r="Y468" s="15"/>
      <c r="Z468" s="15"/>
      <c r="AA468" s="21">
        <v>0</v>
      </c>
    </row>
    <row r="469" spans="1:27" x14ac:dyDescent="0.3">
      <c r="A469" s="20"/>
      <c r="R469" s="15"/>
      <c r="S469" s="15"/>
      <c r="U469" s="15"/>
      <c r="V469" s="15"/>
      <c r="W469" s="15"/>
      <c r="X469" s="15"/>
      <c r="Y469" s="15"/>
      <c r="Z469" s="15"/>
      <c r="AA469" s="21"/>
    </row>
    <row r="470" spans="1:27" ht="15" thickBot="1" x14ac:dyDescent="0.35">
      <c r="R470" s="15"/>
      <c r="S470" s="15"/>
      <c r="U470" s="15"/>
      <c r="V470" s="15"/>
      <c r="W470" s="15"/>
      <c r="X470" s="15"/>
      <c r="Y470" s="15"/>
      <c r="Z470" s="15"/>
      <c r="AA470" s="25">
        <v>113151702.69578969</v>
      </c>
    </row>
    <row r="471" spans="1:27" ht="16.2" thickBot="1" x14ac:dyDescent="0.35">
      <c r="E471" s="26" t="s">
        <v>441</v>
      </c>
      <c r="R471" s="15"/>
      <c r="S471" s="27">
        <v>502868022.25710547</v>
      </c>
      <c r="U471" s="15"/>
      <c r="V471" s="15"/>
      <c r="W471" s="15"/>
      <c r="X471" s="15"/>
      <c r="Y471" s="15"/>
      <c r="Z471" s="15"/>
      <c r="AA471" s="21"/>
    </row>
    <row r="472" spans="1:27" x14ac:dyDescent="0.3">
      <c r="R472" s="15"/>
      <c r="S472" s="15"/>
      <c r="U472" s="15"/>
      <c r="V472" s="15"/>
      <c r="W472" s="15"/>
      <c r="X472" s="15"/>
      <c r="Y472" s="15"/>
      <c r="Z472" s="15"/>
      <c r="AA472" s="21"/>
    </row>
    <row r="473" spans="1:27" x14ac:dyDescent="0.3">
      <c r="R473" s="15"/>
      <c r="S473" s="15"/>
      <c r="U473" s="15"/>
      <c r="V473" s="15"/>
      <c r="W473" s="15"/>
      <c r="X473" s="15"/>
      <c r="Y473" s="15"/>
      <c r="Z473" s="15"/>
      <c r="AA473" s="21"/>
    </row>
    <row r="474" spans="1:27" x14ac:dyDescent="0.3">
      <c r="R474" s="15"/>
      <c r="S474" s="15"/>
      <c r="U474" s="15"/>
      <c r="V474" s="15"/>
      <c r="W474" s="15"/>
      <c r="X474" s="15"/>
      <c r="Y474" s="15"/>
      <c r="Z474" s="15"/>
      <c r="AA474" s="21"/>
    </row>
  </sheetData>
  <mergeCells count="1">
    <mergeCell ref="AD1:CU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90FB-6CC4-45BE-8E53-67FCC214D7F8}">
  <dimension ref="A1:FY474"/>
  <sheetViews>
    <sheetView workbookViewId="0">
      <pane ySplit="3" topLeftCell="A4" activePane="bottomLeft" state="frozen"/>
      <selection pane="bottomLeft" activeCell="AK82" sqref="AK82:AL82"/>
    </sheetView>
  </sheetViews>
  <sheetFormatPr defaultRowHeight="14.4" x14ac:dyDescent="0.3"/>
  <cols>
    <col min="1" max="1" width="8.109375" customWidth="1"/>
    <col min="2" max="2" width="8" customWidth="1"/>
    <col min="3" max="3" width="22.109375" customWidth="1"/>
    <col min="4" max="4" width="7.5546875" hidden="1" customWidth="1"/>
    <col min="5" max="5" width="14.6640625" hidden="1" customWidth="1"/>
    <col min="6" max="17" width="9.109375" hidden="1" customWidth="1"/>
    <col min="18" max="18" width="0" style="2" hidden="1" customWidth="1"/>
    <col min="19" max="19" width="17.88671875" style="2" hidden="1" customWidth="1"/>
    <col min="20" max="20" width="19" style="2" hidden="1" customWidth="1"/>
    <col min="21" max="21" width="11.88671875" style="2" hidden="1" customWidth="1"/>
    <col min="22" max="24" width="0" style="2" hidden="1" customWidth="1"/>
    <col min="25" max="25" width="1.6640625" style="2" hidden="1" customWidth="1"/>
    <col min="26" max="26" width="12.109375" style="2" hidden="1" customWidth="1"/>
    <col min="27" max="27" width="29.6640625" style="3" hidden="1" customWidth="1"/>
    <col min="28" max="28" width="15.109375" style="2" hidden="1" customWidth="1"/>
    <col min="29" max="29" width="13.33203125" style="3" bestFit="1" customWidth="1"/>
    <col min="30" max="30" width="16.88671875" style="3" customWidth="1"/>
    <col min="31" max="31" width="13.33203125" style="3" hidden="1" customWidth="1"/>
    <col min="32" max="33" width="13.33203125" style="3" customWidth="1"/>
    <col min="34" max="34" width="13.33203125" style="42" customWidth="1"/>
    <col min="35" max="36" width="13.33203125" style="3" customWidth="1"/>
    <col min="37" max="37" width="15.33203125" style="46" customWidth="1"/>
    <col min="38" max="38" width="14.6640625" style="46" customWidth="1"/>
    <col min="39" max="99" width="13.33203125" style="3" customWidth="1"/>
    <col min="100" max="100" width="10.6640625" style="100" customWidth="1"/>
    <col min="101" max="101" width="10.5546875" style="100" bestFit="1" customWidth="1"/>
    <col min="102" max="102" width="14.109375" style="100" bestFit="1" customWidth="1"/>
    <col min="103" max="103" width="10.5546875" style="100" customWidth="1"/>
    <col min="104" max="104" width="17.44140625" style="100" bestFit="1" customWidth="1"/>
    <col min="105" max="105" width="12.33203125" style="100" bestFit="1" customWidth="1"/>
    <col min="106" max="106" width="9.5546875" style="100" bestFit="1" customWidth="1"/>
    <col min="107" max="114" width="9.109375" style="100" hidden="1" customWidth="1"/>
    <col min="115" max="115" width="8.109375" style="100" hidden="1" customWidth="1"/>
    <col min="116" max="116" width="9.109375" style="100" hidden="1" customWidth="1"/>
    <col min="117" max="117" width="14.44140625" style="100" hidden="1" customWidth="1"/>
    <col min="118" max="118" width="17.6640625" style="100" bestFit="1" customWidth="1"/>
    <col min="119" max="119" width="17.5546875" style="100" bestFit="1" customWidth="1"/>
    <col min="120" max="120" width="13.44140625" style="100" customWidth="1"/>
    <col min="121" max="121" width="15.33203125" style="100" hidden="1" customWidth="1"/>
    <col min="122" max="169" width="8.88671875" style="100"/>
    <col min="170" max="181" width="8.88671875" style="3"/>
    <col min="327" max="327" width="6.44140625" bestFit="1" customWidth="1"/>
    <col min="328" max="328" width="7.5546875" customWidth="1"/>
    <col min="329" max="329" width="19.33203125" customWidth="1"/>
    <col min="330" max="330" width="0" hidden="1" customWidth="1"/>
    <col min="331" max="331" width="14.6640625" customWidth="1"/>
    <col min="332" max="343" width="0" hidden="1" customWidth="1"/>
    <col min="345" max="345" width="17.88671875" bestFit="1" customWidth="1"/>
    <col min="346" max="346" width="19" bestFit="1" customWidth="1"/>
    <col min="347" max="347" width="11.88671875" bestFit="1" customWidth="1"/>
    <col min="348" max="351" width="0" hidden="1" customWidth="1"/>
    <col min="352" max="352" width="12.109375" bestFit="1" customWidth="1"/>
    <col min="353" max="353" width="29.6640625" bestFit="1" customWidth="1"/>
    <col min="354" max="354" width="15.109375" bestFit="1" customWidth="1"/>
    <col min="355" max="355" width="10.5546875" bestFit="1" customWidth="1"/>
    <col min="356" max="356" width="10.6640625" customWidth="1"/>
    <col min="357" max="357" width="10.5546875" bestFit="1" customWidth="1"/>
    <col min="358" max="358" width="14.109375" bestFit="1" customWidth="1"/>
    <col min="359" max="359" width="10.5546875" customWidth="1"/>
    <col min="360" max="360" width="17.44140625" bestFit="1" customWidth="1"/>
    <col min="361" max="361" width="12.33203125" bestFit="1" customWidth="1"/>
    <col min="362" max="362" width="9.5546875" bestFit="1" customWidth="1"/>
    <col min="363" max="373" width="0" hidden="1" customWidth="1"/>
    <col min="374" max="374" width="17.6640625" bestFit="1" customWidth="1"/>
    <col min="375" max="375" width="17.5546875" bestFit="1" customWidth="1"/>
    <col min="376" max="376" width="13.44140625" customWidth="1"/>
    <col min="377" max="377" width="0" hidden="1" customWidth="1"/>
    <col min="583" max="583" width="6.44140625" bestFit="1" customWidth="1"/>
    <col min="584" max="584" width="7.5546875" customWidth="1"/>
    <col min="585" max="585" width="19.33203125" customWidth="1"/>
    <col min="586" max="586" width="0" hidden="1" customWidth="1"/>
    <col min="587" max="587" width="14.6640625" customWidth="1"/>
    <col min="588" max="599" width="0" hidden="1" customWidth="1"/>
    <col min="601" max="601" width="17.88671875" bestFit="1" customWidth="1"/>
    <col min="602" max="602" width="19" bestFit="1" customWidth="1"/>
    <col min="603" max="603" width="11.88671875" bestFit="1" customWidth="1"/>
    <col min="604" max="607" width="0" hidden="1" customWidth="1"/>
    <col min="608" max="608" width="12.109375" bestFit="1" customWidth="1"/>
    <col min="609" max="609" width="29.6640625" bestFit="1" customWidth="1"/>
    <col min="610" max="610" width="15.109375" bestFit="1" customWidth="1"/>
    <col min="611" max="611" width="10.5546875" bestFit="1" customWidth="1"/>
    <col min="612" max="612" width="10.6640625" customWidth="1"/>
    <col min="613" max="613" width="10.5546875" bestFit="1" customWidth="1"/>
    <col min="614" max="614" width="14.109375" bestFit="1" customWidth="1"/>
    <col min="615" max="615" width="10.5546875" customWidth="1"/>
    <col min="616" max="616" width="17.44140625" bestFit="1" customWidth="1"/>
    <col min="617" max="617" width="12.33203125" bestFit="1" customWidth="1"/>
    <col min="618" max="618" width="9.5546875" bestFit="1" customWidth="1"/>
    <col min="619" max="629" width="0" hidden="1" customWidth="1"/>
    <col min="630" max="630" width="17.6640625" bestFit="1" customWidth="1"/>
    <col min="631" max="631" width="17.5546875" bestFit="1" customWidth="1"/>
    <col min="632" max="632" width="13.44140625" customWidth="1"/>
    <col min="633" max="633" width="0" hidden="1" customWidth="1"/>
    <col min="839" max="839" width="6.44140625" bestFit="1" customWidth="1"/>
    <col min="840" max="840" width="7.5546875" customWidth="1"/>
    <col min="841" max="841" width="19.33203125" customWidth="1"/>
    <col min="842" max="842" width="0" hidden="1" customWidth="1"/>
    <col min="843" max="843" width="14.6640625" customWidth="1"/>
    <col min="844" max="855" width="0" hidden="1" customWidth="1"/>
    <col min="857" max="857" width="17.88671875" bestFit="1" customWidth="1"/>
    <col min="858" max="858" width="19" bestFit="1" customWidth="1"/>
    <col min="859" max="859" width="11.88671875" bestFit="1" customWidth="1"/>
    <col min="860" max="863" width="0" hidden="1" customWidth="1"/>
    <col min="864" max="864" width="12.109375" bestFit="1" customWidth="1"/>
    <col min="865" max="865" width="29.6640625" bestFit="1" customWidth="1"/>
    <col min="866" max="866" width="15.109375" bestFit="1" customWidth="1"/>
    <col min="867" max="867" width="10.5546875" bestFit="1" customWidth="1"/>
    <col min="868" max="868" width="10.6640625" customWidth="1"/>
    <col min="869" max="869" width="10.5546875" bestFit="1" customWidth="1"/>
    <col min="870" max="870" width="14.109375" bestFit="1" customWidth="1"/>
    <col min="871" max="871" width="10.5546875" customWidth="1"/>
    <col min="872" max="872" width="17.44140625" bestFit="1" customWidth="1"/>
    <col min="873" max="873" width="12.33203125" bestFit="1" customWidth="1"/>
    <col min="874" max="874" width="9.5546875" bestFit="1" customWidth="1"/>
    <col min="875" max="885" width="0" hidden="1" customWidth="1"/>
    <col min="886" max="886" width="17.6640625" bestFit="1" customWidth="1"/>
    <col min="887" max="887" width="17.5546875" bestFit="1" customWidth="1"/>
    <col min="888" max="888" width="13.44140625" customWidth="1"/>
    <col min="889" max="889" width="0" hidden="1" customWidth="1"/>
    <col min="1095" max="1095" width="6.44140625" bestFit="1" customWidth="1"/>
    <col min="1096" max="1096" width="7.5546875" customWidth="1"/>
    <col min="1097" max="1097" width="19.33203125" customWidth="1"/>
    <col min="1098" max="1098" width="0" hidden="1" customWidth="1"/>
    <col min="1099" max="1099" width="14.6640625" customWidth="1"/>
    <col min="1100" max="1111" width="0" hidden="1" customWidth="1"/>
    <col min="1113" max="1113" width="17.88671875" bestFit="1" customWidth="1"/>
    <col min="1114" max="1114" width="19" bestFit="1" customWidth="1"/>
    <col min="1115" max="1115" width="11.88671875" bestFit="1" customWidth="1"/>
    <col min="1116" max="1119" width="0" hidden="1" customWidth="1"/>
    <col min="1120" max="1120" width="12.109375" bestFit="1" customWidth="1"/>
    <col min="1121" max="1121" width="29.6640625" bestFit="1" customWidth="1"/>
    <col min="1122" max="1122" width="15.109375" bestFit="1" customWidth="1"/>
    <col min="1123" max="1123" width="10.5546875" bestFit="1" customWidth="1"/>
    <col min="1124" max="1124" width="10.6640625" customWidth="1"/>
    <col min="1125" max="1125" width="10.5546875" bestFit="1" customWidth="1"/>
    <col min="1126" max="1126" width="14.109375" bestFit="1" customWidth="1"/>
    <col min="1127" max="1127" width="10.5546875" customWidth="1"/>
    <col min="1128" max="1128" width="17.44140625" bestFit="1" customWidth="1"/>
    <col min="1129" max="1129" width="12.33203125" bestFit="1" customWidth="1"/>
    <col min="1130" max="1130" width="9.5546875" bestFit="1" customWidth="1"/>
    <col min="1131" max="1141" width="0" hidden="1" customWidth="1"/>
    <col min="1142" max="1142" width="17.6640625" bestFit="1" customWidth="1"/>
    <col min="1143" max="1143" width="17.5546875" bestFit="1" customWidth="1"/>
    <col min="1144" max="1144" width="13.44140625" customWidth="1"/>
    <col min="1145" max="1145" width="0" hidden="1" customWidth="1"/>
    <col min="1351" max="1351" width="6.44140625" bestFit="1" customWidth="1"/>
    <col min="1352" max="1352" width="7.5546875" customWidth="1"/>
    <col min="1353" max="1353" width="19.33203125" customWidth="1"/>
    <col min="1354" max="1354" width="0" hidden="1" customWidth="1"/>
    <col min="1355" max="1355" width="14.6640625" customWidth="1"/>
    <col min="1356" max="1367" width="0" hidden="1" customWidth="1"/>
    <col min="1369" max="1369" width="17.88671875" bestFit="1" customWidth="1"/>
    <col min="1370" max="1370" width="19" bestFit="1" customWidth="1"/>
    <col min="1371" max="1371" width="11.88671875" bestFit="1" customWidth="1"/>
    <col min="1372" max="1375" width="0" hidden="1" customWidth="1"/>
    <col min="1376" max="1376" width="12.109375" bestFit="1" customWidth="1"/>
    <col min="1377" max="1377" width="29.6640625" bestFit="1" customWidth="1"/>
    <col min="1378" max="1378" width="15.109375" bestFit="1" customWidth="1"/>
    <col min="1379" max="1379" width="10.5546875" bestFit="1" customWidth="1"/>
    <col min="1380" max="1380" width="10.6640625" customWidth="1"/>
    <col min="1381" max="1381" width="10.5546875" bestFit="1" customWidth="1"/>
    <col min="1382" max="1382" width="14.109375" bestFit="1" customWidth="1"/>
    <col min="1383" max="1383" width="10.5546875" customWidth="1"/>
    <col min="1384" max="1384" width="17.44140625" bestFit="1" customWidth="1"/>
    <col min="1385" max="1385" width="12.33203125" bestFit="1" customWidth="1"/>
    <col min="1386" max="1386" width="9.5546875" bestFit="1" customWidth="1"/>
    <col min="1387" max="1397" width="0" hidden="1" customWidth="1"/>
    <col min="1398" max="1398" width="17.6640625" bestFit="1" customWidth="1"/>
    <col min="1399" max="1399" width="17.5546875" bestFit="1" customWidth="1"/>
    <col min="1400" max="1400" width="13.44140625" customWidth="1"/>
    <col min="1401" max="1401" width="0" hidden="1" customWidth="1"/>
    <col min="1607" max="1607" width="6.44140625" bestFit="1" customWidth="1"/>
    <col min="1608" max="1608" width="7.5546875" customWidth="1"/>
    <col min="1609" max="1609" width="19.33203125" customWidth="1"/>
    <col min="1610" max="1610" width="0" hidden="1" customWidth="1"/>
    <col min="1611" max="1611" width="14.6640625" customWidth="1"/>
    <col min="1612" max="1623" width="0" hidden="1" customWidth="1"/>
    <col min="1625" max="1625" width="17.88671875" bestFit="1" customWidth="1"/>
    <col min="1626" max="1626" width="19" bestFit="1" customWidth="1"/>
    <col min="1627" max="1627" width="11.88671875" bestFit="1" customWidth="1"/>
    <col min="1628" max="1631" width="0" hidden="1" customWidth="1"/>
    <col min="1632" max="1632" width="12.109375" bestFit="1" customWidth="1"/>
    <col min="1633" max="1633" width="29.6640625" bestFit="1" customWidth="1"/>
    <col min="1634" max="1634" width="15.109375" bestFit="1" customWidth="1"/>
    <col min="1635" max="1635" width="10.5546875" bestFit="1" customWidth="1"/>
    <col min="1636" max="1636" width="10.6640625" customWidth="1"/>
    <col min="1637" max="1637" width="10.5546875" bestFit="1" customWidth="1"/>
    <col min="1638" max="1638" width="14.109375" bestFit="1" customWidth="1"/>
    <col min="1639" max="1639" width="10.5546875" customWidth="1"/>
    <col min="1640" max="1640" width="17.44140625" bestFit="1" customWidth="1"/>
    <col min="1641" max="1641" width="12.33203125" bestFit="1" customWidth="1"/>
    <col min="1642" max="1642" width="9.5546875" bestFit="1" customWidth="1"/>
    <col min="1643" max="1653" width="0" hidden="1" customWidth="1"/>
    <col min="1654" max="1654" width="17.6640625" bestFit="1" customWidth="1"/>
    <col min="1655" max="1655" width="17.5546875" bestFit="1" customWidth="1"/>
    <col min="1656" max="1656" width="13.44140625" customWidth="1"/>
    <col min="1657" max="1657" width="0" hidden="1" customWidth="1"/>
    <col min="1863" max="1863" width="6.44140625" bestFit="1" customWidth="1"/>
    <col min="1864" max="1864" width="7.5546875" customWidth="1"/>
    <col min="1865" max="1865" width="19.33203125" customWidth="1"/>
    <col min="1866" max="1866" width="0" hidden="1" customWidth="1"/>
    <col min="1867" max="1867" width="14.6640625" customWidth="1"/>
    <col min="1868" max="1879" width="0" hidden="1" customWidth="1"/>
    <col min="1881" max="1881" width="17.88671875" bestFit="1" customWidth="1"/>
    <col min="1882" max="1882" width="19" bestFit="1" customWidth="1"/>
    <col min="1883" max="1883" width="11.88671875" bestFit="1" customWidth="1"/>
    <col min="1884" max="1887" width="0" hidden="1" customWidth="1"/>
    <col min="1888" max="1888" width="12.109375" bestFit="1" customWidth="1"/>
    <col min="1889" max="1889" width="29.6640625" bestFit="1" customWidth="1"/>
    <col min="1890" max="1890" width="15.109375" bestFit="1" customWidth="1"/>
    <col min="1891" max="1891" width="10.5546875" bestFit="1" customWidth="1"/>
    <col min="1892" max="1892" width="10.6640625" customWidth="1"/>
    <col min="1893" max="1893" width="10.5546875" bestFit="1" customWidth="1"/>
    <col min="1894" max="1894" width="14.109375" bestFit="1" customWidth="1"/>
    <col min="1895" max="1895" width="10.5546875" customWidth="1"/>
    <col min="1896" max="1896" width="17.44140625" bestFit="1" customWidth="1"/>
    <col min="1897" max="1897" width="12.33203125" bestFit="1" customWidth="1"/>
    <col min="1898" max="1898" width="9.5546875" bestFit="1" customWidth="1"/>
    <col min="1899" max="1909" width="0" hidden="1" customWidth="1"/>
    <col min="1910" max="1910" width="17.6640625" bestFit="1" customWidth="1"/>
    <col min="1911" max="1911" width="17.5546875" bestFit="1" customWidth="1"/>
    <col min="1912" max="1912" width="13.44140625" customWidth="1"/>
    <col min="1913" max="1913" width="0" hidden="1" customWidth="1"/>
    <col min="2119" max="2119" width="6.44140625" bestFit="1" customWidth="1"/>
    <col min="2120" max="2120" width="7.5546875" customWidth="1"/>
    <col min="2121" max="2121" width="19.33203125" customWidth="1"/>
    <col min="2122" max="2122" width="0" hidden="1" customWidth="1"/>
    <col min="2123" max="2123" width="14.6640625" customWidth="1"/>
    <col min="2124" max="2135" width="0" hidden="1" customWidth="1"/>
    <col min="2137" max="2137" width="17.88671875" bestFit="1" customWidth="1"/>
    <col min="2138" max="2138" width="19" bestFit="1" customWidth="1"/>
    <col min="2139" max="2139" width="11.88671875" bestFit="1" customWidth="1"/>
    <col min="2140" max="2143" width="0" hidden="1" customWidth="1"/>
    <col min="2144" max="2144" width="12.109375" bestFit="1" customWidth="1"/>
    <col min="2145" max="2145" width="29.6640625" bestFit="1" customWidth="1"/>
    <col min="2146" max="2146" width="15.109375" bestFit="1" customWidth="1"/>
    <col min="2147" max="2147" width="10.5546875" bestFit="1" customWidth="1"/>
    <col min="2148" max="2148" width="10.6640625" customWidth="1"/>
    <col min="2149" max="2149" width="10.5546875" bestFit="1" customWidth="1"/>
    <col min="2150" max="2150" width="14.109375" bestFit="1" customWidth="1"/>
    <col min="2151" max="2151" width="10.5546875" customWidth="1"/>
    <col min="2152" max="2152" width="17.44140625" bestFit="1" customWidth="1"/>
    <col min="2153" max="2153" width="12.33203125" bestFit="1" customWidth="1"/>
    <col min="2154" max="2154" width="9.5546875" bestFit="1" customWidth="1"/>
    <col min="2155" max="2165" width="0" hidden="1" customWidth="1"/>
    <col min="2166" max="2166" width="17.6640625" bestFit="1" customWidth="1"/>
    <col min="2167" max="2167" width="17.5546875" bestFit="1" customWidth="1"/>
    <col min="2168" max="2168" width="13.44140625" customWidth="1"/>
    <col min="2169" max="2169" width="0" hidden="1" customWidth="1"/>
    <col min="2375" max="2375" width="6.44140625" bestFit="1" customWidth="1"/>
    <col min="2376" max="2376" width="7.5546875" customWidth="1"/>
    <col min="2377" max="2377" width="19.33203125" customWidth="1"/>
    <col min="2378" max="2378" width="0" hidden="1" customWidth="1"/>
    <col min="2379" max="2379" width="14.6640625" customWidth="1"/>
    <col min="2380" max="2391" width="0" hidden="1" customWidth="1"/>
    <col min="2393" max="2393" width="17.88671875" bestFit="1" customWidth="1"/>
    <col min="2394" max="2394" width="19" bestFit="1" customWidth="1"/>
    <col min="2395" max="2395" width="11.88671875" bestFit="1" customWidth="1"/>
    <col min="2396" max="2399" width="0" hidden="1" customWidth="1"/>
    <col min="2400" max="2400" width="12.109375" bestFit="1" customWidth="1"/>
    <col min="2401" max="2401" width="29.6640625" bestFit="1" customWidth="1"/>
    <col min="2402" max="2402" width="15.109375" bestFit="1" customWidth="1"/>
    <col min="2403" max="2403" width="10.5546875" bestFit="1" customWidth="1"/>
    <col min="2404" max="2404" width="10.6640625" customWidth="1"/>
    <col min="2405" max="2405" width="10.5546875" bestFit="1" customWidth="1"/>
    <col min="2406" max="2406" width="14.109375" bestFit="1" customWidth="1"/>
    <col min="2407" max="2407" width="10.5546875" customWidth="1"/>
    <col min="2408" max="2408" width="17.44140625" bestFit="1" customWidth="1"/>
    <col min="2409" max="2409" width="12.33203125" bestFit="1" customWidth="1"/>
    <col min="2410" max="2410" width="9.5546875" bestFit="1" customWidth="1"/>
    <col min="2411" max="2421" width="0" hidden="1" customWidth="1"/>
    <col min="2422" max="2422" width="17.6640625" bestFit="1" customWidth="1"/>
    <col min="2423" max="2423" width="17.5546875" bestFit="1" customWidth="1"/>
    <col min="2424" max="2424" width="13.44140625" customWidth="1"/>
    <col min="2425" max="2425" width="0" hidden="1" customWidth="1"/>
    <col min="2631" max="2631" width="6.44140625" bestFit="1" customWidth="1"/>
    <col min="2632" max="2632" width="7.5546875" customWidth="1"/>
    <col min="2633" max="2633" width="19.33203125" customWidth="1"/>
    <col min="2634" max="2634" width="0" hidden="1" customWidth="1"/>
    <col min="2635" max="2635" width="14.6640625" customWidth="1"/>
    <col min="2636" max="2647" width="0" hidden="1" customWidth="1"/>
    <col min="2649" max="2649" width="17.88671875" bestFit="1" customWidth="1"/>
    <col min="2650" max="2650" width="19" bestFit="1" customWidth="1"/>
    <col min="2651" max="2651" width="11.88671875" bestFit="1" customWidth="1"/>
    <col min="2652" max="2655" width="0" hidden="1" customWidth="1"/>
    <col min="2656" max="2656" width="12.109375" bestFit="1" customWidth="1"/>
    <col min="2657" max="2657" width="29.6640625" bestFit="1" customWidth="1"/>
    <col min="2658" max="2658" width="15.109375" bestFit="1" customWidth="1"/>
    <col min="2659" max="2659" width="10.5546875" bestFit="1" customWidth="1"/>
    <col min="2660" max="2660" width="10.6640625" customWidth="1"/>
    <col min="2661" max="2661" width="10.5546875" bestFit="1" customWidth="1"/>
    <col min="2662" max="2662" width="14.109375" bestFit="1" customWidth="1"/>
    <col min="2663" max="2663" width="10.5546875" customWidth="1"/>
    <col min="2664" max="2664" width="17.44140625" bestFit="1" customWidth="1"/>
    <col min="2665" max="2665" width="12.33203125" bestFit="1" customWidth="1"/>
    <col min="2666" max="2666" width="9.5546875" bestFit="1" customWidth="1"/>
    <col min="2667" max="2677" width="0" hidden="1" customWidth="1"/>
    <col min="2678" max="2678" width="17.6640625" bestFit="1" customWidth="1"/>
    <col min="2679" max="2679" width="17.5546875" bestFit="1" customWidth="1"/>
    <col min="2680" max="2680" width="13.44140625" customWidth="1"/>
    <col min="2681" max="2681" width="0" hidden="1" customWidth="1"/>
    <col min="2887" max="2887" width="6.44140625" bestFit="1" customWidth="1"/>
    <col min="2888" max="2888" width="7.5546875" customWidth="1"/>
    <col min="2889" max="2889" width="19.33203125" customWidth="1"/>
    <col min="2890" max="2890" width="0" hidden="1" customWidth="1"/>
    <col min="2891" max="2891" width="14.6640625" customWidth="1"/>
    <col min="2892" max="2903" width="0" hidden="1" customWidth="1"/>
    <col min="2905" max="2905" width="17.88671875" bestFit="1" customWidth="1"/>
    <col min="2906" max="2906" width="19" bestFit="1" customWidth="1"/>
    <col min="2907" max="2907" width="11.88671875" bestFit="1" customWidth="1"/>
    <col min="2908" max="2911" width="0" hidden="1" customWidth="1"/>
    <col min="2912" max="2912" width="12.109375" bestFit="1" customWidth="1"/>
    <col min="2913" max="2913" width="29.6640625" bestFit="1" customWidth="1"/>
    <col min="2914" max="2914" width="15.109375" bestFit="1" customWidth="1"/>
    <col min="2915" max="2915" width="10.5546875" bestFit="1" customWidth="1"/>
    <col min="2916" max="2916" width="10.6640625" customWidth="1"/>
    <col min="2917" max="2917" width="10.5546875" bestFit="1" customWidth="1"/>
    <col min="2918" max="2918" width="14.109375" bestFit="1" customWidth="1"/>
    <col min="2919" max="2919" width="10.5546875" customWidth="1"/>
    <col min="2920" max="2920" width="17.44140625" bestFit="1" customWidth="1"/>
    <col min="2921" max="2921" width="12.33203125" bestFit="1" customWidth="1"/>
    <col min="2922" max="2922" width="9.5546875" bestFit="1" customWidth="1"/>
    <col min="2923" max="2933" width="0" hidden="1" customWidth="1"/>
    <col min="2934" max="2934" width="17.6640625" bestFit="1" customWidth="1"/>
    <col min="2935" max="2935" width="17.5546875" bestFit="1" customWidth="1"/>
    <col min="2936" max="2936" width="13.44140625" customWidth="1"/>
    <col min="2937" max="2937" width="0" hidden="1" customWidth="1"/>
    <col min="3143" max="3143" width="6.44140625" bestFit="1" customWidth="1"/>
    <col min="3144" max="3144" width="7.5546875" customWidth="1"/>
    <col min="3145" max="3145" width="19.33203125" customWidth="1"/>
    <col min="3146" max="3146" width="0" hidden="1" customWidth="1"/>
    <col min="3147" max="3147" width="14.6640625" customWidth="1"/>
    <col min="3148" max="3159" width="0" hidden="1" customWidth="1"/>
    <col min="3161" max="3161" width="17.88671875" bestFit="1" customWidth="1"/>
    <col min="3162" max="3162" width="19" bestFit="1" customWidth="1"/>
    <col min="3163" max="3163" width="11.88671875" bestFit="1" customWidth="1"/>
    <col min="3164" max="3167" width="0" hidden="1" customWidth="1"/>
    <col min="3168" max="3168" width="12.109375" bestFit="1" customWidth="1"/>
    <col min="3169" max="3169" width="29.6640625" bestFit="1" customWidth="1"/>
    <col min="3170" max="3170" width="15.109375" bestFit="1" customWidth="1"/>
    <col min="3171" max="3171" width="10.5546875" bestFit="1" customWidth="1"/>
    <col min="3172" max="3172" width="10.6640625" customWidth="1"/>
    <col min="3173" max="3173" width="10.5546875" bestFit="1" customWidth="1"/>
    <col min="3174" max="3174" width="14.109375" bestFit="1" customWidth="1"/>
    <col min="3175" max="3175" width="10.5546875" customWidth="1"/>
    <col min="3176" max="3176" width="17.44140625" bestFit="1" customWidth="1"/>
    <col min="3177" max="3177" width="12.33203125" bestFit="1" customWidth="1"/>
    <col min="3178" max="3178" width="9.5546875" bestFit="1" customWidth="1"/>
    <col min="3179" max="3189" width="0" hidden="1" customWidth="1"/>
    <col min="3190" max="3190" width="17.6640625" bestFit="1" customWidth="1"/>
    <col min="3191" max="3191" width="17.5546875" bestFit="1" customWidth="1"/>
    <col min="3192" max="3192" width="13.44140625" customWidth="1"/>
    <col min="3193" max="3193" width="0" hidden="1" customWidth="1"/>
    <col min="3399" max="3399" width="6.44140625" bestFit="1" customWidth="1"/>
    <col min="3400" max="3400" width="7.5546875" customWidth="1"/>
    <col min="3401" max="3401" width="19.33203125" customWidth="1"/>
    <col min="3402" max="3402" width="0" hidden="1" customWidth="1"/>
    <col min="3403" max="3403" width="14.6640625" customWidth="1"/>
    <col min="3404" max="3415" width="0" hidden="1" customWidth="1"/>
    <col min="3417" max="3417" width="17.88671875" bestFit="1" customWidth="1"/>
    <col min="3418" max="3418" width="19" bestFit="1" customWidth="1"/>
    <col min="3419" max="3419" width="11.88671875" bestFit="1" customWidth="1"/>
    <col min="3420" max="3423" width="0" hidden="1" customWidth="1"/>
    <col min="3424" max="3424" width="12.109375" bestFit="1" customWidth="1"/>
    <col min="3425" max="3425" width="29.6640625" bestFit="1" customWidth="1"/>
    <col min="3426" max="3426" width="15.109375" bestFit="1" customWidth="1"/>
    <col min="3427" max="3427" width="10.5546875" bestFit="1" customWidth="1"/>
    <col min="3428" max="3428" width="10.6640625" customWidth="1"/>
    <col min="3429" max="3429" width="10.5546875" bestFit="1" customWidth="1"/>
    <col min="3430" max="3430" width="14.109375" bestFit="1" customWidth="1"/>
    <col min="3431" max="3431" width="10.5546875" customWidth="1"/>
    <col min="3432" max="3432" width="17.44140625" bestFit="1" customWidth="1"/>
    <col min="3433" max="3433" width="12.33203125" bestFit="1" customWidth="1"/>
    <col min="3434" max="3434" width="9.5546875" bestFit="1" customWidth="1"/>
    <col min="3435" max="3445" width="0" hidden="1" customWidth="1"/>
    <col min="3446" max="3446" width="17.6640625" bestFit="1" customWidth="1"/>
    <col min="3447" max="3447" width="17.5546875" bestFit="1" customWidth="1"/>
    <col min="3448" max="3448" width="13.44140625" customWidth="1"/>
    <col min="3449" max="3449" width="0" hidden="1" customWidth="1"/>
    <col min="3655" max="3655" width="6.44140625" bestFit="1" customWidth="1"/>
    <col min="3656" max="3656" width="7.5546875" customWidth="1"/>
    <col min="3657" max="3657" width="19.33203125" customWidth="1"/>
    <col min="3658" max="3658" width="0" hidden="1" customWidth="1"/>
    <col min="3659" max="3659" width="14.6640625" customWidth="1"/>
    <col min="3660" max="3671" width="0" hidden="1" customWidth="1"/>
    <col min="3673" max="3673" width="17.88671875" bestFit="1" customWidth="1"/>
    <col min="3674" max="3674" width="19" bestFit="1" customWidth="1"/>
    <col min="3675" max="3675" width="11.88671875" bestFit="1" customWidth="1"/>
    <col min="3676" max="3679" width="0" hidden="1" customWidth="1"/>
    <col min="3680" max="3680" width="12.109375" bestFit="1" customWidth="1"/>
    <col min="3681" max="3681" width="29.6640625" bestFit="1" customWidth="1"/>
    <col min="3682" max="3682" width="15.109375" bestFit="1" customWidth="1"/>
    <col min="3683" max="3683" width="10.5546875" bestFit="1" customWidth="1"/>
    <col min="3684" max="3684" width="10.6640625" customWidth="1"/>
    <col min="3685" max="3685" width="10.5546875" bestFit="1" customWidth="1"/>
    <col min="3686" max="3686" width="14.109375" bestFit="1" customWidth="1"/>
    <col min="3687" max="3687" width="10.5546875" customWidth="1"/>
    <col min="3688" max="3688" width="17.44140625" bestFit="1" customWidth="1"/>
    <col min="3689" max="3689" width="12.33203125" bestFit="1" customWidth="1"/>
    <col min="3690" max="3690" width="9.5546875" bestFit="1" customWidth="1"/>
    <col min="3691" max="3701" width="0" hidden="1" customWidth="1"/>
    <col min="3702" max="3702" width="17.6640625" bestFit="1" customWidth="1"/>
    <col min="3703" max="3703" width="17.5546875" bestFit="1" customWidth="1"/>
    <col min="3704" max="3704" width="13.44140625" customWidth="1"/>
    <col min="3705" max="3705" width="0" hidden="1" customWidth="1"/>
    <col min="3911" max="3911" width="6.44140625" bestFit="1" customWidth="1"/>
    <col min="3912" max="3912" width="7.5546875" customWidth="1"/>
    <col min="3913" max="3913" width="19.33203125" customWidth="1"/>
    <col min="3914" max="3914" width="0" hidden="1" customWidth="1"/>
    <col min="3915" max="3915" width="14.6640625" customWidth="1"/>
    <col min="3916" max="3927" width="0" hidden="1" customWidth="1"/>
    <col min="3929" max="3929" width="17.88671875" bestFit="1" customWidth="1"/>
    <col min="3930" max="3930" width="19" bestFit="1" customWidth="1"/>
    <col min="3931" max="3931" width="11.88671875" bestFit="1" customWidth="1"/>
    <col min="3932" max="3935" width="0" hidden="1" customWidth="1"/>
    <col min="3936" max="3936" width="12.109375" bestFit="1" customWidth="1"/>
    <col min="3937" max="3937" width="29.6640625" bestFit="1" customWidth="1"/>
    <col min="3938" max="3938" width="15.109375" bestFit="1" customWidth="1"/>
    <col min="3939" max="3939" width="10.5546875" bestFit="1" customWidth="1"/>
    <col min="3940" max="3940" width="10.6640625" customWidth="1"/>
    <col min="3941" max="3941" width="10.5546875" bestFit="1" customWidth="1"/>
    <col min="3942" max="3942" width="14.109375" bestFit="1" customWidth="1"/>
    <col min="3943" max="3943" width="10.5546875" customWidth="1"/>
    <col min="3944" max="3944" width="17.44140625" bestFit="1" customWidth="1"/>
    <col min="3945" max="3945" width="12.33203125" bestFit="1" customWidth="1"/>
    <col min="3946" max="3946" width="9.5546875" bestFit="1" customWidth="1"/>
    <col min="3947" max="3957" width="0" hidden="1" customWidth="1"/>
    <col min="3958" max="3958" width="17.6640625" bestFit="1" customWidth="1"/>
    <col min="3959" max="3959" width="17.5546875" bestFit="1" customWidth="1"/>
    <col min="3960" max="3960" width="13.44140625" customWidth="1"/>
    <col min="3961" max="3961" width="0" hidden="1" customWidth="1"/>
    <col min="4167" max="4167" width="6.44140625" bestFit="1" customWidth="1"/>
    <col min="4168" max="4168" width="7.5546875" customWidth="1"/>
    <col min="4169" max="4169" width="19.33203125" customWidth="1"/>
    <col min="4170" max="4170" width="0" hidden="1" customWidth="1"/>
    <col min="4171" max="4171" width="14.6640625" customWidth="1"/>
    <col min="4172" max="4183" width="0" hidden="1" customWidth="1"/>
    <col min="4185" max="4185" width="17.88671875" bestFit="1" customWidth="1"/>
    <col min="4186" max="4186" width="19" bestFit="1" customWidth="1"/>
    <col min="4187" max="4187" width="11.88671875" bestFit="1" customWidth="1"/>
    <col min="4188" max="4191" width="0" hidden="1" customWidth="1"/>
    <col min="4192" max="4192" width="12.109375" bestFit="1" customWidth="1"/>
    <col min="4193" max="4193" width="29.6640625" bestFit="1" customWidth="1"/>
    <col min="4194" max="4194" width="15.109375" bestFit="1" customWidth="1"/>
    <col min="4195" max="4195" width="10.5546875" bestFit="1" customWidth="1"/>
    <col min="4196" max="4196" width="10.6640625" customWidth="1"/>
    <col min="4197" max="4197" width="10.5546875" bestFit="1" customWidth="1"/>
    <col min="4198" max="4198" width="14.109375" bestFit="1" customWidth="1"/>
    <col min="4199" max="4199" width="10.5546875" customWidth="1"/>
    <col min="4200" max="4200" width="17.44140625" bestFit="1" customWidth="1"/>
    <col min="4201" max="4201" width="12.33203125" bestFit="1" customWidth="1"/>
    <col min="4202" max="4202" width="9.5546875" bestFit="1" customWidth="1"/>
    <col min="4203" max="4213" width="0" hidden="1" customWidth="1"/>
    <col min="4214" max="4214" width="17.6640625" bestFit="1" customWidth="1"/>
    <col min="4215" max="4215" width="17.5546875" bestFit="1" customWidth="1"/>
    <col min="4216" max="4216" width="13.44140625" customWidth="1"/>
    <col min="4217" max="4217" width="0" hidden="1" customWidth="1"/>
    <col min="4423" max="4423" width="6.44140625" bestFit="1" customWidth="1"/>
    <col min="4424" max="4424" width="7.5546875" customWidth="1"/>
    <col min="4425" max="4425" width="19.33203125" customWidth="1"/>
    <col min="4426" max="4426" width="0" hidden="1" customWidth="1"/>
    <col min="4427" max="4427" width="14.6640625" customWidth="1"/>
    <col min="4428" max="4439" width="0" hidden="1" customWidth="1"/>
    <col min="4441" max="4441" width="17.88671875" bestFit="1" customWidth="1"/>
    <col min="4442" max="4442" width="19" bestFit="1" customWidth="1"/>
    <col min="4443" max="4443" width="11.88671875" bestFit="1" customWidth="1"/>
    <col min="4444" max="4447" width="0" hidden="1" customWidth="1"/>
    <col min="4448" max="4448" width="12.109375" bestFit="1" customWidth="1"/>
    <col min="4449" max="4449" width="29.6640625" bestFit="1" customWidth="1"/>
    <col min="4450" max="4450" width="15.109375" bestFit="1" customWidth="1"/>
    <col min="4451" max="4451" width="10.5546875" bestFit="1" customWidth="1"/>
    <col min="4452" max="4452" width="10.6640625" customWidth="1"/>
    <col min="4453" max="4453" width="10.5546875" bestFit="1" customWidth="1"/>
    <col min="4454" max="4454" width="14.109375" bestFit="1" customWidth="1"/>
    <col min="4455" max="4455" width="10.5546875" customWidth="1"/>
    <col min="4456" max="4456" width="17.44140625" bestFit="1" customWidth="1"/>
    <col min="4457" max="4457" width="12.33203125" bestFit="1" customWidth="1"/>
    <col min="4458" max="4458" width="9.5546875" bestFit="1" customWidth="1"/>
    <col min="4459" max="4469" width="0" hidden="1" customWidth="1"/>
    <col min="4470" max="4470" width="17.6640625" bestFit="1" customWidth="1"/>
    <col min="4471" max="4471" width="17.5546875" bestFit="1" customWidth="1"/>
    <col min="4472" max="4472" width="13.44140625" customWidth="1"/>
    <col min="4473" max="4473" width="0" hidden="1" customWidth="1"/>
    <col min="4679" max="4679" width="6.44140625" bestFit="1" customWidth="1"/>
    <col min="4680" max="4680" width="7.5546875" customWidth="1"/>
    <col min="4681" max="4681" width="19.33203125" customWidth="1"/>
    <col min="4682" max="4682" width="0" hidden="1" customWidth="1"/>
    <col min="4683" max="4683" width="14.6640625" customWidth="1"/>
    <col min="4684" max="4695" width="0" hidden="1" customWidth="1"/>
    <col min="4697" max="4697" width="17.88671875" bestFit="1" customWidth="1"/>
    <col min="4698" max="4698" width="19" bestFit="1" customWidth="1"/>
    <col min="4699" max="4699" width="11.88671875" bestFit="1" customWidth="1"/>
    <col min="4700" max="4703" width="0" hidden="1" customWidth="1"/>
    <col min="4704" max="4704" width="12.109375" bestFit="1" customWidth="1"/>
    <col min="4705" max="4705" width="29.6640625" bestFit="1" customWidth="1"/>
    <col min="4706" max="4706" width="15.109375" bestFit="1" customWidth="1"/>
    <col min="4707" max="4707" width="10.5546875" bestFit="1" customWidth="1"/>
    <col min="4708" max="4708" width="10.6640625" customWidth="1"/>
    <col min="4709" max="4709" width="10.5546875" bestFit="1" customWidth="1"/>
    <col min="4710" max="4710" width="14.109375" bestFit="1" customWidth="1"/>
    <col min="4711" max="4711" width="10.5546875" customWidth="1"/>
    <col min="4712" max="4712" width="17.44140625" bestFit="1" customWidth="1"/>
    <col min="4713" max="4713" width="12.33203125" bestFit="1" customWidth="1"/>
    <col min="4714" max="4714" width="9.5546875" bestFit="1" customWidth="1"/>
    <col min="4715" max="4725" width="0" hidden="1" customWidth="1"/>
    <col min="4726" max="4726" width="17.6640625" bestFit="1" customWidth="1"/>
    <col min="4727" max="4727" width="17.5546875" bestFit="1" customWidth="1"/>
    <col min="4728" max="4728" width="13.44140625" customWidth="1"/>
    <col min="4729" max="4729" width="0" hidden="1" customWidth="1"/>
    <col min="4935" max="4935" width="6.44140625" bestFit="1" customWidth="1"/>
    <col min="4936" max="4936" width="7.5546875" customWidth="1"/>
    <col min="4937" max="4937" width="19.33203125" customWidth="1"/>
    <col min="4938" max="4938" width="0" hidden="1" customWidth="1"/>
    <col min="4939" max="4939" width="14.6640625" customWidth="1"/>
    <col min="4940" max="4951" width="0" hidden="1" customWidth="1"/>
    <col min="4953" max="4953" width="17.88671875" bestFit="1" customWidth="1"/>
    <col min="4954" max="4954" width="19" bestFit="1" customWidth="1"/>
    <col min="4955" max="4955" width="11.88671875" bestFit="1" customWidth="1"/>
    <col min="4956" max="4959" width="0" hidden="1" customWidth="1"/>
    <col min="4960" max="4960" width="12.109375" bestFit="1" customWidth="1"/>
    <col min="4961" max="4961" width="29.6640625" bestFit="1" customWidth="1"/>
    <col min="4962" max="4962" width="15.109375" bestFit="1" customWidth="1"/>
    <col min="4963" max="4963" width="10.5546875" bestFit="1" customWidth="1"/>
    <col min="4964" max="4964" width="10.6640625" customWidth="1"/>
    <col min="4965" max="4965" width="10.5546875" bestFit="1" customWidth="1"/>
    <col min="4966" max="4966" width="14.109375" bestFit="1" customWidth="1"/>
    <col min="4967" max="4967" width="10.5546875" customWidth="1"/>
    <col min="4968" max="4968" width="17.44140625" bestFit="1" customWidth="1"/>
    <col min="4969" max="4969" width="12.33203125" bestFit="1" customWidth="1"/>
    <col min="4970" max="4970" width="9.5546875" bestFit="1" customWidth="1"/>
    <col min="4971" max="4981" width="0" hidden="1" customWidth="1"/>
    <col min="4982" max="4982" width="17.6640625" bestFit="1" customWidth="1"/>
    <col min="4983" max="4983" width="17.5546875" bestFit="1" customWidth="1"/>
    <col min="4984" max="4984" width="13.44140625" customWidth="1"/>
    <col min="4985" max="4985" width="0" hidden="1" customWidth="1"/>
    <col min="5191" max="5191" width="6.44140625" bestFit="1" customWidth="1"/>
    <col min="5192" max="5192" width="7.5546875" customWidth="1"/>
    <col min="5193" max="5193" width="19.33203125" customWidth="1"/>
    <col min="5194" max="5194" width="0" hidden="1" customWidth="1"/>
    <col min="5195" max="5195" width="14.6640625" customWidth="1"/>
    <col min="5196" max="5207" width="0" hidden="1" customWidth="1"/>
    <col min="5209" max="5209" width="17.88671875" bestFit="1" customWidth="1"/>
    <col min="5210" max="5210" width="19" bestFit="1" customWidth="1"/>
    <col min="5211" max="5211" width="11.88671875" bestFit="1" customWidth="1"/>
    <col min="5212" max="5215" width="0" hidden="1" customWidth="1"/>
    <col min="5216" max="5216" width="12.109375" bestFit="1" customWidth="1"/>
    <col min="5217" max="5217" width="29.6640625" bestFit="1" customWidth="1"/>
    <col min="5218" max="5218" width="15.109375" bestFit="1" customWidth="1"/>
    <col min="5219" max="5219" width="10.5546875" bestFit="1" customWidth="1"/>
    <col min="5220" max="5220" width="10.6640625" customWidth="1"/>
    <col min="5221" max="5221" width="10.5546875" bestFit="1" customWidth="1"/>
    <col min="5222" max="5222" width="14.109375" bestFit="1" customWidth="1"/>
    <col min="5223" max="5223" width="10.5546875" customWidth="1"/>
    <col min="5224" max="5224" width="17.44140625" bestFit="1" customWidth="1"/>
    <col min="5225" max="5225" width="12.33203125" bestFit="1" customWidth="1"/>
    <col min="5226" max="5226" width="9.5546875" bestFit="1" customWidth="1"/>
    <col min="5227" max="5237" width="0" hidden="1" customWidth="1"/>
    <col min="5238" max="5238" width="17.6640625" bestFit="1" customWidth="1"/>
    <col min="5239" max="5239" width="17.5546875" bestFit="1" customWidth="1"/>
    <col min="5240" max="5240" width="13.44140625" customWidth="1"/>
    <col min="5241" max="5241" width="0" hidden="1" customWidth="1"/>
    <col min="5447" max="5447" width="6.44140625" bestFit="1" customWidth="1"/>
    <col min="5448" max="5448" width="7.5546875" customWidth="1"/>
    <col min="5449" max="5449" width="19.33203125" customWidth="1"/>
    <col min="5450" max="5450" width="0" hidden="1" customWidth="1"/>
    <col min="5451" max="5451" width="14.6640625" customWidth="1"/>
    <col min="5452" max="5463" width="0" hidden="1" customWidth="1"/>
    <col min="5465" max="5465" width="17.88671875" bestFit="1" customWidth="1"/>
    <col min="5466" max="5466" width="19" bestFit="1" customWidth="1"/>
    <col min="5467" max="5467" width="11.88671875" bestFit="1" customWidth="1"/>
    <col min="5468" max="5471" width="0" hidden="1" customWidth="1"/>
    <col min="5472" max="5472" width="12.109375" bestFit="1" customWidth="1"/>
    <col min="5473" max="5473" width="29.6640625" bestFit="1" customWidth="1"/>
    <col min="5474" max="5474" width="15.109375" bestFit="1" customWidth="1"/>
    <col min="5475" max="5475" width="10.5546875" bestFit="1" customWidth="1"/>
    <col min="5476" max="5476" width="10.6640625" customWidth="1"/>
    <col min="5477" max="5477" width="10.5546875" bestFit="1" customWidth="1"/>
    <col min="5478" max="5478" width="14.109375" bestFit="1" customWidth="1"/>
    <col min="5479" max="5479" width="10.5546875" customWidth="1"/>
    <col min="5480" max="5480" width="17.44140625" bestFit="1" customWidth="1"/>
    <col min="5481" max="5481" width="12.33203125" bestFit="1" customWidth="1"/>
    <col min="5482" max="5482" width="9.5546875" bestFit="1" customWidth="1"/>
    <col min="5483" max="5493" width="0" hidden="1" customWidth="1"/>
    <col min="5494" max="5494" width="17.6640625" bestFit="1" customWidth="1"/>
    <col min="5495" max="5495" width="17.5546875" bestFit="1" customWidth="1"/>
    <col min="5496" max="5496" width="13.44140625" customWidth="1"/>
    <col min="5497" max="5497" width="0" hidden="1" customWidth="1"/>
    <col min="5703" max="5703" width="6.44140625" bestFit="1" customWidth="1"/>
    <col min="5704" max="5704" width="7.5546875" customWidth="1"/>
    <col min="5705" max="5705" width="19.33203125" customWidth="1"/>
    <col min="5706" max="5706" width="0" hidden="1" customWidth="1"/>
    <col min="5707" max="5707" width="14.6640625" customWidth="1"/>
    <col min="5708" max="5719" width="0" hidden="1" customWidth="1"/>
    <col min="5721" max="5721" width="17.88671875" bestFit="1" customWidth="1"/>
    <col min="5722" max="5722" width="19" bestFit="1" customWidth="1"/>
    <col min="5723" max="5723" width="11.88671875" bestFit="1" customWidth="1"/>
    <col min="5724" max="5727" width="0" hidden="1" customWidth="1"/>
    <col min="5728" max="5728" width="12.109375" bestFit="1" customWidth="1"/>
    <col min="5729" max="5729" width="29.6640625" bestFit="1" customWidth="1"/>
    <col min="5730" max="5730" width="15.109375" bestFit="1" customWidth="1"/>
    <col min="5731" max="5731" width="10.5546875" bestFit="1" customWidth="1"/>
    <col min="5732" max="5732" width="10.6640625" customWidth="1"/>
    <col min="5733" max="5733" width="10.5546875" bestFit="1" customWidth="1"/>
    <col min="5734" max="5734" width="14.109375" bestFit="1" customWidth="1"/>
    <col min="5735" max="5735" width="10.5546875" customWidth="1"/>
    <col min="5736" max="5736" width="17.44140625" bestFit="1" customWidth="1"/>
    <col min="5737" max="5737" width="12.33203125" bestFit="1" customWidth="1"/>
    <col min="5738" max="5738" width="9.5546875" bestFit="1" customWidth="1"/>
    <col min="5739" max="5749" width="0" hidden="1" customWidth="1"/>
    <col min="5750" max="5750" width="17.6640625" bestFit="1" customWidth="1"/>
    <col min="5751" max="5751" width="17.5546875" bestFit="1" customWidth="1"/>
    <col min="5752" max="5752" width="13.44140625" customWidth="1"/>
    <col min="5753" max="5753" width="0" hidden="1" customWidth="1"/>
    <col min="5959" max="5959" width="6.44140625" bestFit="1" customWidth="1"/>
    <col min="5960" max="5960" width="7.5546875" customWidth="1"/>
    <col min="5961" max="5961" width="19.33203125" customWidth="1"/>
    <col min="5962" max="5962" width="0" hidden="1" customWidth="1"/>
    <col min="5963" max="5963" width="14.6640625" customWidth="1"/>
    <col min="5964" max="5975" width="0" hidden="1" customWidth="1"/>
    <col min="5977" max="5977" width="17.88671875" bestFit="1" customWidth="1"/>
    <col min="5978" max="5978" width="19" bestFit="1" customWidth="1"/>
    <col min="5979" max="5979" width="11.88671875" bestFit="1" customWidth="1"/>
    <col min="5980" max="5983" width="0" hidden="1" customWidth="1"/>
    <col min="5984" max="5984" width="12.109375" bestFit="1" customWidth="1"/>
    <col min="5985" max="5985" width="29.6640625" bestFit="1" customWidth="1"/>
    <col min="5986" max="5986" width="15.109375" bestFit="1" customWidth="1"/>
    <col min="5987" max="5987" width="10.5546875" bestFit="1" customWidth="1"/>
    <col min="5988" max="5988" width="10.6640625" customWidth="1"/>
    <col min="5989" max="5989" width="10.5546875" bestFit="1" customWidth="1"/>
    <col min="5990" max="5990" width="14.109375" bestFit="1" customWidth="1"/>
    <col min="5991" max="5991" width="10.5546875" customWidth="1"/>
    <col min="5992" max="5992" width="17.44140625" bestFit="1" customWidth="1"/>
    <col min="5993" max="5993" width="12.33203125" bestFit="1" customWidth="1"/>
    <col min="5994" max="5994" width="9.5546875" bestFit="1" customWidth="1"/>
    <col min="5995" max="6005" width="0" hidden="1" customWidth="1"/>
    <col min="6006" max="6006" width="17.6640625" bestFit="1" customWidth="1"/>
    <col min="6007" max="6007" width="17.5546875" bestFit="1" customWidth="1"/>
    <col min="6008" max="6008" width="13.44140625" customWidth="1"/>
    <col min="6009" max="6009" width="0" hidden="1" customWidth="1"/>
    <col min="6215" max="6215" width="6.44140625" bestFit="1" customWidth="1"/>
    <col min="6216" max="6216" width="7.5546875" customWidth="1"/>
    <col min="6217" max="6217" width="19.33203125" customWidth="1"/>
    <col min="6218" max="6218" width="0" hidden="1" customWidth="1"/>
    <col min="6219" max="6219" width="14.6640625" customWidth="1"/>
    <col min="6220" max="6231" width="0" hidden="1" customWidth="1"/>
    <col min="6233" max="6233" width="17.88671875" bestFit="1" customWidth="1"/>
    <col min="6234" max="6234" width="19" bestFit="1" customWidth="1"/>
    <col min="6235" max="6235" width="11.88671875" bestFit="1" customWidth="1"/>
    <col min="6236" max="6239" width="0" hidden="1" customWidth="1"/>
    <col min="6240" max="6240" width="12.109375" bestFit="1" customWidth="1"/>
    <col min="6241" max="6241" width="29.6640625" bestFit="1" customWidth="1"/>
    <col min="6242" max="6242" width="15.109375" bestFit="1" customWidth="1"/>
    <col min="6243" max="6243" width="10.5546875" bestFit="1" customWidth="1"/>
    <col min="6244" max="6244" width="10.6640625" customWidth="1"/>
    <col min="6245" max="6245" width="10.5546875" bestFit="1" customWidth="1"/>
    <col min="6246" max="6246" width="14.109375" bestFit="1" customWidth="1"/>
    <col min="6247" max="6247" width="10.5546875" customWidth="1"/>
    <col min="6248" max="6248" width="17.44140625" bestFit="1" customWidth="1"/>
    <col min="6249" max="6249" width="12.33203125" bestFit="1" customWidth="1"/>
    <col min="6250" max="6250" width="9.5546875" bestFit="1" customWidth="1"/>
    <col min="6251" max="6261" width="0" hidden="1" customWidth="1"/>
    <col min="6262" max="6262" width="17.6640625" bestFit="1" customWidth="1"/>
    <col min="6263" max="6263" width="17.5546875" bestFit="1" customWidth="1"/>
    <col min="6264" max="6264" width="13.44140625" customWidth="1"/>
    <col min="6265" max="6265" width="0" hidden="1" customWidth="1"/>
    <col min="6471" max="6471" width="6.44140625" bestFit="1" customWidth="1"/>
    <col min="6472" max="6472" width="7.5546875" customWidth="1"/>
    <col min="6473" max="6473" width="19.33203125" customWidth="1"/>
    <col min="6474" max="6474" width="0" hidden="1" customWidth="1"/>
    <col min="6475" max="6475" width="14.6640625" customWidth="1"/>
    <col min="6476" max="6487" width="0" hidden="1" customWidth="1"/>
    <col min="6489" max="6489" width="17.88671875" bestFit="1" customWidth="1"/>
    <col min="6490" max="6490" width="19" bestFit="1" customWidth="1"/>
    <col min="6491" max="6491" width="11.88671875" bestFit="1" customWidth="1"/>
    <col min="6492" max="6495" width="0" hidden="1" customWidth="1"/>
    <col min="6496" max="6496" width="12.109375" bestFit="1" customWidth="1"/>
    <col min="6497" max="6497" width="29.6640625" bestFit="1" customWidth="1"/>
    <col min="6498" max="6498" width="15.109375" bestFit="1" customWidth="1"/>
    <col min="6499" max="6499" width="10.5546875" bestFit="1" customWidth="1"/>
    <col min="6500" max="6500" width="10.6640625" customWidth="1"/>
    <col min="6501" max="6501" width="10.5546875" bestFit="1" customWidth="1"/>
    <col min="6502" max="6502" width="14.109375" bestFit="1" customWidth="1"/>
    <col min="6503" max="6503" width="10.5546875" customWidth="1"/>
    <col min="6504" max="6504" width="17.44140625" bestFit="1" customWidth="1"/>
    <col min="6505" max="6505" width="12.33203125" bestFit="1" customWidth="1"/>
    <col min="6506" max="6506" width="9.5546875" bestFit="1" customWidth="1"/>
    <col min="6507" max="6517" width="0" hidden="1" customWidth="1"/>
    <col min="6518" max="6518" width="17.6640625" bestFit="1" customWidth="1"/>
    <col min="6519" max="6519" width="17.5546875" bestFit="1" customWidth="1"/>
    <col min="6520" max="6520" width="13.44140625" customWidth="1"/>
    <col min="6521" max="6521" width="0" hidden="1" customWidth="1"/>
    <col min="6727" max="6727" width="6.44140625" bestFit="1" customWidth="1"/>
    <col min="6728" max="6728" width="7.5546875" customWidth="1"/>
    <col min="6729" max="6729" width="19.33203125" customWidth="1"/>
    <col min="6730" max="6730" width="0" hidden="1" customWidth="1"/>
    <col min="6731" max="6731" width="14.6640625" customWidth="1"/>
    <col min="6732" max="6743" width="0" hidden="1" customWidth="1"/>
    <col min="6745" max="6745" width="17.88671875" bestFit="1" customWidth="1"/>
    <col min="6746" max="6746" width="19" bestFit="1" customWidth="1"/>
    <col min="6747" max="6747" width="11.88671875" bestFit="1" customWidth="1"/>
    <col min="6748" max="6751" width="0" hidden="1" customWidth="1"/>
    <col min="6752" max="6752" width="12.109375" bestFit="1" customWidth="1"/>
    <col min="6753" max="6753" width="29.6640625" bestFit="1" customWidth="1"/>
    <col min="6754" max="6754" width="15.109375" bestFit="1" customWidth="1"/>
    <col min="6755" max="6755" width="10.5546875" bestFit="1" customWidth="1"/>
    <col min="6756" max="6756" width="10.6640625" customWidth="1"/>
    <col min="6757" max="6757" width="10.5546875" bestFit="1" customWidth="1"/>
    <col min="6758" max="6758" width="14.109375" bestFit="1" customWidth="1"/>
    <col min="6759" max="6759" width="10.5546875" customWidth="1"/>
    <col min="6760" max="6760" width="17.44140625" bestFit="1" customWidth="1"/>
    <col min="6761" max="6761" width="12.33203125" bestFit="1" customWidth="1"/>
    <col min="6762" max="6762" width="9.5546875" bestFit="1" customWidth="1"/>
    <col min="6763" max="6773" width="0" hidden="1" customWidth="1"/>
    <col min="6774" max="6774" width="17.6640625" bestFit="1" customWidth="1"/>
    <col min="6775" max="6775" width="17.5546875" bestFit="1" customWidth="1"/>
    <col min="6776" max="6776" width="13.44140625" customWidth="1"/>
    <col min="6777" max="6777" width="0" hidden="1" customWidth="1"/>
    <col min="6983" max="6983" width="6.44140625" bestFit="1" customWidth="1"/>
    <col min="6984" max="6984" width="7.5546875" customWidth="1"/>
    <col min="6985" max="6985" width="19.33203125" customWidth="1"/>
    <col min="6986" max="6986" width="0" hidden="1" customWidth="1"/>
    <col min="6987" max="6987" width="14.6640625" customWidth="1"/>
    <col min="6988" max="6999" width="0" hidden="1" customWidth="1"/>
    <col min="7001" max="7001" width="17.88671875" bestFit="1" customWidth="1"/>
    <col min="7002" max="7002" width="19" bestFit="1" customWidth="1"/>
    <col min="7003" max="7003" width="11.88671875" bestFit="1" customWidth="1"/>
    <col min="7004" max="7007" width="0" hidden="1" customWidth="1"/>
    <col min="7008" max="7008" width="12.109375" bestFit="1" customWidth="1"/>
    <col min="7009" max="7009" width="29.6640625" bestFit="1" customWidth="1"/>
    <col min="7010" max="7010" width="15.109375" bestFit="1" customWidth="1"/>
    <col min="7011" max="7011" width="10.5546875" bestFit="1" customWidth="1"/>
    <col min="7012" max="7012" width="10.6640625" customWidth="1"/>
    <col min="7013" max="7013" width="10.5546875" bestFit="1" customWidth="1"/>
    <col min="7014" max="7014" width="14.109375" bestFit="1" customWidth="1"/>
    <col min="7015" max="7015" width="10.5546875" customWidth="1"/>
    <col min="7016" max="7016" width="17.44140625" bestFit="1" customWidth="1"/>
    <col min="7017" max="7017" width="12.33203125" bestFit="1" customWidth="1"/>
    <col min="7018" max="7018" width="9.5546875" bestFit="1" customWidth="1"/>
    <col min="7019" max="7029" width="0" hidden="1" customWidth="1"/>
    <col min="7030" max="7030" width="17.6640625" bestFit="1" customWidth="1"/>
    <col min="7031" max="7031" width="17.5546875" bestFit="1" customWidth="1"/>
    <col min="7032" max="7032" width="13.44140625" customWidth="1"/>
    <col min="7033" max="7033" width="0" hidden="1" customWidth="1"/>
    <col min="7239" max="7239" width="6.44140625" bestFit="1" customWidth="1"/>
    <col min="7240" max="7240" width="7.5546875" customWidth="1"/>
    <col min="7241" max="7241" width="19.33203125" customWidth="1"/>
    <col min="7242" max="7242" width="0" hidden="1" customWidth="1"/>
    <col min="7243" max="7243" width="14.6640625" customWidth="1"/>
    <col min="7244" max="7255" width="0" hidden="1" customWidth="1"/>
    <col min="7257" max="7257" width="17.88671875" bestFit="1" customWidth="1"/>
    <col min="7258" max="7258" width="19" bestFit="1" customWidth="1"/>
    <col min="7259" max="7259" width="11.88671875" bestFit="1" customWidth="1"/>
    <col min="7260" max="7263" width="0" hidden="1" customWidth="1"/>
    <col min="7264" max="7264" width="12.109375" bestFit="1" customWidth="1"/>
    <col min="7265" max="7265" width="29.6640625" bestFit="1" customWidth="1"/>
    <col min="7266" max="7266" width="15.109375" bestFit="1" customWidth="1"/>
    <col min="7267" max="7267" width="10.5546875" bestFit="1" customWidth="1"/>
    <col min="7268" max="7268" width="10.6640625" customWidth="1"/>
    <col min="7269" max="7269" width="10.5546875" bestFit="1" customWidth="1"/>
    <col min="7270" max="7270" width="14.109375" bestFit="1" customWidth="1"/>
    <col min="7271" max="7271" width="10.5546875" customWidth="1"/>
    <col min="7272" max="7272" width="17.44140625" bestFit="1" customWidth="1"/>
    <col min="7273" max="7273" width="12.33203125" bestFit="1" customWidth="1"/>
    <col min="7274" max="7274" width="9.5546875" bestFit="1" customWidth="1"/>
    <col min="7275" max="7285" width="0" hidden="1" customWidth="1"/>
    <col min="7286" max="7286" width="17.6640625" bestFit="1" customWidth="1"/>
    <col min="7287" max="7287" width="17.5546875" bestFit="1" customWidth="1"/>
    <col min="7288" max="7288" width="13.44140625" customWidth="1"/>
    <col min="7289" max="7289" width="0" hidden="1" customWidth="1"/>
    <col min="7495" max="7495" width="6.44140625" bestFit="1" customWidth="1"/>
    <col min="7496" max="7496" width="7.5546875" customWidth="1"/>
    <col min="7497" max="7497" width="19.33203125" customWidth="1"/>
    <col min="7498" max="7498" width="0" hidden="1" customWidth="1"/>
    <col min="7499" max="7499" width="14.6640625" customWidth="1"/>
    <col min="7500" max="7511" width="0" hidden="1" customWidth="1"/>
    <col min="7513" max="7513" width="17.88671875" bestFit="1" customWidth="1"/>
    <col min="7514" max="7514" width="19" bestFit="1" customWidth="1"/>
    <col min="7515" max="7515" width="11.88671875" bestFit="1" customWidth="1"/>
    <col min="7516" max="7519" width="0" hidden="1" customWidth="1"/>
    <col min="7520" max="7520" width="12.109375" bestFit="1" customWidth="1"/>
    <col min="7521" max="7521" width="29.6640625" bestFit="1" customWidth="1"/>
    <col min="7522" max="7522" width="15.109375" bestFit="1" customWidth="1"/>
    <col min="7523" max="7523" width="10.5546875" bestFit="1" customWidth="1"/>
    <col min="7524" max="7524" width="10.6640625" customWidth="1"/>
    <col min="7525" max="7525" width="10.5546875" bestFit="1" customWidth="1"/>
    <col min="7526" max="7526" width="14.109375" bestFit="1" customWidth="1"/>
    <col min="7527" max="7527" width="10.5546875" customWidth="1"/>
    <col min="7528" max="7528" width="17.44140625" bestFit="1" customWidth="1"/>
    <col min="7529" max="7529" width="12.33203125" bestFit="1" customWidth="1"/>
    <col min="7530" max="7530" width="9.5546875" bestFit="1" customWidth="1"/>
    <col min="7531" max="7541" width="0" hidden="1" customWidth="1"/>
    <col min="7542" max="7542" width="17.6640625" bestFit="1" customWidth="1"/>
    <col min="7543" max="7543" width="17.5546875" bestFit="1" customWidth="1"/>
    <col min="7544" max="7544" width="13.44140625" customWidth="1"/>
    <col min="7545" max="7545" width="0" hidden="1" customWidth="1"/>
    <col min="7751" max="7751" width="6.44140625" bestFit="1" customWidth="1"/>
    <col min="7752" max="7752" width="7.5546875" customWidth="1"/>
    <col min="7753" max="7753" width="19.33203125" customWidth="1"/>
    <col min="7754" max="7754" width="0" hidden="1" customWidth="1"/>
    <col min="7755" max="7755" width="14.6640625" customWidth="1"/>
    <col min="7756" max="7767" width="0" hidden="1" customWidth="1"/>
    <col min="7769" max="7769" width="17.88671875" bestFit="1" customWidth="1"/>
    <col min="7770" max="7770" width="19" bestFit="1" customWidth="1"/>
    <col min="7771" max="7771" width="11.88671875" bestFit="1" customWidth="1"/>
    <col min="7772" max="7775" width="0" hidden="1" customWidth="1"/>
    <col min="7776" max="7776" width="12.109375" bestFit="1" customWidth="1"/>
    <col min="7777" max="7777" width="29.6640625" bestFit="1" customWidth="1"/>
    <col min="7778" max="7778" width="15.109375" bestFit="1" customWidth="1"/>
    <col min="7779" max="7779" width="10.5546875" bestFit="1" customWidth="1"/>
    <col min="7780" max="7780" width="10.6640625" customWidth="1"/>
    <col min="7781" max="7781" width="10.5546875" bestFit="1" customWidth="1"/>
    <col min="7782" max="7782" width="14.109375" bestFit="1" customWidth="1"/>
    <col min="7783" max="7783" width="10.5546875" customWidth="1"/>
    <col min="7784" max="7784" width="17.44140625" bestFit="1" customWidth="1"/>
    <col min="7785" max="7785" width="12.33203125" bestFit="1" customWidth="1"/>
    <col min="7786" max="7786" width="9.5546875" bestFit="1" customWidth="1"/>
    <col min="7787" max="7797" width="0" hidden="1" customWidth="1"/>
    <col min="7798" max="7798" width="17.6640625" bestFit="1" customWidth="1"/>
    <col min="7799" max="7799" width="17.5546875" bestFit="1" customWidth="1"/>
    <col min="7800" max="7800" width="13.44140625" customWidth="1"/>
    <col min="7801" max="7801" width="0" hidden="1" customWidth="1"/>
    <col min="8007" max="8007" width="6.44140625" bestFit="1" customWidth="1"/>
    <col min="8008" max="8008" width="7.5546875" customWidth="1"/>
    <col min="8009" max="8009" width="19.33203125" customWidth="1"/>
    <col min="8010" max="8010" width="0" hidden="1" customWidth="1"/>
    <col min="8011" max="8011" width="14.6640625" customWidth="1"/>
    <col min="8012" max="8023" width="0" hidden="1" customWidth="1"/>
    <col min="8025" max="8025" width="17.88671875" bestFit="1" customWidth="1"/>
    <col min="8026" max="8026" width="19" bestFit="1" customWidth="1"/>
    <col min="8027" max="8027" width="11.88671875" bestFit="1" customWidth="1"/>
    <col min="8028" max="8031" width="0" hidden="1" customWidth="1"/>
    <col min="8032" max="8032" width="12.109375" bestFit="1" customWidth="1"/>
    <col min="8033" max="8033" width="29.6640625" bestFit="1" customWidth="1"/>
    <col min="8034" max="8034" width="15.109375" bestFit="1" customWidth="1"/>
    <col min="8035" max="8035" width="10.5546875" bestFit="1" customWidth="1"/>
    <col min="8036" max="8036" width="10.6640625" customWidth="1"/>
    <col min="8037" max="8037" width="10.5546875" bestFit="1" customWidth="1"/>
    <col min="8038" max="8038" width="14.109375" bestFit="1" customWidth="1"/>
    <col min="8039" max="8039" width="10.5546875" customWidth="1"/>
    <col min="8040" max="8040" width="17.44140625" bestFit="1" customWidth="1"/>
    <col min="8041" max="8041" width="12.33203125" bestFit="1" customWidth="1"/>
    <col min="8042" max="8042" width="9.5546875" bestFit="1" customWidth="1"/>
    <col min="8043" max="8053" width="0" hidden="1" customWidth="1"/>
    <col min="8054" max="8054" width="17.6640625" bestFit="1" customWidth="1"/>
    <col min="8055" max="8055" width="17.5546875" bestFit="1" customWidth="1"/>
    <col min="8056" max="8056" width="13.44140625" customWidth="1"/>
    <col min="8057" max="8057" width="0" hidden="1" customWidth="1"/>
    <col min="8263" max="8263" width="6.44140625" bestFit="1" customWidth="1"/>
    <col min="8264" max="8264" width="7.5546875" customWidth="1"/>
    <col min="8265" max="8265" width="19.33203125" customWidth="1"/>
    <col min="8266" max="8266" width="0" hidden="1" customWidth="1"/>
    <col min="8267" max="8267" width="14.6640625" customWidth="1"/>
    <col min="8268" max="8279" width="0" hidden="1" customWidth="1"/>
    <col min="8281" max="8281" width="17.88671875" bestFit="1" customWidth="1"/>
    <col min="8282" max="8282" width="19" bestFit="1" customWidth="1"/>
    <col min="8283" max="8283" width="11.88671875" bestFit="1" customWidth="1"/>
    <col min="8284" max="8287" width="0" hidden="1" customWidth="1"/>
    <col min="8288" max="8288" width="12.109375" bestFit="1" customWidth="1"/>
    <col min="8289" max="8289" width="29.6640625" bestFit="1" customWidth="1"/>
    <col min="8290" max="8290" width="15.109375" bestFit="1" customWidth="1"/>
    <col min="8291" max="8291" width="10.5546875" bestFit="1" customWidth="1"/>
    <col min="8292" max="8292" width="10.6640625" customWidth="1"/>
    <col min="8293" max="8293" width="10.5546875" bestFit="1" customWidth="1"/>
    <col min="8294" max="8294" width="14.109375" bestFit="1" customWidth="1"/>
    <col min="8295" max="8295" width="10.5546875" customWidth="1"/>
    <col min="8296" max="8296" width="17.44140625" bestFit="1" customWidth="1"/>
    <col min="8297" max="8297" width="12.33203125" bestFit="1" customWidth="1"/>
    <col min="8298" max="8298" width="9.5546875" bestFit="1" customWidth="1"/>
    <col min="8299" max="8309" width="0" hidden="1" customWidth="1"/>
    <col min="8310" max="8310" width="17.6640625" bestFit="1" customWidth="1"/>
    <col min="8311" max="8311" width="17.5546875" bestFit="1" customWidth="1"/>
    <col min="8312" max="8312" width="13.44140625" customWidth="1"/>
    <col min="8313" max="8313" width="0" hidden="1" customWidth="1"/>
    <col min="8519" max="8519" width="6.44140625" bestFit="1" customWidth="1"/>
    <col min="8520" max="8520" width="7.5546875" customWidth="1"/>
    <col min="8521" max="8521" width="19.33203125" customWidth="1"/>
    <col min="8522" max="8522" width="0" hidden="1" customWidth="1"/>
    <col min="8523" max="8523" width="14.6640625" customWidth="1"/>
    <col min="8524" max="8535" width="0" hidden="1" customWidth="1"/>
    <col min="8537" max="8537" width="17.88671875" bestFit="1" customWidth="1"/>
    <col min="8538" max="8538" width="19" bestFit="1" customWidth="1"/>
    <col min="8539" max="8539" width="11.88671875" bestFit="1" customWidth="1"/>
    <col min="8540" max="8543" width="0" hidden="1" customWidth="1"/>
    <col min="8544" max="8544" width="12.109375" bestFit="1" customWidth="1"/>
    <col min="8545" max="8545" width="29.6640625" bestFit="1" customWidth="1"/>
    <col min="8546" max="8546" width="15.109375" bestFit="1" customWidth="1"/>
    <col min="8547" max="8547" width="10.5546875" bestFit="1" customWidth="1"/>
    <col min="8548" max="8548" width="10.6640625" customWidth="1"/>
    <col min="8549" max="8549" width="10.5546875" bestFit="1" customWidth="1"/>
    <col min="8550" max="8550" width="14.109375" bestFit="1" customWidth="1"/>
    <col min="8551" max="8551" width="10.5546875" customWidth="1"/>
    <col min="8552" max="8552" width="17.44140625" bestFit="1" customWidth="1"/>
    <col min="8553" max="8553" width="12.33203125" bestFit="1" customWidth="1"/>
    <col min="8554" max="8554" width="9.5546875" bestFit="1" customWidth="1"/>
    <col min="8555" max="8565" width="0" hidden="1" customWidth="1"/>
    <col min="8566" max="8566" width="17.6640625" bestFit="1" customWidth="1"/>
    <col min="8567" max="8567" width="17.5546875" bestFit="1" customWidth="1"/>
    <col min="8568" max="8568" width="13.44140625" customWidth="1"/>
    <col min="8569" max="8569" width="0" hidden="1" customWidth="1"/>
    <col min="8775" max="8775" width="6.44140625" bestFit="1" customWidth="1"/>
    <col min="8776" max="8776" width="7.5546875" customWidth="1"/>
    <col min="8777" max="8777" width="19.33203125" customWidth="1"/>
    <col min="8778" max="8778" width="0" hidden="1" customWidth="1"/>
    <col min="8779" max="8779" width="14.6640625" customWidth="1"/>
    <col min="8780" max="8791" width="0" hidden="1" customWidth="1"/>
    <col min="8793" max="8793" width="17.88671875" bestFit="1" customWidth="1"/>
    <col min="8794" max="8794" width="19" bestFit="1" customWidth="1"/>
    <col min="8795" max="8795" width="11.88671875" bestFit="1" customWidth="1"/>
    <col min="8796" max="8799" width="0" hidden="1" customWidth="1"/>
    <col min="8800" max="8800" width="12.109375" bestFit="1" customWidth="1"/>
    <col min="8801" max="8801" width="29.6640625" bestFit="1" customWidth="1"/>
    <col min="8802" max="8802" width="15.109375" bestFit="1" customWidth="1"/>
    <col min="8803" max="8803" width="10.5546875" bestFit="1" customWidth="1"/>
    <col min="8804" max="8804" width="10.6640625" customWidth="1"/>
    <col min="8805" max="8805" width="10.5546875" bestFit="1" customWidth="1"/>
    <col min="8806" max="8806" width="14.109375" bestFit="1" customWidth="1"/>
    <col min="8807" max="8807" width="10.5546875" customWidth="1"/>
    <col min="8808" max="8808" width="17.44140625" bestFit="1" customWidth="1"/>
    <col min="8809" max="8809" width="12.33203125" bestFit="1" customWidth="1"/>
    <col min="8810" max="8810" width="9.5546875" bestFit="1" customWidth="1"/>
    <col min="8811" max="8821" width="0" hidden="1" customWidth="1"/>
    <col min="8822" max="8822" width="17.6640625" bestFit="1" customWidth="1"/>
    <col min="8823" max="8823" width="17.5546875" bestFit="1" customWidth="1"/>
    <col min="8824" max="8824" width="13.44140625" customWidth="1"/>
    <col min="8825" max="8825" width="0" hidden="1" customWidth="1"/>
    <col min="9031" max="9031" width="6.44140625" bestFit="1" customWidth="1"/>
    <col min="9032" max="9032" width="7.5546875" customWidth="1"/>
    <col min="9033" max="9033" width="19.33203125" customWidth="1"/>
    <col min="9034" max="9034" width="0" hidden="1" customWidth="1"/>
    <col min="9035" max="9035" width="14.6640625" customWidth="1"/>
    <col min="9036" max="9047" width="0" hidden="1" customWidth="1"/>
    <col min="9049" max="9049" width="17.88671875" bestFit="1" customWidth="1"/>
    <col min="9050" max="9050" width="19" bestFit="1" customWidth="1"/>
    <col min="9051" max="9051" width="11.88671875" bestFit="1" customWidth="1"/>
    <col min="9052" max="9055" width="0" hidden="1" customWidth="1"/>
    <col min="9056" max="9056" width="12.109375" bestFit="1" customWidth="1"/>
    <col min="9057" max="9057" width="29.6640625" bestFit="1" customWidth="1"/>
    <col min="9058" max="9058" width="15.109375" bestFit="1" customWidth="1"/>
    <col min="9059" max="9059" width="10.5546875" bestFit="1" customWidth="1"/>
    <col min="9060" max="9060" width="10.6640625" customWidth="1"/>
    <col min="9061" max="9061" width="10.5546875" bestFit="1" customWidth="1"/>
    <col min="9062" max="9062" width="14.109375" bestFit="1" customWidth="1"/>
    <col min="9063" max="9063" width="10.5546875" customWidth="1"/>
    <col min="9064" max="9064" width="17.44140625" bestFit="1" customWidth="1"/>
    <col min="9065" max="9065" width="12.33203125" bestFit="1" customWidth="1"/>
    <col min="9066" max="9066" width="9.5546875" bestFit="1" customWidth="1"/>
    <col min="9067" max="9077" width="0" hidden="1" customWidth="1"/>
    <col min="9078" max="9078" width="17.6640625" bestFit="1" customWidth="1"/>
    <col min="9079" max="9079" width="17.5546875" bestFit="1" customWidth="1"/>
    <col min="9080" max="9080" width="13.44140625" customWidth="1"/>
    <col min="9081" max="9081" width="0" hidden="1" customWidth="1"/>
    <col min="9287" max="9287" width="6.44140625" bestFit="1" customWidth="1"/>
    <col min="9288" max="9288" width="7.5546875" customWidth="1"/>
    <col min="9289" max="9289" width="19.33203125" customWidth="1"/>
    <col min="9290" max="9290" width="0" hidden="1" customWidth="1"/>
    <col min="9291" max="9291" width="14.6640625" customWidth="1"/>
    <col min="9292" max="9303" width="0" hidden="1" customWidth="1"/>
    <col min="9305" max="9305" width="17.88671875" bestFit="1" customWidth="1"/>
    <col min="9306" max="9306" width="19" bestFit="1" customWidth="1"/>
    <col min="9307" max="9307" width="11.88671875" bestFit="1" customWidth="1"/>
    <col min="9308" max="9311" width="0" hidden="1" customWidth="1"/>
    <col min="9312" max="9312" width="12.109375" bestFit="1" customWidth="1"/>
    <col min="9313" max="9313" width="29.6640625" bestFit="1" customWidth="1"/>
    <col min="9314" max="9314" width="15.109375" bestFit="1" customWidth="1"/>
    <col min="9315" max="9315" width="10.5546875" bestFit="1" customWidth="1"/>
    <col min="9316" max="9316" width="10.6640625" customWidth="1"/>
    <col min="9317" max="9317" width="10.5546875" bestFit="1" customWidth="1"/>
    <col min="9318" max="9318" width="14.109375" bestFit="1" customWidth="1"/>
    <col min="9319" max="9319" width="10.5546875" customWidth="1"/>
    <col min="9320" max="9320" width="17.44140625" bestFit="1" customWidth="1"/>
    <col min="9321" max="9321" width="12.33203125" bestFit="1" customWidth="1"/>
    <col min="9322" max="9322" width="9.5546875" bestFit="1" customWidth="1"/>
    <col min="9323" max="9333" width="0" hidden="1" customWidth="1"/>
    <col min="9334" max="9334" width="17.6640625" bestFit="1" customWidth="1"/>
    <col min="9335" max="9335" width="17.5546875" bestFit="1" customWidth="1"/>
    <col min="9336" max="9336" width="13.44140625" customWidth="1"/>
    <col min="9337" max="9337" width="0" hidden="1" customWidth="1"/>
    <col min="9543" max="9543" width="6.44140625" bestFit="1" customWidth="1"/>
    <col min="9544" max="9544" width="7.5546875" customWidth="1"/>
    <col min="9545" max="9545" width="19.33203125" customWidth="1"/>
    <col min="9546" max="9546" width="0" hidden="1" customWidth="1"/>
    <col min="9547" max="9547" width="14.6640625" customWidth="1"/>
    <col min="9548" max="9559" width="0" hidden="1" customWidth="1"/>
    <col min="9561" max="9561" width="17.88671875" bestFit="1" customWidth="1"/>
    <col min="9562" max="9562" width="19" bestFit="1" customWidth="1"/>
    <col min="9563" max="9563" width="11.88671875" bestFit="1" customWidth="1"/>
    <col min="9564" max="9567" width="0" hidden="1" customWidth="1"/>
    <col min="9568" max="9568" width="12.109375" bestFit="1" customWidth="1"/>
    <col min="9569" max="9569" width="29.6640625" bestFit="1" customWidth="1"/>
    <col min="9570" max="9570" width="15.109375" bestFit="1" customWidth="1"/>
    <col min="9571" max="9571" width="10.5546875" bestFit="1" customWidth="1"/>
    <col min="9572" max="9572" width="10.6640625" customWidth="1"/>
    <col min="9573" max="9573" width="10.5546875" bestFit="1" customWidth="1"/>
    <col min="9574" max="9574" width="14.109375" bestFit="1" customWidth="1"/>
    <col min="9575" max="9575" width="10.5546875" customWidth="1"/>
    <col min="9576" max="9576" width="17.44140625" bestFit="1" customWidth="1"/>
    <col min="9577" max="9577" width="12.33203125" bestFit="1" customWidth="1"/>
    <col min="9578" max="9578" width="9.5546875" bestFit="1" customWidth="1"/>
    <col min="9579" max="9589" width="0" hidden="1" customWidth="1"/>
    <col min="9590" max="9590" width="17.6640625" bestFit="1" customWidth="1"/>
    <col min="9591" max="9591" width="17.5546875" bestFit="1" customWidth="1"/>
    <col min="9592" max="9592" width="13.44140625" customWidth="1"/>
    <col min="9593" max="9593" width="0" hidden="1" customWidth="1"/>
    <col min="9799" max="9799" width="6.44140625" bestFit="1" customWidth="1"/>
    <col min="9800" max="9800" width="7.5546875" customWidth="1"/>
    <col min="9801" max="9801" width="19.33203125" customWidth="1"/>
    <col min="9802" max="9802" width="0" hidden="1" customWidth="1"/>
    <col min="9803" max="9803" width="14.6640625" customWidth="1"/>
    <col min="9804" max="9815" width="0" hidden="1" customWidth="1"/>
    <col min="9817" max="9817" width="17.88671875" bestFit="1" customWidth="1"/>
    <col min="9818" max="9818" width="19" bestFit="1" customWidth="1"/>
    <col min="9819" max="9819" width="11.88671875" bestFit="1" customWidth="1"/>
    <col min="9820" max="9823" width="0" hidden="1" customWidth="1"/>
    <col min="9824" max="9824" width="12.109375" bestFit="1" customWidth="1"/>
    <col min="9825" max="9825" width="29.6640625" bestFit="1" customWidth="1"/>
    <col min="9826" max="9826" width="15.109375" bestFit="1" customWidth="1"/>
    <col min="9827" max="9827" width="10.5546875" bestFit="1" customWidth="1"/>
    <col min="9828" max="9828" width="10.6640625" customWidth="1"/>
    <col min="9829" max="9829" width="10.5546875" bestFit="1" customWidth="1"/>
    <col min="9830" max="9830" width="14.109375" bestFit="1" customWidth="1"/>
    <col min="9831" max="9831" width="10.5546875" customWidth="1"/>
    <col min="9832" max="9832" width="17.44140625" bestFit="1" customWidth="1"/>
    <col min="9833" max="9833" width="12.33203125" bestFit="1" customWidth="1"/>
    <col min="9834" max="9834" width="9.5546875" bestFit="1" customWidth="1"/>
    <col min="9835" max="9845" width="0" hidden="1" customWidth="1"/>
    <col min="9846" max="9846" width="17.6640625" bestFit="1" customWidth="1"/>
    <col min="9847" max="9847" width="17.5546875" bestFit="1" customWidth="1"/>
    <col min="9848" max="9848" width="13.44140625" customWidth="1"/>
    <col min="9849" max="9849" width="0" hidden="1" customWidth="1"/>
    <col min="10055" max="10055" width="6.44140625" bestFit="1" customWidth="1"/>
    <col min="10056" max="10056" width="7.5546875" customWidth="1"/>
    <col min="10057" max="10057" width="19.33203125" customWidth="1"/>
    <col min="10058" max="10058" width="0" hidden="1" customWidth="1"/>
    <col min="10059" max="10059" width="14.6640625" customWidth="1"/>
    <col min="10060" max="10071" width="0" hidden="1" customWidth="1"/>
    <col min="10073" max="10073" width="17.88671875" bestFit="1" customWidth="1"/>
    <col min="10074" max="10074" width="19" bestFit="1" customWidth="1"/>
    <col min="10075" max="10075" width="11.88671875" bestFit="1" customWidth="1"/>
    <col min="10076" max="10079" width="0" hidden="1" customWidth="1"/>
    <col min="10080" max="10080" width="12.109375" bestFit="1" customWidth="1"/>
    <col min="10081" max="10081" width="29.6640625" bestFit="1" customWidth="1"/>
    <col min="10082" max="10082" width="15.109375" bestFit="1" customWidth="1"/>
    <col min="10083" max="10083" width="10.5546875" bestFit="1" customWidth="1"/>
    <col min="10084" max="10084" width="10.6640625" customWidth="1"/>
    <col min="10085" max="10085" width="10.5546875" bestFit="1" customWidth="1"/>
    <col min="10086" max="10086" width="14.109375" bestFit="1" customWidth="1"/>
    <col min="10087" max="10087" width="10.5546875" customWidth="1"/>
    <col min="10088" max="10088" width="17.44140625" bestFit="1" customWidth="1"/>
    <col min="10089" max="10089" width="12.33203125" bestFit="1" customWidth="1"/>
    <col min="10090" max="10090" width="9.5546875" bestFit="1" customWidth="1"/>
    <col min="10091" max="10101" width="0" hidden="1" customWidth="1"/>
    <col min="10102" max="10102" width="17.6640625" bestFit="1" customWidth="1"/>
    <col min="10103" max="10103" width="17.5546875" bestFit="1" customWidth="1"/>
    <col min="10104" max="10104" width="13.44140625" customWidth="1"/>
    <col min="10105" max="10105" width="0" hidden="1" customWidth="1"/>
    <col min="10311" max="10311" width="6.44140625" bestFit="1" customWidth="1"/>
    <col min="10312" max="10312" width="7.5546875" customWidth="1"/>
    <col min="10313" max="10313" width="19.33203125" customWidth="1"/>
    <col min="10314" max="10314" width="0" hidden="1" customWidth="1"/>
    <col min="10315" max="10315" width="14.6640625" customWidth="1"/>
    <col min="10316" max="10327" width="0" hidden="1" customWidth="1"/>
    <col min="10329" max="10329" width="17.88671875" bestFit="1" customWidth="1"/>
    <col min="10330" max="10330" width="19" bestFit="1" customWidth="1"/>
    <col min="10331" max="10331" width="11.88671875" bestFit="1" customWidth="1"/>
    <col min="10332" max="10335" width="0" hidden="1" customWidth="1"/>
    <col min="10336" max="10336" width="12.109375" bestFit="1" customWidth="1"/>
    <col min="10337" max="10337" width="29.6640625" bestFit="1" customWidth="1"/>
    <col min="10338" max="10338" width="15.109375" bestFit="1" customWidth="1"/>
    <col min="10339" max="10339" width="10.5546875" bestFit="1" customWidth="1"/>
    <col min="10340" max="10340" width="10.6640625" customWidth="1"/>
    <col min="10341" max="10341" width="10.5546875" bestFit="1" customWidth="1"/>
    <col min="10342" max="10342" width="14.109375" bestFit="1" customWidth="1"/>
    <col min="10343" max="10343" width="10.5546875" customWidth="1"/>
    <col min="10344" max="10344" width="17.44140625" bestFit="1" customWidth="1"/>
    <col min="10345" max="10345" width="12.33203125" bestFit="1" customWidth="1"/>
    <col min="10346" max="10346" width="9.5546875" bestFit="1" customWidth="1"/>
    <col min="10347" max="10357" width="0" hidden="1" customWidth="1"/>
    <col min="10358" max="10358" width="17.6640625" bestFit="1" customWidth="1"/>
    <col min="10359" max="10359" width="17.5546875" bestFit="1" customWidth="1"/>
    <col min="10360" max="10360" width="13.44140625" customWidth="1"/>
    <col min="10361" max="10361" width="0" hidden="1" customWidth="1"/>
    <col min="10567" max="10567" width="6.44140625" bestFit="1" customWidth="1"/>
    <col min="10568" max="10568" width="7.5546875" customWidth="1"/>
    <col min="10569" max="10569" width="19.33203125" customWidth="1"/>
    <col min="10570" max="10570" width="0" hidden="1" customWidth="1"/>
    <col min="10571" max="10571" width="14.6640625" customWidth="1"/>
    <col min="10572" max="10583" width="0" hidden="1" customWidth="1"/>
    <col min="10585" max="10585" width="17.88671875" bestFit="1" customWidth="1"/>
    <col min="10586" max="10586" width="19" bestFit="1" customWidth="1"/>
    <col min="10587" max="10587" width="11.88671875" bestFit="1" customWidth="1"/>
    <col min="10588" max="10591" width="0" hidden="1" customWidth="1"/>
    <col min="10592" max="10592" width="12.109375" bestFit="1" customWidth="1"/>
    <col min="10593" max="10593" width="29.6640625" bestFit="1" customWidth="1"/>
    <col min="10594" max="10594" width="15.109375" bestFit="1" customWidth="1"/>
    <col min="10595" max="10595" width="10.5546875" bestFit="1" customWidth="1"/>
    <col min="10596" max="10596" width="10.6640625" customWidth="1"/>
    <col min="10597" max="10597" width="10.5546875" bestFit="1" customWidth="1"/>
    <col min="10598" max="10598" width="14.109375" bestFit="1" customWidth="1"/>
    <col min="10599" max="10599" width="10.5546875" customWidth="1"/>
    <col min="10600" max="10600" width="17.44140625" bestFit="1" customWidth="1"/>
    <col min="10601" max="10601" width="12.33203125" bestFit="1" customWidth="1"/>
    <col min="10602" max="10602" width="9.5546875" bestFit="1" customWidth="1"/>
    <col min="10603" max="10613" width="0" hidden="1" customWidth="1"/>
    <col min="10614" max="10614" width="17.6640625" bestFit="1" customWidth="1"/>
    <col min="10615" max="10615" width="17.5546875" bestFit="1" customWidth="1"/>
    <col min="10616" max="10616" width="13.44140625" customWidth="1"/>
    <col min="10617" max="10617" width="0" hidden="1" customWidth="1"/>
    <col min="10823" max="10823" width="6.44140625" bestFit="1" customWidth="1"/>
    <col min="10824" max="10824" width="7.5546875" customWidth="1"/>
    <col min="10825" max="10825" width="19.33203125" customWidth="1"/>
    <col min="10826" max="10826" width="0" hidden="1" customWidth="1"/>
    <col min="10827" max="10827" width="14.6640625" customWidth="1"/>
    <col min="10828" max="10839" width="0" hidden="1" customWidth="1"/>
    <col min="10841" max="10841" width="17.88671875" bestFit="1" customWidth="1"/>
    <col min="10842" max="10842" width="19" bestFit="1" customWidth="1"/>
    <col min="10843" max="10843" width="11.88671875" bestFit="1" customWidth="1"/>
    <col min="10844" max="10847" width="0" hidden="1" customWidth="1"/>
    <col min="10848" max="10848" width="12.109375" bestFit="1" customWidth="1"/>
    <col min="10849" max="10849" width="29.6640625" bestFit="1" customWidth="1"/>
    <col min="10850" max="10850" width="15.109375" bestFit="1" customWidth="1"/>
    <col min="10851" max="10851" width="10.5546875" bestFit="1" customWidth="1"/>
    <col min="10852" max="10852" width="10.6640625" customWidth="1"/>
    <col min="10853" max="10853" width="10.5546875" bestFit="1" customWidth="1"/>
    <col min="10854" max="10854" width="14.109375" bestFit="1" customWidth="1"/>
    <col min="10855" max="10855" width="10.5546875" customWidth="1"/>
    <col min="10856" max="10856" width="17.44140625" bestFit="1" customWidth="1"/>
    <col min="10857" max="10857" width="12.33203125" bestFit="1" customWidth="1"/>
    <col min="10858" max="10858" width="9.5546875" bestFit="1" customWidth="1"/>
    <col min="10859" max="10869" width="0" hidden="1" customWidth="1"/>
    <col min="10870" max="10870" width="17.6640625" bestFit="1" customWidth="1"/>
    <col min="10871" max="10871" width="17.5546875" bestFit="1" customWidth="1"/>
    <col min="10872" max="10872" width="13.44140625" customWidth="1"/>
    <col min="10873" max="10873" width="0" hidden="1" customWidth="1"/>
    <col min="11079" max="11079" width="6.44140625" bestFit="1" customWidth="1"/>
    <col min="11080" max="11080" width="7.5546875" customWidth="1"/>
    <col min="11081" max="11081" width="19.33203125" customWidth="1"/>
    <col min="11082" max="11082" width="0" hidden="1" customWidth="1"/>
    <col min="11083" max="11083" width="14.6640625" customWidth="1"/>
    <col min="11084" max="11095" width="0" hidden="1" customWidth="1"/>
    <col min="11097" max="11097" width="17.88671875" bestFit="1" customWidth="1"/>
    <col min="11098" max="11098" width="19" bestFit="1" customWidth="1"/>
    <col min="11099" max="11099" width="11.88671875" bestFit="1" customWidth="1"/>
    <col min="11100" max="11103" width="0" hidden="1" customWidth="1"/>
    <col min="11104" max="11104" width="12.109375" bestFit="1" customWidth="1"/>
    <col min="11105" max="11105" width="29.6640625" bestFit="1" customWidth="1"/>
    <col min="11106" max="11106" width="15.109375" bestFit="1" customWidth="1"/>
    <col min="11107" max="11107" width="10.5546875" bestFit="1" customWidth="1"/>
    <col min="11108" max="11108" width="10.6640625" customWidth="1"/>
    <col min="11109" max="11109" width="10.5546875" bestFit="1" customWidth="1"/>
    <col min="11110" max="11110" width="14.109375" bestFit="1" customWidth="1"/>
    <col min="11111" max="11111" width="10.5546875" customWidth="1"/>
    <col min="11112" max="11112" width="17.44140625" bestFit="1" customWidth="1"/>
    <col min="11113" max="11113" width="12.33203125" bestFit="1" customWidth="1"/>
    <col min="11114" max="11114" width="9.5546875" bestFit="1" customWidth="1"/>
    <col min="11115" max="11125" width="0" hidden="1" customWidth="1"/>
    <col min="11126" max="11126" width="17.6640625" bestFit="1" customWidth="1"/>
    <col min="11127" max="11127" width="17.5546875" bestFit="1" customWidth="1"/>
    <col min="11128" max="11128" width="13.44140625" customWidth="1"/>
    <col min="11129" max="11129" width="0" hidden="1" customWidth="1"/>
    <col min="11335" max="11335" width="6.44140625" bestFit="1" customWidth="1"/>
    <col min="11336" max="11336" width="7.5546875" customWidth="1"/>
    <col min="11337" max="11337" width="19.33203125" customWidth="1"/>
    <col min="11338" max="11338" width="0" hidden="1" customWidth="1"/>
    <col min="11339" max="11339" width="14.6640625" customWidth="1"/>
    <col min="11340" max="11351" width="0" hidden="1" customWidth="1"/>
    <col min="11353" max="11353" width="17.88671875" bestFit="1" customWidth="1"/>
    <col min="11354" max="11354" width="19" bestFit="1" customWidth="1"/>
    <col min="11355" max="11355" width="11.88671875" bestFit="1" customWidth="1"/>
    <col min="11356" max="11359" width="0" hidden="1" customWidth="1"/>
    <col min="11360" max="11360" width="12.109375" bestFit="1" customWidth="1"/>
    <col min="11361" max="11361" width="29.6640625" bestFit="1" customWidth="1"/>
    <col min="11362" max="11362" width="15.109375" bestFit="1" customWidth="1"/>
    <col min="11363" max="11363" width="10.5546875" bestFit="1" customWidth="1"/>
    <col min="11364" max="11364" width="10.6640625" customWidth="1"/>
    <col min="11365" max="11365" width="10.5546875" bestFit="1" customWidth="1"/>
    <col min="11366" max="11366" width="14.109375" bestFit="1" customWidth="1"/>
    <col min="11367" max="11367" width="10.5546875" customWidth="1"/>
    <col min="11368" max="11368" width="17.44140625" bestFit="1" customWidth="1"/>
    <col min="11369" max="11369" width="12.33203125" bestFit="1" customWidth="1"/>
    <col min="11370" max="11370" width="9.5546875" bestFit="1" customWidth="1"/>
    <col min="11371" max="11381" width="0" hidden="1" customWidth="1"/>
    <col min="11382" max="11382" width="17.6640625" bestFit="1" customWidth="1"/>
    <col min="11383" max="11383" width="17.5546875" bestFit="1" customWidth="1"/>
    <col min="11384" max="11384" width="13.44140625" customWidth="1"/>
    <col min="11385" max="11385" width="0" hidden="1" customWidth="1"/>
    <col min="11591" max="11591" width="6.44140625" bestFit="1" customWidth="1"/>
    <col min="11592" max="11592" width="7.5546875" customWidth="1"/>
    <col min="11593" max="11593" width="19.33203125" customWidth="1"/>
    <col min="11594" max="11594" width="0" hidden="1" customWidth="1"/>
    <col min="11595" max="11595" width="14.6640625" customWidth="1"/>
    <col min="11596" max="11607" width="0" hidden="1" customWidth="1"/>
    <col min="11609" max="11609" width="17.88671875" bestFit="1" customWidth="1"/>
    <col min="11610" max="11610" width="19" bestFit="1" customWidth="1"/>
    <col min="11611" max="11611" width="11.88671875" bestFit="1" customWidth="1"/>
    <col min="11612" max="11615" width="0" hidden="1" customWidth="1"/>
    <col min="11616" max="11616" width="12.109375" bestFit="1" customWidth="1"/>
    <col min="11617" max="11617" width="29.6640625" bestFit="1" customWidth="1"/>
    <col min="11618" max="11618" width="15.109375" bestFit="1" customWidth="1"/>
    <col min="11619" max="11619" width="10.5546875" bestFit="1" customWidth="1"/>
    <col min="11620" max="11620" width="10.6640625" customWidth="1"/>
    <col min="11621" max="11621" width="10.5546875" bestFit="1" customWidth="1"/>
    <col min="11622" max="11622" width="14.109375" bestFit="1" customWidth="1"/>
    <col min="11623" max="11623" width="10.5546875" customWidth="1"/>
    <col min="11624" max="11624" width="17.44140625" bestFit="1" customWidth="1"/>
    <col min="11625" max="11625" width="12.33203125" bestFit="1" customWidth="1"/>
    <col min="11626" max="11626" width="9.5546875" bestFit="1" customWidth="1"/>
    <col min="11627" max="11637" width="0" hidden="1" customWidth="1"/>
    <col min="11638" max="11638" width="17.6640625" bestFit="1" customWidth="1"/>
    <col min="11639" max="11639" width="17.5546875" bestFit="1" customWidth="1"/>
    <col min="11640" max="11640" width="13.44140625" customWidth="1"/>
    <col min="11641" max="11641" width="0" hidden="1" customWidth="1"/>
    <col min="11847" max="11847" width="6.44140625" bestFit="1" customWidth="1"/>
    <col min="11848" max="11848" width="7.5546875" customWidth="1"/>
    <col min="11849" max="11849" width="19.33203125" customWidth="1"/>
    <col min="11850" max="11850" width="0" hidden="1" customWidth="1"/>
    <col min="11851" max="11851" width="14.6640625" customWidth="1"/>
    <col min="11852" max="11863" width="0" hidden="1" customWidth="1"/>
    <col min="11865" max="11865" width="17.88671875" bestFit="1" customWidth="1"/>
    <col min="11866" max="11866" width="19" bestFit="1" customWidth="1"/>
    <col min="11867" max="11867" width="11.88671875" bestFit="1" customWidth="1"/>
    <col min="11868" max="11871" width="0" hidden="1" customWidth="1"/>
    <col min="11872" max="11872" width="12.109375" bestFit="1" customWidth="1"/>
    <col min="11873" max="11873" width="29.6640625" bestFit="1" customWidth="1"/>
    <col min="11874" max="11874" width="15.109375" bestFit="1" customWidth="1"/>
    <col min="11875" max="11875" width="10.5546875" bestFit="1" customWidth="1"/>
    <col min="11876" max="11876" width="10.6640625" customWidth="1"/>
    <col min="11877" max="11877" width="10.5546875" bestFit="1" customWidth="1"/>
    <col min="11878" max="11878" width="14.109375" bestFit="1" customWidth="1"/>
    <col min="11879" max="11879" width="10.5546875" customWidth="1"/>
    <col min="11880" max="11880" width="17.44140625" bestFit="1" customWidth="1"/>
    <col min="11881" max="11881" width="12.33203125" bestFit="1" customWidth="1"/>
    <col min="11882" max="11882" width="9.5546875" bestFit="1" customWidth="1"/>
    <col min="11883" max="11893" width="0" hidden="1" customWidth="1"/>
    <col min="11894" max="11894" width="17.6640625" bestFit="1" customWidth="1"/>
    <col min="11895" max="11895" width="17.5546875" bestFit="1" customWidth="1"/>
    <col min="11896" max="11896" width="13.44140625" customWidth="1"/>
    <col min="11897" max="11897" width="0" hidden="1" customWidth="1"/>
    <col min="12103" max="12103" width="6.44140625" bestFit="1" customWidth="1"/>
    <col min="12104" max="12104" width="7.5546875" customWidth="1"/>
    <col min="12105" max="12105" width="19.33203125" customWidth="1"/>
    <col min="12106" max="12106" width="0" hidden="1" customWidth="1"/>
    <col min="12107" max="12107" width="14.6640625" customWidth="1"/>
    <col min="12108" max="12119" width="0" hidden="1" customWidth="1"/>
    <col min="12121" max="12121" width="17.88671875" bestFit="1" customWidth="1"/>
    <col min="12122" max="12122" width="19" bestFit="1" customWidth="1"/>
    <col min="12123" max="12123" width="11.88671875" bestFit="1" customWidth="1"/>
    <col min="12124" max="12127" width="0" hidden="1" customWidth="1"/>
    <col min="12128" max="12128" width="12.109375" bestFit="1" customWidth="1"/>
    <col min="12129" max="12129" width="29.6640625" bestFit="1" customWidth="1"/>
    <col min="12130" max="12130" width="15.109375" bestFit="1" customWidth="1"/>
    <col min="12131" max="12131" width="10.5546875" bestFit="1" customWidth="1"/>
    <col min="12132" max="12132" width="10.6640625" customWidth="1"/>
    <col min="12133" max="12133" width="10.5546875" bestFit="1" customWidth="1"/>
    <col min="12134" max="12134" width="14.109375" bestFit="1" customWidth="1"/>
    <col min="12135" max="12135" width="10.5546875" customWidth="1"/>
    <col min="12136" max="12136" width="17.44140625" bestFit="1" customWidth="1"/>
    <col min="12137" max="12137" width="12.33203125" bestFit="1" customWidth="1"/>
    <col min="12138" max="12138" width="9.5546875" bestFit="1" customWidth="1"/>
    <col min="12139" max="12149" width="0" hidden="1" customWidth="1"/>
    <col min="12150" max="12150" width="17.6640625" bestFit="1" customWidth="1"/>
    <col min="12151" max="12151" width="17.5546875" bestFit="1" customWidth="1"/>
    <col min="12152" max="12152" width="13.44140625" customWidth="1"/>
    <col min="12153" max="12153" width="0" hidden="1" customWidth="1"/>
    <col min="12359" max="12359" width="6.44140625" bestFit="1" customWidth="1"/>
    <col min="12360" max="12360" width="7.5546875" customWidth="1"/>
    <col min="12361" max="12361" width="19.33203125" customWidth="1"/>
    <col min="12362" max="12362" width="0" hidden="1" customWidth="1"/>
    <col min="12363" max="12363" width="14.6640625" customWidth="1"/>
    <col min="12364" max="12375" width="0" hidden="1" customWidth="1"/>
    <col min="12377" max="12377" width="17.88671875" bestFit="1" customWidth="1"/>
    <col min="12378" max="12378" width="19" bestFit="1" customWidth="1"/>
    <col min="12379" max="12379" width="11.88671875" bestFit="1" customWidth="1"/>
    <col min="12380" max="12383" width="0" hidden="1" customWidth="1"/>
    <col min="12384" max="12384" width="12.109375" bestFit="1" customWidth="1"/>
    <col min="12385" max="12385" width="29.6640625" bestFit="1" customWidth="1"/>
    <col min="12386" max="12386" width="15.109375" bestFit="1" customWidth="1"/>
    <col min="12387" max="12387" width="10.5546875" bestFit="1" customWidth="1"/>
    <col min="12388" max="12388" width="10.6640625" customWidth="1"/>
    <col min="12389" max="12389" width="10.5546875" bestFit="1" customWidth="1"/>
    <col min="12390" max="12390" width="14.109375" bestFit="1" customWidth="1"/>
    <col min="12391" max="12391" width="10.5546875" customWidth="1"/>
    <col min="12392" max="12392" width="17.44140625" bestFit="1" customWidth="1"/>
    <col min="12393" max="12393" width="12.33203125" bestFit="1" customWidth="1"/>
    <col min="12394" max="12394" width="9.5546875" bestFit="1" customWidth="1"/>
    <col min="12395" max="12405" width="0" hidden="1" customWidth="1"/>
    <col min="12406" max="12406" width="17.6640625" bestFit="1" customWidth="1"/>
    <col min="12407" max="12407" width="17.5546875" bestFit="1" customWidth="1"/>
    <col min="12408" max="12408" width="13.44140625" customWidth="1"/>
    <col min="12409" max="12409" width="0" hidden="1" customWidth="1"/>
    <col min="12615" max="12615" width="6.44140625" bestFit="1" customWidth="1"/>
    <col min="12616" max="12616" width="7.5546875" customWidth="1"/>
    <col min="12617" max="12617" width="19.33203125" customWidth="1"/>
    <col min="12618" max="12618" width="0" hidden="1" customWidth="1"/>
    <col min="12619" max="12619" width="14.6640625" customWidth="1"/>
    <col min="12620" max="12631" width="0" hidden="1" customWidth="1"/>
    <col min="12633" max="12633" width="17.88671875" bestFit="1" customWidth="1"/>
    <col min="12634" max="12634" width="19" bestFit="1" customWidth="1"/>
    <col min="12635" max="12635" width="11.88671875" bestFit="1" customWidth="1"/>
    <col min="12636" max="12639" width="0" hidden="1" customWidth="1"/>
    <col min="12640" max="12640" width="12.109375" bestFit="1" customWidth="1"/>
    <col min="12641" max="12641" width="29.6640625" bestFit="1" customWidth="1"/>
    <col min="12642" max="12642" width="15.109375" bestFit="1" customWidth="1"/>
    <col min="12643" max="12643" width="10.5546875" bestFit="1" customWidth="1"/>
    <col min="12644" max="12644" width="10.6640625" customWidth="1"/>
    <col min="12645" max="12645" width="10.5546875" bestFit="1" customWidth="1"/>
    <col min="12646" max="12646" width="14.109375" bestFit="1" customWidth="1"/>
    <col min="12647" max="12647" width="10.5546875" customWidth="1"/>
    <col min="12648" max="12648" width="17.44140625" bestFit="1" customWidth="1"/>
    <col min="12649" max="12649" width="12.33203125" bestFit="1" customWidth="1"/>
    <col min="12650" max="12650" width="9.5546875" bestFit="1" customWidth="1"/>
    <col min="12651" max="12661" width="0" hidden="1" customWidth="1"/>
    <col min="12662" max="12662" width="17.6640625" bestFit="1" customWidth="1"/>
    <col min="12663" max="12663" width="17.5546875" bestFit="1" customWidth="1"/>
    <col min="12664" max="12664" width="13.44140625" customWidth="1"/>
    <col min="12665" max="12665" width="0" hidden="1" customWidth="1"/>
    <col min="12871" max="12871" width="6.44140625" bestFit="1" customWidth="1"/>
    <col min="12872" max="12872" width="7.5546875" customWidth="1"/>
    <col min="12873" max="12873" width="19.33203125" customWidth="1"/>
    <col min="12874" max="12874" width="0" hidden="1" customWidth="1"/>
    <col min="12875" max="12875" width="14.6640625" customWidth="1"/>
    <col min="12876" max="12887" width="0" hidden="1" customWidth="1"/>
    <col min="12889" max="12889" width="17.88671875" bestFit="1" customWidth="1"/>
    <col min="12890" max="12890" width="19" bestFit="1" customWidth="1"/>
    <col min="12891" max="12891" width="11.88671875" bestFit="1" customWidth="1"/>
    <col min="12892" max="12895" width="0" hidden="1" customWidth="1"/>
    <col min="12896" max="12896" width="12.109375" bestFit="1" customWidth="1"/>
    <col min="12897" max="12897" width="29.6640625" bestFit="1" customWidth="1"/>
    <col min="12898" max="12898" width="15.109375" bestFit="1" customWidth="1"/>
    <col min="12899" max="12899" width="10.5546875" bestFit="1" customWidth="1"/>
    <col min="12900" max="12900" width="10.6640625" customWidth="1"/>
    <col min="12901" max="12901" width="10.5546875" bestFit="1" customWidth="1"/>
    <col min="12902" max="12902" width="14.109375" bestFit="1" customWidth="1"/>
    <col min="12903" max="12903" width="10.5546875" customWidth="1"/>
    <col min="12904" max="12904" width="17.44140625" bestFit="1" customWidth="1"/>
    <col min="12905" max="12905" width="12.33203125" bestFit="1" customWidth="1"/>
    <col min="12906" max="12906" width="9.5546875" bestFit="1" customWidth="1"/>
    <col min="12907" max="12917" width="0" hidden="1" customWidth="1"/>
    <col min="12918" max="12918" width="17.6640625" bestFit="1" customWidth="1"/>
    <col min="12919" max="12919" width="17.5546875" bestFit="1" customWidth="1"/>
    <col min="12920" max="12920" width="13.44140625" customWidth="1"/>
    <col min="12921" max="12921" width="0" hidden="1" customWidth="1"/>
    <col min="13127" max="13127" width="6.44140625" bestFit="1" customWidth="1"/>
    <col min="13128" max="13128" width="7.5546875" customWidth="1"/>
    <col min="13129" max="13129" width="19.33203125" customWidth="1"/>
    <col min="13130" max="13130" width="0" hidden="1" customWidth="1"/>
    <col min="13131" max="13131" width="14.6640625" customWidth="1"/>
    <col min="13132" max="13143" width="0" hidden="1" customWidth="1"/>
    <col min="13145" max="13145" width="17.88671875" bestFit="1" customWidth="1"/>
    <col min="13146" max="13146" width="19" bestFit="1" customWidth="1"/>
    <col min="13147" max="13147" width="11.88671875" bestFit="1" customWidth="1"/>
    <col min="13148" max="13151" width="0" hidden="1" customWidth="1"/>
    <col min="13152" max="13152" width="12.109375" bestFit="1" customWidth="1"/>
    <col min="13153" max="13153" width="29.6640625" bestFit="1" customWidth="1"/>
    <col min="13154" max="13154" width="15.109375" bestFit="1" customWidth="1"/>
    <col min="13155" max="13155" width="10.5546875" bestFit="1" customWidth="1"/>
    <col min="13156" max="13156" width="10.6640625" customWidth="1"/>
    <col min="13157" max="13157" width="10.5546875" bestFit="1" customWidth="1"/>
    <col min="13158" max="13158" width="14.109375" bestFit="1" customWidth="1"/>
    <col min="13159" max="13159" width="10.5546875" customWidth="1"/>
    <col min="13160" max="13160" width="17.44140625" bestFit="1" customWidth="1"/>
    <col min="13161" max="13161" width="12.33203125" bestFit="1" customWidth="1"/>
    <col min="13162" max="13162" width="9.5546875" bestFit="1" customWidth="1"/>
    <col min="13163" max="13173" width="0" hidden="1" customWidth="1"/>
    <col min="13174" max="13174" width="17.6640625" bestFit="1" customWidth="1"/>
    <col min="13175" max="13175" width="17.5546875" bestFit="1" customWidth="1"/>
    <col min="13176" max="13176" width="13.44140625" customWidth="1"/>
    <col min="13177" max="13177" width="0" hidden="1" customWidth="1"/>
    <col min="13383" max="13383" width="6.44140625" bestFit="1" customWidth="1"/>
    <col min="13384" max="13384" width="7.5546875" customWidth="1"/>
    <col min="13385" max="13385" width="19.33203125" customWidth="1"/>
    <col min="13386" max="13386" width="0" hidden="1" customWidth="1"/>
    <col min="13387" max="13387" width="14.6640625" customWidth="1"/>
    <col min="13388" max="13399" width="0" hidden="1" customWidth="1"/>
    <col min="13401" max="13401" width="17.88671875" bestFit="1" customWidth="1"/>
    <col min="13402" max="13402" width="19" bestFit="1" customWidth="1"/>
    <col min="13403" max="13403" width="11.88671875" bestFit="1" customWidth="1"/>
    <col min="13404" max="13407" width="0" hidden="1" customWidth="1"/>
    <col min="13408" max="13408" width="12.109375" bestFit="1" customWidth="1"/>
    <col min="13409" max="13409" width="29.6640625" bestFit="1" customWidth="1"/>
    <col min="13410" max="13410" width="15.109375" bestFit="1" customWidth="1"/>
    <col min="13411" max="13411" width="10.5546875" bestFit="1" customWidth="1"/>
    <col min="13412" max="13412" width="10.6640625" customWidth="1"/>
    <col min="13413" max="13413" width="10.5546875" bestFit="1" customWidth="1"/>
    <col min="13414" max="13414" width="14.109375" bestFit="1" customWidth="1"/>
    <col min="13415" max="13415" width="10.5546875" customWidth="1"/>
    <col min="13416" max="13416" width="17.44140625" bestFit="1" customWidth="1"/>
    <col min="13417" max="13417" width="12.33203125" bestFit="1" customWidth="1"/>
    <col min="13418" max="13418" width="9.5546875" bestFit="1" customWidth="1"/>
    <col min="13419" max="13429" width="0" hidden="1" customWidth="1"/>
    <col min="13430" max="13430" width="17.6640625" bestFit="1" customWidth="1"/>
    <col min="13431" max="13431" width="17.5546875" bestFit="1" customWidth="1"/>
    <col min="13432" max="13432" width="13.44140625" customWidth="1"/>
    <col min="13433" max="13433" width="0" hidden="1" customWidth="1"/>
    <col min="13639" max="13639" width="6.44140625" bestFit="1" customWidth="1"/>
    <col min="13640" max="13640" width="7.5546875" customWidth="1"/>
    <col min="13641" max="13641" width="19.33203125" customWidth="1"/>
    <col min="13642" max="13642" width="0" hidden="1" customWidth="1"/>
    <col min="13643" max="13643" width="14.6640625" customWidth="1"/>
    <col min="13644" max="13655" width="0" hidden="1" customWidth="1"/>
    <col min="13657" max="13657" width="17.88671875" bestFit="1" customWidth="1"/>
    <col min="13658" max="13658" width="19" bestFit="1" customWidth="1"/>
    <col min="13659" max="13659" width="11.88671875" bestFit="1" customWidth="1"/>
    <col min="13660" max="13663" width="0" hidden="1" customWidth="1"/>
    <col min="13664" max="13664" width="12.109375" bestFit="1" customWidth="1"/>
    <col min="13665" max="13665" width="29.6640625" bestFit="1" customWidth="1"/>
    <col min="13666" max="13666" width="15.109375" bestFit="1" customWidth="1"/>
    <col min="13667" max="13667" width="10.5546875" bestFit="1" customWidth="1"/>
    <col min="13668" max="13668" width="10.6640625" customWidth="1"/>
    <col min="13669" max="13669" width="10.5546875" bestFit="1" customWidth="1"/>
    <col min="13670" max="13670" width="14.109375" bestFit="1" customWidth="1"/>
    <col min="13671" max="13671" width="10.5546875" customWidth="1"/>
    <col min="13672" max="13672" width="17.44140625" bestFit="1" customWidth="1"/>
    <col min="13673" max="13673" width="12.33203125" bestFit="1" customWidth="1"/>
    <col min="13674" max="13674" width="9.5546875" bestFit="1" customWidth="1"/>
    <col min="13675" max="13685" width="0" hidden="1" customWidth="1"/>
    <col min="13686" max="13686" width="17.6640625" bestFit="1" customWidth="1"/>
    <col min="13687" max="13687" width="17.5546875" bestFit="1" customWidth="1"/>
    <col min="13688" max="13688" width="13.44140625" customWidth="1"/>
    <col min="13689" max="13689" width="0" hidden="1" customWidth="1"/>
    <col min="13895" max="13895" width="6.44140625" bestFit="1" customWidth="1"/>
    <col min="13896" max="13896" width="7.5546875" customWidth="1"/>
    <col min="13897" max="13897" width="19.33203125" customWidth="1"/>
    <col min="13898" max="13898" width="0" hidden="1" customWidth="1"/>
    <col min="13899" max="13899" width="14.6640625" customWidth="1"/>
    <col min="13900" max="13911" width="0" hidden="1" customWidth="1"/>
    <col min="13913" max="13913" width="17.88671875" bestFit="1" customWidth="1"/>
    <col min="13914" max="13914" width="19" bestFit="1" customWidth="1"/>
    <col min="13915" max="13915" width="11.88671875" bestFit="1" customWidth="1"/>
    <col min="13916" max="13919" width="0" hidden="1" customWidth="1"/>
    <col min="13920" max="13920" width="12.109375" bestFit="1" customWidth="1"/>
    <col min="13921" max="13921" width="29.6640625" bestFit="1" customWidth="1"/>
    <col min="13922" max="13922" width="15.109375" bestFit="1" customWidth="1"/>
    <col min="13923" max="13923" width="10.5546875" bestFit="1" customWidth="1"/>
    <col min="13924" max="13924" width="10.6640625" customWidth="1"/>
    <col min="13925" max="13925" width="10.5546875" bestFit="1" customWidth="1"/>
    <col min="13926" max="13926" width="14.109375" bestFit="1" customWidth="1"/>
    <col min="13927" max="13927" width="10.5546875" customWidth="1"/>
    <col min="13928" max="13928" width="17.44140625" bestFit="1" customWidth="1"/>
    <col min="13929" max="13929" width="12.33203125" bestFit="1" customWidth="1"/>
    <col min="13930" max="13930" width="9.5546875" bestFit="1" customWidth="1"/>
    <col min="13931" max="13941" width="0" hidden="1" customWidth="1"/>
    <col min="13942" max="13942" width="17.6640625" bestFit="1" customWidth="1"/>
    <col min="13943" max="13943" width="17.5546875" bestFit="1" customWidth="1"/>
    <col min="13944" max="13944" width="13.44140625" customWidth="1"/>
    <col min="13945" max="13945" width="0" hidden="1" customWidth="1"/>
    <col min="14151" max="14151" width="6.44140625" bestFit="1" customWidth="1"/>
    <col min="14152" max="14152" width="7.5546875" customWidth="1"/>
    <col min="14153" max="14153" width="19.33203125" customWidth="1"/>
    <col min="14154" max="14154" width="0" hidden="1" customWidth="1"/>
    <col min="14155" max="14155" width="14.6640625" customWidth="1"/>
    <col min="14156" max="14167" width="0" hidden="1" customWidth="1"/>
    <col min="14169" max="14169" width="17.88671875" bestFit="1" customWidth="1"/>
    <col min="14170" max="14170" width="19" bestFit="1" customWidth="1"/>
    <col min="14171" max="14171" width="11.88671875" bestFit="1" customWidth="1"/>
    <col min="14172" max="14175" width="0" hidden="1" customWidth="1"/>
    <col min="14176" max="14176" width="12.109375" bestFit="1" customWidth="1"/>
    <col min="14177" max="14177" width="29.6640625" bestFit="1" customWidth="1"/>
    <col min="14178" max="14178" width="15.109375" bestFit="1" customWidth="1"/>
    <col min="14179" max="14179" width="10.5546875" bestFit="1" customWidth="1"/>
    <col min="14180" max="14180" width="10.6640625" customWidth="1"/>
    <col min="14181" max="14181" width="10.5546875" bestFit="1" customWidth="1"/>
    <col min="14182" max="14182" width="14.109375" bestFit="1" customWidth="1"/>
    <col min="14183" max="14183" width="10.5546875" customWidth="1"/>
    <col min="14184" max="14184" width="17.44140625" bestFit="1" customWidth="1"/>
    <col min="14185" max="14185" width="12.33203125" bestFit="1" customWidth="1"/>
    <col min="14186" max="14186" width="9.5546875" bestFit="1" customWidth="1"/>
    <col min="14187" max="14197" width="0" hidden="1" customWidth="1"/>
    <col min="14198" max="14198" width="17.6640625" bestFit="1" customWidth="1"/>
    <col min="14199" max="14199" width="17.5546875" bestFit="1" customWidth="1"/>
    <col min="14200" max="14200" width="13.44140625" customWidth="1"/>
    <col min="14201" max="14201" width="0" hidden="1" customWidth="1"/>
    <col min="14407" max="14407" width="6.44140625" bestFit="1" customWidth="1"/>
    <col min="14408" max="14408" width="7.5546875" customWidth="1"/>
    <col min="14409" max="14409" width="19.33203125" customWidth="1"/>
    <col min="14410" max="14410" width="0" hidden="1" customWidth="1"/>
    <col min="14411" max="14411" width="14.6640625" customWidth="1"/>
    <col min="14412" max="14423" width="0" hidden="1" customWidth="1"/>
    <col min="14425" max="14425" width="17.88671875" bestFit="1" customWidth="1"/>
    <col min="14426" max="14426" width="19" bestFit="1" customWidth="1"/>
    <col min="14427" max="14427" width="11.88671875" bestFit="1" customWidth="1"/>
    <col min="14428" max="14431" width="0" hidden="1" customWidth="1"/>
    <col min="14432" max="14432" width="12.109375" bestFit="1" customWidth="1"/>
    <col min="14433" max="14433" width="29.6640625" bestFit="1" customWidth="1"/>
    <col min="14434" max="14434" width="15.109375" bestFit="1" customWidth="1"/>
    <col min="14435" max="14435" width="10.5546875" bestFit="1" customWidth="1"/>
    <col min="14436" max="14436" width="10.6640625" customWidth="1"/>
    <col min="14437" max="14437" width="10.5546875" bestFit="1" customWidth="1"/>
    <col min="14438" max="14438" width="14.109375" bestFit="1" customWidth="1"/>
    <col min="14439" max="14439" width="10.5546875" customWidth="1"/>
    <col min="14440" max="14440" width="17.44140625" bestFit="1" customWidth="1"/>
    <col min="14441" max="14441" width="12.33203125" bestFit="1" customWidth="1"/>
    <col min="14442" max="14442" width="9.5546875" bestFit="1" customWidth="1"/>
    <col min="14443" max="14453" width="0" hidden="1" customWidth="1"/>
    <col min="14454" max="14454" width="17.6640625" bestFit="1" customWidth="1"/>
    <col min="14455" max="14455" width="17.5546875" bestFit="1" customWidth="1"/>
    <col min="14456" max="14456" width="13.44140625" customWidth="1"/>
    <col min="14457" max="14457" width="0" hidden="1" customWidth="1"/>
    <col min="14663" max="14663" width="6.44140625" bestFit="1" customWidth="1"/>
    <col min="14664" max="14664" width="7.5546875" customWidth="1"/>
    <col min="14665" max="14665" width="19.33203125" customWidth="1"/>
    <col min="14666" max="14666" width="0" hidden="1" customWidth="1"/>
    <col min="14667" max="14667" width="14.6640625" customWidth="1"/>
    <col min="14668" max="14679" width="0" hidden="1" customWidth="1"/>
    <col min="14681" max="14681" width="17.88671875" bestFit="1" customWidth="1"/>
    <col min="14682" max="14682" width="19" bestFit="1" customWidth="1"/>
    <col min="14683" max="14683" width="11.88671875" bestFit="1" customWidth="1"/>
    <col min="14684" max="14687" width="0" hidden="1" customWidth="1"/>
    <col min="14688" max="14688" width="12.109375" bestFit="1" customWidth="1"/>
    <col min="14689" max="14689" width="29.6640625" bestFit="1" customWidth="1"/>
    <col min="14690" max="14690" width="15.109375" bestFit="1" customWidth="1"/>
    <col min="14691" max="14691" width="10.5546875" bestFit="1" customWidth="1"/>
    <col min="14692" max="14692" width="10.6640625" customWidth="1"/>
    <col min="14693" max="14693" width="10.5546875" bestFit="1" customWidth="1"/>
    <col min="14694" max="14694" width="14.109375" bestFit="1" customWidth="1"/>
    <col min="14695" max="14695" width="10.5546875" customWidth="1"/>
    <col min="14696" max="14696" width="17.44140625" bestFit="1" customWidth="1"/>
    <col min="14697" max="14697" width="12.33203125" bestFit="1" customWidth="1"/>
    <col min="14698" max="14698" width="9.5546875" bestFit="1" customWidth="1"/>
    <col min="14699" max="14709" width="0" hidden="1" customWidth="1"/>
    <col min="14710" max="14710" width="17.6640625" bestFit="1" customWidth="1"/>
    <col min="14711" max="14711" width="17.5546875" bestFit="1" customWidth="1"/>
    <col min="14712" max="14712" width="13.44140625" customWidth="1"/>
    <col min="14713" max="14713" width="0" hidden="1" customWidth="1"/>
    <col min="14919" max="14919" width="6.44140625" bestFit="1" customWidth="1"/>
    <col min="14920" max="14920" width="7.5546875" customWidth="1"/>
    <col min="14921" max="14921" width="19.33203125" customWidth="1"/>
    <col min="14922" max="14922" width="0" hidden="1" customWidth="1"/>
    <col min="14923" max="14923" width="14.6640625" customWidth="1"/>
    <col min="14924" max="14935" width="0" hidden="1" customWidth="1"/>
    <col min="14937" max="14937" width="17.88671875" bestFit="1" customWidth="1"/>
    <col min="14938" max="14938" width="19" bestFit="1" customWidth="1"/>
    <col min="14939" max="14939" width="11.88671875" bestFit="1" customWidth="1"/>
    <col min="14940" max="14943" width="0" hidden="1" customWidth="1"/>
    <col min="14944" max="14944" width="12.109375" bestFit="1" customWidth="1"/>
    <col min="14945" max="14945" width="29.6640625" bestFit="1" customWidth="1"/>
    <col min="14946" max="14946" width="15.109375" bestFit="1" customWidth="1"/>
    <col min="14947" max="14947" width="10.5546875" bestFit="1" customWidth="1"/>
    <col min="14948" max="14948" width="10.6640625" customWidth="1"/>
    <col min="14949" max="14949" width="10.5546875" bestFit="1" customWidth="1"/>
    <col min="14950" max="14950" width="14.109375" bestFit="1" customWidth="1"/>
    <col min="14951" max="14951" width="10.5546875" customWidth="1"/>
    <col min="14952" max="14952" width="17.44140625" bestFit="1" customWidth="1"/>
    <col min="14953" max="14953" width="12.33203125" bestFit="1" customWidth="1"/>
    <col min="14954" max="14954" width="9.5546875" bestFit="1" customWidth="1"/>
    <col min="14955" max="14965" width="0" hidden="1" customWidth="1"/>
    <col min="14966" max="14966" width="17.6640625" bestFit="1" customWidth="1"/>
    <col min="14967" max="14967" width="17.5546875" bestFit="1" customWidth="1"/>
    <col min="14968" max="14968" width="13.44140625" customWidth="1"/>
    <col min="14969" max="14969" width="0" hidden="1" customWidth="1"/>
    <col min="15175" max="15175" width="6.44140625" bestFit="1" customWidth="1"/>
    <col min="15176" max="15176" width="7.5546875" customWidth="1"/>
    <col min="15177" max="15177" width="19.33203125" customWidth="1"/>
    <col min="15178" max="15178" width="0" hidden="1" customWidth="1"/>
    <col min="15179" max="15179" width="14.6640625" customWidth="1"/>
    <col min="15180" max="15191" width="0" hidden="1" customWidth="1"/>
    <col min="15193" max="15193" width="17.88671875" bestFit="1" customWidth="1"/>
    <col min="15194" max="15194" width="19" bestFit="1" customWidth="1"/>
    <col min="15195" max="15195" width="11.88671875" bestFit="1" customWidth="1"/>
    <col min="15196" max="15199" width="0" hidden="1" customWidth="1"/>
    <col min="15200" max="15200" width="12.109375" bestFit="1" customWidth="1"/>
    <col min="15201" max="15201" width="29.6640625" bestFit="1" customWidth="1"/>
    <col min="15202" max="15202" width="15.109375" bestFit="1" customWidth="1"/>
    <col min="15203" max="15203" width="10.5546875" bestFit="1" customWidth="1"/>
    <col min="15204" max="15204" width="10.6640625" customWidth="1"/>
    <col min="15205" max="15205" width="10.5546875" bestFit="1" customWidth="1"/>
    <col min="15206" max="15206" width="14.109375" bestFit="1" customWidth="1"/>
    <col min="15207" max="15207" width="10.5546875" customWidth="1"/>
    <col min="15208" max="15208" width="17.44140625" bestFit="1" customWidth="1"/>
    <col min="15209" max="15209" width="12.33203125" bestFit="1" customWidth="1"/>
    <col min="15210" max="15210" width="9.5546875" bestFit="1" customWidth="1"/>
    <col min="15211" max="15221" width="0" hidden="1" customWidth="1"/>
    <col min="15222" max="15222" width="17.6640625" bestFit="1" customWidth="1"/>
    <col min="15223" max="15223" width="17.5546875" bestFit="1" customWidth="1"/>
    <col min="15224" max="15224" width="13.44140625" customWidth="1"/>
    <col min="15225" max="15225" width="0" hidden="1" customWidth="1"/>
    <col min="15431" max="15431" width="6.44140625" bestFit="1" customWidth="1"/>
    <col min="15432" max="15432" width="7.5546875" customWidth="1"/>
    <col min="15433" max="15433" width="19.33203125" customWidth="1"/>
    <col min="15434" max="15434" width="0" hidden="1" customWidth="1"/>
    <col min="15435" max="15435" width="14.6640625" customWidth="1"/>
    <col min="15436" max="15447" width="0" hidden="1" customWidth="1"/>
    <col min="15449" max="15449" width="17.88671875" bestFit="1" customWidth="1"/>
    <col min="15450" max="15450" width="19" bestFit="1" customWidth="1"/>
    <col min="15451" max="15451" width="11.88671875" bestFit="1" customWidth="1"/>
    <col min="15452" max="15455" width="0" hidden="1" customWidth="1"/>
    <col min="15456" max="15456" width="12.109375" bestFit="1" customWidth="1"/>
    <col min="15457" max="15457" width="29.6640625" bestFit="1" customWidth="1"/>
    <col min="15458" max="15458" width="15.109375" bestFit="1" customWidth="1"/>
    <col min="15459" max="15459" width="10.5546875" bestFit="1" customWidth="1"/>
    <col min="15460" max="15460" width="10.6640625" customWidth="1"/>
    <col min="15461" max="15461" width="10.5546875" bestFit="1" customWidth="1"/>
    <col min="15462" max="15462" width="14.109375" bestFit="1" customWidth="1"/>
    <col min="15463" max="15463" width="10.5546875" customWidth="1"/>
    <col min="15464" max="15464" width="17.44140625" bestFit="1" customWidth="1"/>
    <col min="15465" max="15465" width="12.33203125" bestFit="1" customWidth="1"/>
    <col min="15466" max="15466" width="9.5546875" bestFit="1" customWidth="1"/>
    <col min="15467" max="15477" width="0" hidden="1" customWidth="1"/>
    <col min="15478" max="15478" width="17.6640625" bestFit="1" customWidth="1"/>
    <col min="15479" max="15479" width="17.5546875" bestFit="1" customWidth="1"/>
    <col min="15480" max="15480" width="13.44140625" customWidth="1"/>
    <col min="15481" max="15481" width="0" hidden="1" customWidth="1"/>
    <col min="15687" max="15687" width="6.44140625" bestFit="1" customWidth="1"/>
    <col min="15688" max="15688" width="7.5546875" customWidth="1"/>
    <col min="15689" max="15689" width="19.33203125" customWidth="1"/>
    <col min="15690" max="15690" width="0" hidden="1" customWidth="1"/>
    <col min="15691" max="15691" width="14.6640625" customWidth="1"/>
    <col min="15692" max="15703" width="0" hidden="1" customWidth="1"/>
    <col min="15705" max="15705" width="17.88671875" bestFit="1" customWidth="1"/>
    <col min="15706" max="15706" width="19" bestFit="1" customWidth="1"/>
    <col min="15707" max="15707" width="11.88671875" bestFit="1" customWidth="1"/>
    <col min="15708" max="15711" width="0" hidden="1" customWidth="1"/>
    <col min="15712" max="15712" width="12.109375" bestFit="1" customWidth="1"/>
    <col min="15713" max="15713" width="29.6640625" bestFit="1" customWidth="1"/>
    <col min="15714" max="15714" width="15.109375" bestFit="1" customWidth="1"/>
    <col min="15715" max="15715" width="10.5546875" bestFit="1" customWidth="1"/>
    <col min="15716" max="15716" width="10.6640625" customWidth="1"/>
    <col min="15717" max="15717" width="10.5546875" bestFit="1" customWidth="1"/>
    <col min="15718" max="15718" width="14.109375" bestFit="1" customWidth="1"/>
    <col min="15719" max="15719" width="10.5546875" customWidth="1"/>
    <col min="15720" max="15720" width="17.44140625" bestFit="1" customWidth="1"/>
    <col min="15721" max="15721" width="12.33203125" bestFit="1" customWidth="1"/>
    <col min="15722" max="15722" width="9.5546875" bestFit="1" customWidth="1"/>
    <col min="15723" max="15733" width="0" hidden="1" customWidth="1"/>
    <col min="15734" max="15734" width="17.6640625" bestFit="1" customWidth="1"/>
    <col min="15735" max="15735" width="17.5546875" bestFit="1" customWidth="1"/>
    <col min="15736" max="15736" width="13.44140625" customWidth="1"/>
    <col min="15737" max="15737" width="0" hidden="1" customWidth="1"/>
    <col min="15943" max="15943" width="6.44140625" bestFit="1" customWidth="1"/>
    <col min="15944" max="15944" width="7.5546875" customWidth="1"/>
    <col min="15945" max="15945" width="19.33203125" customWidth="1"/>
    <col min="15946" max="15946" width="0" hidden="1" customWidth="1"/>
    <col min="15947" max="15947" width="14.6640625" customWidth="1"/>
    <col min="15948" max="15959" width="0" hidden="1" customWidth="1"/>
    <col min="15961" max="15961" width="17.88671875" bestFit="1" customWidth="1"/>
    <col min="15962" max="15962" width="19" bestFit="1" customWidth="1"/>
    <col min="15963" max="15963" width="11.88671875" bestFit="1" customWidth="1"/>
    <col min="15964" max="15967" width="0" hidden="1" customWidth="1"/>
    <col min="15968" max="15968" width="12.109375" bestFit="1" customWidth="1"/>
    <col min="15969" max="15969" width="29.6640625" bestFit="1" customWidth="1"/>
    <col min="15970" max="15970" width="15.109375" bestFit="1" customWidth="1"/>
    <col min="15971" max="15971" width="10.5546875" bestFit="1" customWidth="1"/>
    <col min="15972" max="15972" width="10.6640625" customWidth="1"/>
    <col min="15973" max="15973" width="10.5546875" bestFit="1" customWidth="1"/>
    <col min="15974" max="15974" width="14.109375" bestFit="1" customWidth="1"/>
    <col min="15975" max="15975" width="10.5546875" customWidth="1"/>
    <col min="15976" max="15976" width="17.44140625" bestFit="1" customWidth="1"/>
    <col min="15977" max="15977" width="12.33203125" bestFit="1" customWidth="1"/>
    <col min="15978" max="15978" width="9.5546875" bestFit="1" customWidth="1"/>
    <col min="15979" max="15989" width="0" hidden="1" customWidth="1"/>
    <col min="15990" max="15990" width="17.6640625" bestFit="1" customWidth="1"/>
    <col min="15991" max="15991" width="17.5546875" bestFit="1" customWidth="1"/>
    <col min="15992" max="15992" width="13.44140625" customWidth="1"/>
    <col min="15993" max="15993" width="0" hidden="1" customWidth="1"/>
    <col min="16199" max="16199" width="6.44140625" bestFit="1" customWidth="1"/>
    <col min="16200" max="16200" width="7.5546875" customWidth="1"/>
    <col min="16201" max="16201" width="19.33203125" customWidth="1"/>
    <col min="16202" max="16202" width="0" hidden="1" customWidth="1"/>
    <col min="16203" max="16203" width="14.6640625" customWidth="1"/>
    <col min="16204" max="16215" width="0" hidden="1" customWidth="1"/>
    <col min="16217" max="16217" width="17.88671875" bestFit="1" customWidth="1"/>
    <col min="16218" max="16218" width="19" bestFit="1" customWidth="1"/>
    <col min="16219" max="16219" width="11.88671875" bestFit="1" customWidth="1"/>
    <col min="16220" max="16223" width="0" hidden="1" customWidth="1"/>
    <col min="16224" max="16224" width="12.109375" bestFit="1" customWidth="1"/>
    <col min="16225" max="16225" width="29.6640625" bestFit="1" customWidth="1"/>
    <col min="16226" max="16226" width="15.109375" bestFit="1" customWidth="1"/>
    <col min="16227" max="16227" width="10.5546875" bestFit="1" customWidth="1"/>
    <col min="16228" max="16228" width="10.6640625" customWidth="1"/>
    <col min="16229" max="16229" width="10.5546875" bestFit="1" customWidth="1"/>
    <col min="16230" max="16230" width="14.109375" bestFit="1" customWidth="1"/>
    <col min="16231" max="16231" width="10.5546875" customWidth="1"/>
    <col min="16232" max="16232" width="17.44140625" bestFit="1" customWidth="1"/>
    <col min="16233" max="16233" width="12.33203125" bestFit="1" customWidth="1"/>
    <col min="16234" max="16234" width="9.5546875" bestFit="1" customWidth="1"/>
    <col min="16235" max="16245" width="0" hidden="1" customWidth="1"/>
    <col min="16246" max="16246" width="17.6640625" bestFit="1" customWidth="1"/>
    <col min="16247" max="16247" width="17.5546875" bestFit="1" customWidth="1"/>
    <col min="16248" max="16248" width="13.44140625" customWidth="1"/>
    <col min="16249" max="16249" width="0" hidden="1" customWidth="1"/>
  </cols>
  <sheetData>
    <row r="1" spans="1:181" x14ac:dyDescent="0.3">
      <c r="A1" s="1"/>
      <c r="B1" s="1" t="s">
        <v>0</v>
      </c>
      <c r="U1" s="3"/>
    </row>
    <row r="2" spans="1:181" s="4" customFormat="1" ht="21" x14ac:dyDescent="0.4">
      <c r="K2" s="4" t="s">
        <v>1</v>
      </c>
      <c r="R2" s="5"/>
      <c r="S2" s="5">
        <v>1</v>
      </c>
      <c r="T2" s="5">
        <v>2</v>
      </c>
      <c r="U2" s="6">
        <v>3</v>
      </c>
      <c r="V2" s="5"/>
      <c r="W2" s="5"/>
      <c r="X2" s="5"/>
      <c r="Y2" s="5"/>
      <c r="Z2" s="5">
        <v>4</v>
      </c>
      <c r="AA2" s="7">
        <v>5</v>
      </c>
      <c r="AB2" s="5">
        <v>6</v>
      </c>
      <c r="AC2" s="3"/>
      <c r="AD2" s="36">
        <v>0.20932000000000001</v>
      </c>
      <c r="AE2" s="31">
        <f>5/100</f>
        <v>0.05</v>
      </c>
      <c r="AF2" s="3"/>
      <c r="AG2" s="3"/>
      <c r="AH2" s="42"/>
      <c r="AI2" s="3"/>
      <c r="AJ2" s="3"/>
      <c r="AK2" s="46"/>
      <c r="AL2" s="46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P2" s="100"/>
      <c r="DQ2" s="100"/>
      <c r="DR2" s="100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N2" s="100"/>
      <c r="EO2" s="100"/>
      <c r="EP2" s="100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L2" s="100"/>
      <c r="FM2" s="100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</row>
    <row r="3" spans="1:181" s="11" customFormat="1" x14ac:dyDescent="0.3">
      <c r="A3" s="32" t="s">
        <v>2</v>
      </c>
      <c r="B3" s="32" t="s">
        <v>3</v>
      </c>
      <c r="C3" s="32" t="s">
        <v>4</v>
      </c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11</v>
      </c>
      <c r="K3" s="32" t="s">
        <v>12</v>
      </c>
      <c r="L3" s="32" t="s">
        <v>13</v>
      </c>
      <c r="M3" s="32" t="s">
        <v>14</v>
      </c>
      <c r="N3" s="32" t="s">
        <v>15</v>
      </c>
      <c r="O3" s="32" t="s">
        <v>16</v>
      </c>
      <c r="P3" s="32" t="s">
        <v>17</v>
      </c>
      <c r="Q3" s="32" t="s">
        <v>18</v>
      </c>
      <c r="R3" s="33" t="s">
        <v>532</v>
      </c>
      <c r="S3" s="33" t="s">
        <v>19</v>
      </c>
      <c r="T3" s="33" t="s">
        <v>20</v>
      </c>
      <c r="U3" s="33" t="s">
        <v>21</v>
      </c>
      <c r="V3" s="33" t="s">
        <v>22</v>
      </c>
      <c r="W3" s="33" t="s">
        <v>533</v>
      </c>
      <c r="X3" s="33" t="s">
        <v>23</v>
      </c>
      <c r="Y3" s="33" t="s">
        <v>24</v>
      </c>
      <c r="Z3" s="33" t="s">
        <v>25</v>
      </c>
      <c r="AA3" s="33" t="s">
        <v>26</v>
      </c>
      <c r="AB3" s="33" t="s">
        <v>27</v>
      </c>
      <c r="AC3" s="33" t="s">
        <v>442</v>
      </c>
      <c r="AD3" s="33" t="s">
        <v>445</v>
      </c>
      <c r="AE3" s="17" t="s">
        <v>534</v>
      </c>
      <c r="AF3" s="33" t="s">
        <v>444</v>
      </c>
      <c r="AG3" s="17" t="s">
        <v>491</v>
      </c>
      <c r="AH3" s="43" t="s">
        <v>492</v>
      </c>
      <c r="AI3" s="17" t="s">
        <v>493</v>
      </c>
      <c r="AJ3" s="17" t="s">
        <v>494</v>
      </c>
      <c r="AK3" s="47" t="s">
        <v>495</v>
      </c>
      <c r="AL3" s="47" t="s">
        <v>496</v>
      </c>
      <c r="AM3" s="17" t="s">
        <v>665</v>
      </c>
      <c r="AN3" s="17" t="s">
        <v>1112</v>
      </c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N3" s="100"/>
      <c r="EO3" s="100"/>
      <c r="EP3" s="100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L3" s="100"/>
      <c r="FM3" s="100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</row>
    <row r="4" spans="1:181" hidden="1" x14ac:dyDescent="0.3">
      <c r="A4">
        <v>1</v>
      </c>
      <c r="B4">
        <v>30079</v>
      </c>
      <c r="C4" t="s">
        <v>28</v>
      </c>
      <c r="D4" t="s">
        <v>29</v>
      </c>
      <c r="E4" s="12">
        <v>14860</v>
      </c>
      <c r="F4">
        <v>36775</v>
      </c>
      <c r="G4">
        <v>40537</v>
      </c>
      <c r="H4">
        <v>41</v>
      </c>
      <c r="K4">
        <v>1246</v>
      </c>
      <c r="L4">
        <v>1538</v>
      </c>
      <c r="M4">
        <v>4520</v>
      </c>
      <c r="O4">
        <v>6058</v>
      </c>
      <c r="P4">
        <v>233</v>
      </c>
      <c r="Q4">
        <v>3495</v>
      </c>
      <c r="R4" s="2">
        <v>41</v>
      </c>
      <c r="S4" s="2">
        <v>312408.72666666697</v>
      </c>
      <c r="T4" s="2">
        <v>9039</v>
      </c>
      <c r="U4" s="2">
        <v>7803.6</v>
      </c>
      <c r="V4" s="2">
        <v>209548.66666666666</v>
      </c>
      <c r="W4" s="2">
        <v>74459.266666666663</v>
      </c>
      <c r="X4" s="2">
        <v>284007.93333333335</v>
      </c>
      <c r="Y4" s="2">
        <v>28400.793333333335</v>
      </c>
      <c r="Z4" s="2">
        <v>143295</v>
      </c>
      <c r="AA4" s="13">
        <v>184585.15384615399</v>
      </c>
      <c r="AB4" s="2">
        <v>20659</v>
      </c>
      <c r="AC4" s="3">
        <f>S4+T4+U4+Z4+AA4+AB4</f>
        <v>677790.48051282088</v>
      </c>
      <c r="AD4" s="3">
        <f>AC4*$AD$2</f>
        <v>141875.10338094368</v>
      </c>
      <c r="AE4" s="3">
        <f>AD4*$AE$2</f>
        <v>7093.7551690471846</v>
      </c>
      <c r="AF4" s="3">
        <f>ROUNDUP(AE4,-2)</f>
        <v>7100</v>
      </c>
      <c r="AG4" s="3" t="s">
        <v>497</v>
      </c>
      <c r="AH4" s="44" t="s">
        <v>714</v>
      </c>
      <c r="AI4" s="3" t="s">
        <v>708</v>
      </c>
      <c r="AJ4" s="3">
        <v>140</v>
      </c>
      <c r="AK4" s="59"/>
      <c r="AL4" s="53">
        <v>7100</v>
      </c>
      <c r="AM4" s="56"/>
      <c r="AN4" s="56"/>
      <c r="AR4" s="3">
        <f>Table3[[#This Row],[To be paid]]-Table3[[#This Row],[Amount chq]]-Table3[[#This Row],[Amount cash]]</f>
        <v>0</v>
      </c>
    </row>
    <row r="5" spans="1:181" hidden="1" x14ac:dyDescent="0.3">
      <c r="A5">
        <v>2</v>
      </c>
      <c r="B5">
        <v>30138</v>
      </c>
      <c r="C5" t="s">
        <v>30</v>
      </c>
      <c r="D5" t="s">
        <v>29</v>
      </c>
      <c r="E5" s="12">
        <v>15768</v>
      </c>
      <c r="F5">
        <v>37683</v>
      </c>
      <c r="H5">
        <v>42</v>
      </c>
      <c r="K5">
        <v>1246</v>
      </c>
      <c r="L5">
        <v>1790</v>
      </c>
      <c r="M5">
        <v>5102</v>
      </c>
      <c r="O5">
        <v>6892</v>
      </c>
      <c r="P5">
        <v>265.07692307692309</v>
      </c>
      <c r="Q5">
        <v>3976.1538461538466</v>
      </c>
      <c r="R5" s="2">
        <v>42</v>
      </c>
      <c r="S5" s="2">
        <v>523334.15483870968</v>
      </c>
      <c r="T5" s="2">
        <v>4830</v>
      </c>
      <c r="U5" s="2">
        <v>8721</v>
      </c>
      <c r="V5" s="2">
        <v>353148.58064516127</v>
      </c>
      <c r="W5" s="2">
        <v>122609.74193548386</v>
      </c>
      <c r="X5" s="2">
        <v>475758.32258064515</v>
      </c>
      <c r="Y5" s="2">
        <v>47575.832258064518</v>
      </c>
      <c r="Z5" s="2">
        <v>166998.46153846156</v>
      </c>
      <c r="AA5" s="13">
        <v>211316.53846153844</v>
      </c>
      <c r="AB5" s="2">
        <v>19621</v>
      </c>
      <c r="AC5" s="3">
        <f t="shared" ref="AC5:AC68" si="0">S5+T5+U5+Z5+AA5+AB5</f>
        <v>934821.15483870963</v>
      </c>
      <c r="AD5" s="3">
        <f t="shared" ref="AD5:AD68" si="1">AC5*$AD$2</f>
        <v>195676.76413083871</v>
      </c>
      <c r="AE5" s="3">
        <f t="shared" ref="AE5:AE68" si="2">AD5*$AE$2</f>
        <v>9783.8382065419355</v>
      </c>
      <c r="AF5" s="3">
        <f>ROUNDUP(AE5,-2)</f>
        <v>9800</v>
      </c>
      <c r="AG5" s="3" t="s">
        <v>497</v>
      </c>
      <c r="AH5" s="44" t="s">
        <v>499</v>
      </c>
      <c r="AI5" s="3" t="s">
        <v>490</v>
      </c>
      <c r="AJ5" s="3">
        <v>304</v>
      </c>
      <c r="AK5" s="48"/>
      <c r="AL5" s="53">
        <v>9800</v>
      </c>
      <c r="AM5" s="56"/>
      <c r="AN5" s="56"/>
      <c r="AR5" s="3">
        <f>Table3[[#This Row],[To be paid]]-Table3[[#This Row],[Amount chq]]-Table3[[#This Row],[Amount cash]]</f>
        <v>0</v>
      </c>
    </row>
    <row r="6" spans="1:181" hidden="1" x14ac:dyDescent="0.3">
      <c r="A6">
        <v>3</v>
      </c>
      <c r="B6">
        <v>30153</v>
      </c>
      <c r="C6" t="s">
        <v>31</v>
      </c>
      <c r="D6" t="s">
        <v>29</v>
      </c>
      <c r="E6" s="12">
        <v>15777</v>
      </c>
      <c r="F6">
        <v>37692</v>
      </c>
      <c r="H6">
        <v>41</v>
      </c>
      <c r="K6">
        <v>1417</v>
      </c>
      <c r="L6">
        <v>1858</v>
      </c>
      <c r="M6">
        <v>5102</v>
      </c>
      <c r="O6">
        <v>6960</v>
      </c>
      <c r="P6">
        <v>267.69230769230768</v>
      </c>
      <c r="Q6">
        <v>4015.3846153846152</v>
      </c>
      <c r="R6" s="2">
        <v>41</v>
      </c>
      <c r="S6" s="2">
        <v>537616.76774193544</v>
      </c>
      <c r="T6" s="2">
        <v>13258</v>
      </c>
      <c r="U6" s="2">
        <v>8795.7999999999993</v>
      </c>
      <c r="V6" s="2">
        <v>353148.58064516127</v>
      </c>
      <c r="W6" s="2">
        <v>135593.93548387097</v>
      </c>
      <c r="X6" s="2">
        <v>488742.51612903224</v>
      </c>
      <c r="Y6" s="2">
        <v>48874.25161290323</v>
      </c>
      <c r="Z6" s="2">
        <v>164630.76923076922</v>
      </c>
      <c r="AA6" s="13">
        <v>208054.49999999997</v>
      </c>
      <c r="AB6" s="2">
        <v>19190</v>
      </c>
      <c r="AC6" s="3">
        <f t="shared" si="0"/>
        <v>951545.83697270474</v>
      </c>
      <c r="AD6" s="3">
        <f t="shared" si="1"/>
        <v>199177.57459512656</v>
      </c>
      <c r="AE6" s="3">
        <f t="shared" si="2"/>
        <v>9958.8787297563285</v>
      </c>
      <c r="AF6" s="3">
        <f>ROUNDUP(AE6,-2)</f>
        <v>10000</v>
      </c>
      <c r="AG6" s="3" t="s">
        <v>497</v>
      </c>
      <c r="AH6" s="42">
        <v>963740</v>
      </c>
      <c r="AI6" s="3" t="s">
        <v>708</v>
      </c>
      <c r="AJ6" s="3">
        <v>138</v>
      </c>
      <c r="AK6" s="59"/>
      <c r="AL6" s="53">
        <v>10000</v>
      </c>
      <c r="AM6" s="56"/>
      <c r="AN6" s="56"/>
      <c r="AR6" s="3">
        <f>Table3[[#This Row],[To be paid]]-Table3[[#This Row],[Amount chq]]-Table3[[#This Row],[Amount cash]]</f>
        <v>0</v>
      </c>
    </row>
    <row r="7" spans="1:181" hidden="1" x14ac:dyDescent="0.3">
      <c r="A7">
        <v>4</v>
      </c>
      <c r="B7">
        <v>30159</v>
      </c>
      <c r="C7" t="s">
        <v>32</v>
      </c>
      <c r="D7" t="s">
        <v>29</v>
      </c>
      <c r="E7" s="12">
        <v>15010</v>
      </c>
      <c r="F7">
        <v>36925</v>
      </c>
      <c r="H7">
        <v>39</v>
      </c>
      <c r="K7">
        <v>1246</v>
      </c>
      <c r="L7">
        <v>1538</v>
      </c>
      <c r="M7">
        <v>4606</v>
      </c>
      <c r="O7">
        <v>6144</v>
      </c>
      <c r="P7">
        <v>236.30769230769232</v>
      </c>
      <c r="Q7">
        <v>3544.6153846153848</v>
      </c>
      <c r="R7" s="2">
        <v>39</v>
      </c>
      <c r="S7" s="2">
        <v>340790.57419354841</v>
      </c>
      <c r="T7" s="2">
        <v>15006</v>
      </c>
      <c r="U7" s="2">
        <v>7898.2</v>
      </c>
      <c r="V7" s="2">
        <v>227576</v>
      </c>
      <c r="W7" s="2">
        <v>82233.612903225803</v>
      </c>
      <c r="X7" s="2">
        <v>309809.61290322582</v>
      </c>
      <c r="Y7" s="2">
        <v>30980.961290322582</v>
      </c>
      <c r="Z7" s="2">
        <v>138240</v>
      </c>
      <c r="AA7" s="13">
        <v>177709.50000000003</v>
      </c>
      <c r="AB7" s="2">
        <v>17282</v>
      </c>
      <c r="AC7" s="3">
        <f t="shared" si="0"/>
        <v>696926.27419354848</v>
      </c>
      <c r="AD7" s="3">
        <f t="shared" si="1"/>
        <v>145880.60771419358</v>
      </c>
      <c r="AE7" s="3">
        <f t="shared" si="2"/>
        <v>7294.0303857096796</v>
      </c>
      <c r="AF7" s="3">
        <f t="shared" ref="AF7:AF70" si="3">ROUNDUP(AE7,-2)</f>
        <v>7300</v>
      </c>
      <c r="AG7" s="3" t="s">
        <v>497</v>
      </c>
      <c r="AH7" s="44" t="s">
        <v>705</v>
      </c>
      <c r="AI7" s="3" t="s">
        <v>706</v>
      </c>
      <c r="AJ7" s="3">
        <v>341</v>
      </c>
      <c r="AK7" s="48"/>
      <c r="AL7" s="53">
        <v>7300</v>
      </c>
      <c r="AM7" s="56"/>
      <c r="AN7" s="56"/>
      <c r="AR7" s="3">
        <f>Table3[[#This Row],[To be paid]]-Table3[[#This Row],[Amount chq]]-Table3[[#This Row],[Amount cash]]</f>
        <v>0</v>
      </c>
    </row>
    <row r="8" spans="1:181" x14ac:dyDescent="0.3">
      <c r="A8">
        <v>5</v>
      </c>
      <c r="B8">
        <v>30222</v>
      </c>
      <c r="C8" t="s">
        <v>33</v>
      </c>
      <c r="D8" t="s">
        <v>29</v>
      </c>
      <c r="E8" s="12">
        <v>15158</v>
      </c>
      <c r="F8">
        <v>37073</v>
      </c>
      <c r="H8">
        <v>41</v>
      </c>
      <c r="K8">
        <v>1538</v>
      </c>
      <c r="L8">
        <v>1858</v>
      </c>
      <c r="M8">
        <v>4667</v>
      </c>
      <c r="O8">
        <v>6525</v>
      </c>
      <c r="P8">
        <v>250.96153846153845</v>
      </c>
      <c r="Q8">
        <v>3764.4230769230767</v>
      </c>
      <c r="R8" s="2">
        <v>41</v>
      </c>
      <c r="S8" s="2">
        <v>367193.12666666671</v>
      </c>
      <c r="T8" s="2">
        <v>6910</v>
      </c>
      <c r="U8" s="2">
        <v>8317.2999999999993</v>
      </c>
      <c r="V8" s="2">
        <v>227576</v>
      </c>
      <c r="W8" s="2">
        <v>106235.93333333333</v>
      </c>
      <c r="X8" s="2">
        <v>333811.93333333335</v>
      </c>
      <c r="Y8" s="2">
        <v>33381.193333333336</v>
      </c>
      <c r="Z8" s="2">
        <v>154341.34615384616</v>
      </c>
      <c r="AA8" s="13">
        <v>196736.13461538462</v>
      </c>
      <c r="AB8" s="2">
        <v>20071</v>
      </c>
      <c r="AC8" s="3">
        <f t="shared" si="0"/>
        <v>753568.9074358975</v>
      </c>
      <c r="AD8" s="3">
        <f t="shared" si="1"/>
        <v>157737.04370448206</v>
      </c>
      <c r="AE8" s="3">
        <f t="shared" si="2"/>
        <v>7886.8521852241029</v>
      </c>
      <c r="AF8" s="3">
        <f t="shared" si="3"/>
        <v>7900</v>
      </c>
      <c r="AK8" s="48"/>
      <c r="AL8" s="48"/>
      <c r="AM8" s="56"/>
      <c r="AN8" s="56"/>
      <c r="AR8" s="3">
        <f>Table3[[#This Row],[To be paid]]-Table3[[#This Row],[Amount chq]]-Table3[[#This Row],[Amount cash]]</f>
        <v>7900</v>
      </c>
    </row>
    <row r="9" spans="1:181" hidden="1" x14ac:dyDescent="0.3">
      <c r="A9">
        <v>6</v>
      </c>
      <c r="B9">
        <v>30303</v>
      </c>
      <c r="C9" t="s">
        <v>34</v>
      </c>
      <c r="D9" t="s">
        <v>29</v>
      </c>
      <c r="E9" s="12">
        <v>16806</v>
      </c>
      <c r="F9">
        <v>38721</v>
      </c>
      <c r="H9">
        <v>37</v>
      </c>
      <c r="K9">
        <v>1360</v>
      </c>
      <c r="L9">
        <v>1922</v>
      </c>
      <c r="M9">
        <v>5437</v>
      </c>
      <c r="O9">
        <v>7359</v>
      </c>
      <c r="P9">
        <v>283.03846153846155</v>
      </c>
      <c r="Q9">
        <v>4245.5769230769229</v>
      </c>
      <c r="R9" s="2">
        <v>37</v>
      </c>
      <c r="S9" s="2">
        <v>800336.9</v>
      </c>
      <c r="T9" s="2">
        <v>15133</v>
      </c>
      <c r="U9" s="2">
        <v>9234.7000000000007</v>
      </c>
      <c r="V9" s="2">
        <v>533905</v>
      </c>
      <c r="W9" s="2">
        <v>193674</v>
      </c>
      <c r="X9" s="2">
        <v>727579</v>
      </c>
      <c r="Y9" s="2">
        <v>72757.900000000009</v>
      </c>
      <c r="Z9" s="2">
        <v>157086.34615384616</v>
      </c>
      <c r="AA9" s="13">
        <v>197125.32692307694</v>
      </c>
      <c r="AB9" s="2">
        <v>19405</v>
      </c>
      <c r="AC9" s="3">
        <f t="shared" si="0"/>
        <v>1198321.2730769231</v>
      </c>
      <c r="AD9" s="3">
        <f t="shared" si="1"/>
        <v>250832.60888046154</v>
      </c>
      <c r="AE9" s="3">
        <f t="shared" si="2"/>
        <v>12541.630444023078</v>
      </c>
      <c r="AF9" s="3">
        <f t="shared" si="3"/>
        <v>12600</v>
      </c>
      <c r="AG9" s="3" t="s">
        <v>497</v>
      </c>
      <c r="AH9" s="42">
        <v>100167</v>
      </c>
      <c r="AI9" s="3" t="s">
        <v>708</v>
      </c>
      <c r="AJ9" s="3">
        <v>344</v>
      </c>
      <c r="AK9" s="48"/>
      <c r="AL9" s="53">
        <v>12600</v>
      </c>
      <c r="AM9" s="56"/>
      <c r="AN9" s="56"/>
      <c r="AR9" s="3">
        <f>Table3[[#This Row],[To be paid]]-Table3[[#This Row],[Amount chq]]-Table3[[#This Row],[Amount cash]]</f>
        <v>0</v>
      </c>
    </row>
    <row r="10" spans="1:181" hidden="1" x14ac:dyDescent="0.3">
      <c r="A10">
        <v>7</v>
      </c>
      <c r="B10">
        <v>30360</v>
      </c>
      <c r="C10" t="s">
        <v>35</v>
      </c>
      <c r="D10" t="s">
        <v>29</v>
      </c>
      <c r="E10" s="12">
        <v>15401</v>
      </c>
      <c r="F10">
        <v>37316</v>
      </c>
      <c r="H10">
        <v>38</v>
      </c>
      <c r="K10">
        <v>1602</v>
      </c>
      <c r="L10">
        <v>1922</v>
      </c>
      <c r="M10">
        <v>5102</v>
      </c>
      <c r="O10">
        <v>7024</v>
      </c>
      <c r="P10">
        <v>270.15384615384613</v>
      </c>
      <c r="Q10">
        <v>4052.3076923076919</v>
      </c>
      <c r="R10" s="2">
        <v>38</v>
      </c>
      <c r="S10" s="2">
        <v>463246.86774193548</v>
      </c>
      <c r="T10" s="2">
        <v>6451</v>
      </c>
      <c r="U10" s="2">
        <v>8866.2000000000007</v>
      </c>
      <c r="V10" s="2">
        <v>293567.51612903224</v>
      </c>
      <c r="W10" s="2">
        <v>127566</v>
      </c>
      <c r="X10" s="2">
        <v>421133.51612903224</v>
      </c>
      <c r="Y10" s="2">
        <v>42113.351612903229</v>
      </c>
      <c r="Z10" s="2">
        <v>153987.69230769228</v>
      </c>
      <c r="AA10" s="13">
        <v>194374.38461538462</v>
      </c>
      <c r="AB10" s="2">
        <v>20431</v>
      </c>
      <c r="AC10" s="3">
        <f t="shared" si="0"/>
        <v>847357.14466501237</v>
      </c>
      <c r="AD10" s="3">
        <f t="shared" si="1"/>
        <v>177368.79752128039</v>
      </c>
      <c r="AE10" s="3">
        <f t="shared" si="2"/>
        <v>8868.4398760640197</v>
      </c>
      <c r="AF10" s="3">
        <f t="shared" si="3"/>
        <v>8900</v>
      </c>
      <c r="AG10" s="3" t="s">
        <v>497</v>
      </c>
      <c r="AH10" s="42">
        <v>709211</v>
      </c>
      <c r="AI10" s="3" t="s">
        <v>706</v>
      </c>
      <c r="AJ10" s="3">
        <v>345</v>
      </c>
      <c r="AK10" s="48"/>
      <c r="AL10" s="53">
        <v>8900</v>
      </c>
      <c r="AM10" s="56"/>
      <c r="AN10" s="56"/>
      <c r="AR10" s="3">
        <f>Table3[[#This Row],[To be paid]]-Table3[[#This Row],[Amount chq]]-Table3[[#This Row],[Amount cash]]</f>
        <v>0</v>
      </c>
    </row>
    <row r="11" spans="1:181" hidden="1" x14ac:dyDescent="0.3">
      <c r="A11">
        <v>8</v>
      </c>
      <c r="B11">
        <v>30362</v>
      </c>
      <c r="C11" t="s">
        <v>36</v>
      </c>
      <c r="D11" t="s">
        <v>29</v>
      </c>
      <c r="E11" s="12">
        <v>16326</v>
      </c>
      <c r="F11">
        <v>38241</v>
      </c>
      <c r="H11">
        <v>40</v>
      </c>
      <c r="K11">
        <v>1303</v>
      </c>
      <c r="L11">
        <v>1794</v>
      </c>
      <c r="M11">
        <v>5414</v>
      </c>
      <c r="O11">
        <v>7208</v>
      </c>
      <c r="P11">
        <v>277.23076923076923</v>
      </c>
      <c r="Q11">
        <v>4158.4615384615381</v>
      </c>
      <c r="R11" s="2">
        <v>40</v>
      </c>
      <c r="S11" s="2">
        <v>664656.59333333327</v>
      </c>
      <c r="T11" s="2">
        <v>12147</v>
      </c>
      <c r="U11" s="2">
        <v>9068.6</v>
      </c>
      <c r="V11" s="2">
        <v>447347.46666666667</v>
      </c>
      <c r="W11" s="2">
        <v>156885.79999999999</v>
      </c>
      <c r="X11" s="2">
        <v>604233.2666666666</v>
      </c>
      <c r="Y11" s="2">
        <v>60423.32666666666</v>
      </c>
      <c r="Z11" s="2">
        <v>166338.46153846153</v>
      </c>
      <c r="AA11" s="13">
        <v>209275.38461538462</v>
      </c>
      <c r="AB11" s="2">
        <v>20311</v>
      </c>
      <c r="AC11" s="3">
        <f t="shared" si="0"/>
        <v>1081797.0394871794</v>
      </c>
      <c r="AD11" s="3">
        <f t="shared" si="1"/>
        <v>226441.75630545639</v>
      </c>
      <c r="AE11" s="3">
        <f t="shared" si="2"/>
        <v>11322.08781527282</v>
      </c>
      <c r="AF11" s="3">
        <f t="shared" si="3"/>
        <v>11400</v>
      </c>
      <c r="AG11" s="3" t="s">
        <v>666</v>
      </c>
      <c r="AH11" s="42" t="s">
        <v>666</v>
      </c>
      <c r="AI11" s="3" t="s">
        <v>666</v>
      </c>
      <c r="AJ11" s="3" t="s">
        <v>666</v>
      </c>
      <c r="AK11" s="48" t="s">
        <v>666</v>
      </c>
      <c r="AL11" s="48" t="s">
        <v>666</v>
      </c>
      <c r="AM11" s="48" t="s">
        <v>666</v>
      </c>
      <c r="AN11" s="56"/>
      <c r="AR11" s="3" t="e">
        <f>Table3[[#This Row],[To be paid]]-Table3[[#This Row],[Amount chq]]-Table3[[#This Row],[Amount cash]]</f>
        <v>#VALUE!</v>
      </c>
    </row>
    <row r="12" spans="1:181" hidden="1" x14ac:dyDescent="0.3">
      <c r="A12">
        <v>9</v>
      </c>
      <c r="B12">
        <v>30366</v>
      </c>
      <c r="C12" t="s">
        <v>35</v>
      </c>
      <c r="D12" t="s">
        <v>29</v>
      </c>
      <c r="E12" s="12">
        <v>15797</v>
      </c>
      <c r="F12">
        <v>37712</v>
      </c>
      <c r="G12">
        <v>40585</v>
      </c>
      <c r="H12">
        <v>39</v>
      </c>
      <c r="K12">
        <v>1360</v>
      </c>
      <c r="L12">
        <v>1794</v>
      </c>
      <c r="M12">
        <v>5055</v>
      </c>
      <c r="O12">
        <v>6849</v>
      </c>
      <c r="P12">
        <v>263.42307692307691</v>
      </c>
      <c r="Q12">
        <v>3951.3461538461534</v>
      </c>
      <c r="R12" s="2">
        <v>39</v>
      </c>
      <c r="S12" s="2">
        <v>535515.53</v>
      </c>
      <c r="T12" s="2">
        <v>15874</v>
      </c>
      <c r="U12" s="2">
        <v>8673.7000000000007</v>
      </c>
      <c r="V12" s="2">
        <v>358254.5</v>
      </c>
      <c r="W12" s="2">
        <v>128577.8</v>
      </c>
      <c r="X12" s="2">
        <v>486832.3</v>
      </c>
      <c r="Y12" s="2">
        <v>48683.23</v>
      </c>
      <c r="Z12" s="2">
        <v>154102.49999999997</v>
      </c>
      <c r="AA12" s="13">
        <v>195158.25</v>
      </c>
      <c r="AB12" s="2">
        <v>22235</v>
      </c>
      <c r="AC12" s="3">
        <f t="shared" si="0"/>
        <v>931558.98</v>
      </c>
      <c r="AD12" s="3">
        <f t="shared" si="1"/>
        <v>194993.9256936</v>
      </c>
      <c r="AE12" s="3">
        <f t="shared" si="2"/>
        <v>9749.6962846799997</v>
      </c>
      <c r="AF12" s="3">
        <f t="shared" si="3"/>
        <v>9800</v>
      </c>
      <c r="AG12" s="3" t="s">
        <v>497</v>
      </c>
      <c r="AH12" s="42">
        <v>397784</v>
      </c>
      <c r="AI12" s="3" t="s">
        <v>876</v>
      </c>
      <c r="AJ12" s="30">
        <v>351</v>
      </c>
      <c r="AK12" s="48"/>
      <c r="AL12" s="53">
        <v>9800</v>
      </c>
      <c r="AM12" s="56"/>
      <c r="AN12" s="56"/>
      <c r="AR12" s="3">
        <f>Table3[[#This Row],[To be paid]]-Table3[[#This Row],[Amount chq]]-Table3[[#This Row],[Amount cash]]</f>
        <v>0</v>
      </c>
    </row>
    <row r="13" spans="1:181" hidden="1" x14ac:dyDescent="0.3">
      <c r="A13">
        <v>10</v>
      </c>
      <c r="B13">
        <v>30373</v>
      </c>
      <c r="C13" t="s">
        <v>37</v>
      </c>
      <c r="D13" t="s">
        <v>29</v>
      </c>
      <c r="E13" s="12">
        <v>15768</v>
      </c>
      <c r="F13">
        <v>37683</v>
      </c>
      <c r="H13">
        <v>39</v>
      </c>
      <c r="K13">
        <v>1303</v>
      </c>
      <c r="L13">
        <v>1730</v>
      </c>
      <c r="M13">
        <v>5102</v>
      </c>
      <c r="O13">
        <v>6832</v>
      </c>
      <c r="P13">
        <v>262.76923076923077</v>
      </c>
      <c r="Q13">
        <v>3941.5384615384614</v>
      </c>
      <c r="R13" s="2">
        <v>39</v>
      </c>
      <c r="S13" s="2">
        <v>526216.22580645164</v>
      </c>
      <c r="T13" s="2">
        <v>6948</v>
      </c>
      <c r="U13" s="2">
        <v>8655</v>
      </c>
      <c r="V13" s="2">
        <v>353148.58064516127</v>
      </c>
      <c r="W13" s="2">
        <v>125229.80645161291</v>
      </c>
      <c r="X13" s="2">
        <v>478378.38709677418</v>
      </c>
      <c r="Y13" s="2">
        <v>47837.838709677424</v>
      </c>
      <c r="Z13" s="2">
        <v>153720</v>
      </c>
      <c r="AA13" s="13">
        <v>194737.5</v>
      </c>
      <c r="AB13" s="2">
        <v>20362</v>
      </c>
      <c r="AC13" s="3">
        <f t="shared" si="0"/>
        <v>910638.72580645164</v>
      </c>
      <c r="AD13" s="3">
        <f t="shared" si="1"/>
        <v>190614.89808580646</v>
      </c>
      <c r="AE13" s="3">
        <f t="shared" si="2"/>
        <v>9530.7449042903227</v>
      </c>
      <c r="AF13" s="3">
        <f t="shared" si="3"/>
        <v>9600</v>
      </c>
      <c r="AG13" s="3" t="s">
        <v>497</v>
      </c>
      <c r="AH13" s="42">
        <v>108782</v>
      </c>
      <c r="AI13" s="3" t="s">
        <v>559</v>
      </c>
      <c r="AJ13" s="3">
        <v>320</v>
      </c>
      <c r="AK13" s="48"/>
      <c r="AL13" s="53">
        <v>9700</v>
      </c>
      <c r="AM13" s="56"/>
      <c r="AN13" s="56"/>
      <c r="AR13" s="3">
        <f>Table3[[#This Row],[To be paid]]-Table3[[#This Row],[Amount chq]]-Table3[[#This Row],[Amount cash]]</f>
        <v>-100</v>
      </c>
    </row>
    <row r="14" spans="1:181" x14ac:dyDescent="0.3">
      <c r="A14">
        <v>11</v>
      </c>
      <c r="B14">
        <v>30488</v>
      </c>
      <c r="C14" t="s">
        <v>38</v>
      </c>
      <c r="D14" t="s">
        <v>39</v>
      </c>
      <c r="E14" s="12">
        <v>15782</v>
      </c>
      <c r="F14">
        <v>37278</v>
      </c>
      <c r="G14">
        <v>37278</v>
      </c>
      <c r="H14">
        <v>35</v>
      </c>
      <c r="K14">
        <v>614</v>
      </c>
      <c r="L14">
        <v>802</v>
      </c>
      <c r="M14">
        <v>4771</v>
      </c>
      <c r="O14">
        <v>5573</v>
      </c>
      <c r="P14">
        <v>214.34615384615384</v>
      </c>
      <c r="Q14">
        <v>3215.1923076923076</v>
      </c>
      <c r="R14" s="2">
        <v>35</v>
      </c>
      <c r="S14" s="2">
        <v>369650.63548387098</v>
      </c>
      <c r="T14" s="2">
        <v>3246</v>
      </c>
      <c r="U14" s="2">
        <v>7108.4</v>
      </c>
      <c r="V14" s="2">
        <v>287192.87096774194</v>
      </c>
      <c r="W14" s="2">
        <v>48853.161290322583</v>
      </c>
      <c r="X14" s="2">
        <v>336046.03225806454</v>
      </c>
      <c r="Y14" s="2">
        <v>33604.603225806459</v>
      </c>
      <c r="Z14" s="2">
        <v>112531.73076923077</v>
      </c>
      <c r="AA14" s="13">
        <v>143535</v>
      </c>
      <c r="AB14" s="2">
        <v>16479</v>
      </c>
      <c r="AC14" s="3">
        <f t="shared" si="0"/>
        <v>652550.76625310176</v>
      </c>
      <c r="AD14" s="3">
        <f t="shared" si="1"/>
        <v>136591.92639209927</v>
      </c>
      <c r="AE14" s="3">
        <f t="shared" si="2"/>
        <v>6829.5963196049634</v>
      </c>
      <c r="AF14" s="3">
        <f t="shared" si="3"/>
        <v>6900</v>
      </c>
      <c r="AK14" s="48"/>
      <c r="AL14" s="48"/>
      <c r="AM14" s="56"/>
      <c r="AN14" s="56"/>
      <c r="AR14" s="3">
        <f>Table3[[#This Row],[To be paid]]-Table3[[#This Row],[Amount chq]]-Table3[[#This Row],[Amount cash]]</f>
        <v>6900</v>
      </c>
    </row>
    <row r="15" spans="1:181" hidden="1" x14ac:dyDescent="0.3">
      <c r="A15">
        <v>12</v>
      </c>
      <c r="B15">
        <v>30530</v>
      </c>
      <c r="C15" t="s">
        <v>40</v>
      </c>
      <c r="D15" t="s">
        <v>29</v>
      </c>
      <c r="E15" s="12">
        <v>16746</v>
      </c>
      <c r="F15">
        <v>38661</v>
      </c>
      <c r="H15">
        <v>36</v>
      </c>
      <c r="K15">
        <v>1075</v>
      </c>
      <c r="L15">
        <v>1602</v>
      </c>
      <c r="M15">
        <v>5476</v>
      </c>
      <c r="O15">
        <v>7078</v>
      </c>
      <c r="P15">
        <v>272.23076923076923</v>
      </c>
      <c r="Q15">
        <v>4083.4615384615386</v>
      </c>
      <c r="R15" s="2">
        <v>36</v>
      </c>
      <c r="S15" s="2">
        <v>757500.04</v>
      </c>
      <c r="T15" s="2">
        <v>11952</v>
      </c>
      <c r="U15" s="2">
        <v>8925.6</v>
      </c>
      <c r="V15" s="2">
        <v>533905</v>
      </c>
      <c r="W15" s="2">
        <v>154731.4</v>
      </c>
      <c r="X15" s="2">
        <v>688636.4</v>
      </c>
      <c r="Y15" s="2">
        <v>68863.64</v>
      </c>
      <c r="Z15" s="2">
        <v>147004.61538461538</v>
      </c>
      <c r="AA15" s="13">
        <v>185377.84615384616</v>
      </c>
      <c r="AB15" s="2">
        <v>17874</v>
      </c>
      <c r="AC15" s="3">
        <f t="shared" si="0"/>
        <v>1128634.1015384616</v>
      </c>
      <c r="AD15" s="3">
        <f t="shared" si="1"/>
        <v>236245.6901340308</v>
      </c>
      <c r="AE15" s="3">
        <f t="shared" si="2"/>
        <v>11812.284506701541</v>
      </c>
      <c r="AF15" s="3">
        <f t="shared" si="3"/>
        <v>11900</v>
      </c>
      <c r="AG15" s="3" t="s">
        <v>497</v>
      </c>
      <c r="AI15" s="3" t="s">
        <v>674</v>
      </c>
      <c r="AJ15" s="3">
        <v>340</v>
      </c>
      <c r="AK15" s="53">
        <v>11900</v>
      </c>
      <c r="AL15" s="48"/>
      <c r="AM15" s="56"/>
      <c r="AN15" s="56"/>
      <c r="AR15" s="3">
        <f>Table3[[#This Row],[To be paid]]-Table3[[#This Row],[Amount chq]]-Table3[[#This Row],[Amount cash]]</f>
        <v>0</v>
      </c>
    </row>
    <row r="16" spans="1:181" hidden="1" x14ac:dyDescent="0.3">
      <c r="A16">
        <v>13</v>
      </c>
      <c r="B16">
        <v>30559</v>
      </c>
      <c r="C16" t="s">
        <v>41</v>
      </c>
      <c r="D16" t="s">
        <v>29</v>
      </c>
      <c r="E16" s="12">
        <v>18323</v>
      </c>
      <c r="F16">
        <v>40238</v>
      </c>
      <c r="H16">
        <v>38</v>
      </c>
      <c r="K16">
        <v>1025</v>
      </c>
      <c r="L16">
        <v>1730</v>
      </c>
      <c r="M16">
        <v>6280</v>
      </c>
      <c r="O16">
        <v>8010</v>
      </c>
      <c r="P16">
        <v>308.07692307692309</v>
      </c>
      <c r="Q16">
        <v>4621.1538461538466</v>
      </c>
      <c r="R16" s="2">
        <v>38</v>
      </c>
      <c r="S16" s="2">
        <v>965813.67142857146</v>
      </c>
      <c r="T16" s="2">
        <v>15711</v>
      </c>
      <c r="U16" s="2">
        <v>9950.7999999999993</v>
      </c>
      <c r="V16" s="2">
        <v>685267</v>
      </c>
      <c r="W16" s="2">
        <v>192745.42857142858</v>
      </c>
      <c r="X16" s="2">
        <v>878012.42857142864</v>
      </c>
      <c r="Y16" s="2">
        <v>87801.242857142875</v>
      </c>
      <c r="Z16" s="2">
        <v>175603.84615384619</v>
      </c>
      <c r="AA16" s="13">
        <v>218152.15384615381</v>
      </c>
      <c r="AB16" s="2">
        <v>19434</v>
      </c>
      <c r="AC16" s="3">
        <f t="shared" si="0"/>
        <v>1404665.4714285715</v>
      </c>
      <c r="AD16" s="3">
        <f t="shared" si="1"/>
        <v>294024.57647942862</v>
      </c>
      <c r="AE16" s="3">
        <f t="shared" si="2"/>
        <v>14701.228823971433</v>
      </c>
      <c r="AF16" s="3">
        <f t="shared" si="3"/>
        <v>14800</v>
      </c>
      <c r="AG16" s="3" t="s">
        <v>497</v>
      </c>
      <c r="AH16" s="44" t="s">
        <v>588</v>
      </c>
      <c r="AI16" s="3" t="s">
        <v>559</v>
      </c>
      <c r="AJ16" s="3">
        <v>318</v>
      </c>
      <c r="AK16" s="48"/>
      <c r="AL16" s="53">
        <v>14800</v>
      </c>
      <c r="AM16" s="56"/>
      <c r="AN16" s="56"/>
      <c r="AR16" s="3">
        <f>Table3[[#This Row],[To be paid]]-Table3[[#This Row],[Amount chq]]-Table3[[#This Row],[Amount cash]]</f>
        <v>0</v>
      </c>
    </row>
    <row r="17" spans="1:44" x14ac:dyDescent="0.3">
      <c r="A17">
        <v>14</v>
      </c>
      <c r="B17">
        <v>30560</v>
      </c>
      <c r="C17" t="s">
        <v>42</v>
      </c>
      <c r="D17" t="s">
        <v>29</v>
      </c>
      <c r="E17" s="12">
        <v>14252</v>
      </c>
      <c r="F17">
        <v>36167</v>
      </c>
      <c r="H17">
        <v>31</v>
      </c>
      <c r="K17">
        <v>975</v>
      </c>
      <c r="L17">
        <v>1132</v>
      </c>
      <c r="M17">
        <v>4241</v>
      </c>
      <c r="O17">
        <v>5373</v>
      </c>
      <c r="P17">
        <v>206.65384615384616</v>
      </c>
      <c r="Q17">
        <v>3099.8076923076924</v>
      </c>
      <c r="R17" s="2">
        <v>31</v>
      </c>
      <c r="S17" s="2">
        <v>174640.51062618595</v>
      </c>
      <c r="T17" s="2">
        <v>11725</v>
      </c>
      <c r="U17" s="2">
        <v>7050.1</v>
      </c>
      <c r="V17" s="2">
        <v>123780.80645161291</v>
      </c>
      <c r="W17" s="2">
        <v>34983.294117647056</v>
      </c>
      <c r="X17" s="2">
        <v>158764.10056925996</v>
      </c>
      <c r="Y17" s="2">
        <v>15876.410056925997</v>
      </c>
      <c r="Z17" s="2">
        <v>96094.038461538468</v>
      </c>
      <c r="AA17" s="13">
        <v>126088.32692307694</v>
      </c>
      <c r="AB17" s="2">
        <v>17966</v>
      </c>
      <c r="AC17" s="3">
        <f t="shared" si="0"/>
        <v>433563.97601080133</v>
      </c>
      <c r="AD17" s="3">
        <f t="shared" si="1"/>
        <v>90753.611458580941</v>
      </c>
      <c r="AE17" s="3">
        <f t="shared" si="2"/>
        <v>4537.6805729290472</v>
      </c>
      <c r="AF17" s="3">
        <f t="shared" si="3"/>
        <v>4600</v>
      </c>
      <c r="AK17" s="48"/>
      <c r="AL17" s="48"/>
      <c r="AM17" s="56"/>
      <c r="AN17" s="56"/>
      <c r="AR17" s="3">
        <f>Table3[[#This Row],[To be paid]]-Table3[[#This Row],[Amount chq]]-Table3[[#This Row],[Amount cash]]</f>
        <v>4600</v>
      </c>
    </row>
    <row r="18" spans="1:44" hidden="1" x14ac:dyDescent="0.3">
      <c r="A18">
        <v>15</v>
      </c>
      <c r="B18">
        <v>30585</v>
      </c>
      <c r="C18" t="s">
        <v>43</v>
      </c>
      <c r="D18" t="s">
        <v>29</v>
      </c>
      <c r="E18" s="12">
        <v>18010</v>
      </c>
      <c r="F18">
        <v>39904</v>
      </c>
      <c r="H18">
        <v>38</v>
      </c>
      <c r="K18">
        <v>1189</v>
      </c>
      <c r="L18">
        <v>1922</v>
      </c>
      <c r="M18">
        <v>6280</v>
      </c>
      <c r="O18">
        <v>8202</v>
      </c>
      <c r="P18">
        <v>315.46153846153845</v>
      </c>
      <c r="Q18">
        <v>4731.9230769230771</v>
      </c>
      <c r="R18" s="2">
        <v>38</v>
      </c>
      <c r="S18" s="2">
        <v>994134.58571428573</v>
      </c>
      <c r="T18" s="2">
        <v>11227</v>
      </c>
      <c r="U18" s="2">
        <v>10162</v>
      </c>
      <c r="V18" s="2">
        <v>685267</v>
      </c>
      <c r="W18" s="2">
        <v>218491.71428571429</v>
      </c>
      <c r="X18" s="2">
        <v>903758.71428571432</v>
      </c>
      <c r="Y18" s="2">
        <v>90375.871428571438</v>
      </c>
      <c r="Z18" s="2">
        <v>179813.07692307694</v>
      </c>
      <c r="AA18" s="13">
        <v>222782.30769230769</v>
      </c>
      <c r="AB18" s="2">
        <v>16947</v>
      </c>
      <c r="AC18" s="3">
        <f t="shared" si="0"/>
        <v>1435065.9703296705</v>
      </c>
      <c r="AD18" s="3">
        <f t="shared" si="1"/>
        <v>300388.00890940661</v>
      </c>
      <c r="AE18" s="3">
        <f t="shared" si="2"/>
        <v>15019.400445470332</v>
      </c>
      <c r="AF18" s="3">
        <f t="shared" si="3"/>
        <v>15100</v>
      </c>
      <c r="AG18" s="3" t="s">
        <v>497</v>
      </c>
      <c r="AH18" s="44" t="s">
        <v>653</v>
      </c>
      <c r="AI18" s="3" t="s">
        <v>625</v>
      </c>
      <c r="AJ18" s="3">
        <v>330</v>
      </c>
      <c r="AK18" s="53">
        <v>15100</v>
      </c>
      <c r="AL18" s="48"/>
      <c r="AM18" s="56"/>
      <c r="AN18" s="56"/>
      <c r="AO18" s="3" t="s">
        <v>692</v>
      </c>
      <c r="AR18" s="3">
        <f>Table3[[#This Row],[To be paid]]-Table3[[#This Row],[Amount chq]]-Table3[[#This Row],[Amount cash]]</f>
        <v>0</v>
      </c>
    </row>
    <row r="19" spans="1:44" hidden="1" x14ac:dyDescent="0.3">
      <c r="A19">
        <v>16</v>
      </c>
      <c r="B19">
        <v>30590</v>
      </c>
      <c r="C19" t="s">
        <v>44</v>
      </c>
      <c r="D19" t="s">
        <v>29</v>
      </c>
      <c r="E19" s="12">
        <v>18546</v>
      </c>
      <c r="F19">
        <v>40452</v>
      </c>
      <c r="H19">
        <v>37</v>
      </c>
      <c r="K19">
        <v>1303</v>
      </c>
      <c r="L19">
        <v>1922</v>
      </c>
      <c r="M19">
        <v>6280</v>
      </c>
      <c r="O19">
        <v>8202</v>
      </c>
      <c r="P19">
        <v>315.46153846153845</v>
      </c>
      <c r="Q19">
        <v>4731.9230769230771</v>
      </c>
      <c r="R19" s="2">
        <v>37</v>
      </c>
      <c r="S19" s="2">
        <v>1012482.5857142857</v>
      </c>
      <c r="T19" s="2">
        <v>5909</v>
      </c>
      <c r="U19" s="2">
        <v>10162</v>
      </c>
      <c r="V19" s="2">
        <v>685267</v>
      </c>
      <c r="W19" s="2">
        <v>235171.71428571429</v>
      </c>
      <c r="X19" s="2">
        <v>920438.71428571432</v>
      </c>
      <c r="Y19" s="2">
        <v>92043.871428571438</v>
      </c>
      <c r="Z19" s="2">
        <v>175081.15384615384</v>
      </c>
      <c r="AA19" s="13">
        <v>216919.61538461538</v>
      </c>
      <c r="AB19" s="2">
        <v>15486</v>
      </c>
      <c r="AC19" s="3">
        <f t="shared" si="0"/>
        <v>1436040.3549450547</v>
      </c>
      <c r="AD19" s="3">
        <f t="shared" si="1"/>
        <v>300591.96709709888</v>
      </c>
      <c r="AE19" s="3">
        <f t="shared" si="2"/>
        <v>15029.598354854945</v>
      </c>
      <c r="AF19" s="3">
        <f t="shared" si="3"/>
        <v>15100</v>
      </c>
      <c r="AG19" s="3" t="s">
        <v>497</v>
      </c>
      <c r="AI19" s="3" t="s">
        <v>613</v>
      </c>
      <c r="AJ19" s="3">
        <v>325</v>
      </c>
      <c r="AK19" s="53">
        <v>15100</v>
      </c>
      <c r="AL19" s="48"/>
      <c r="AM19" s="56"/>
      <c r="AN19" s="56"/>
      <c r="AR19" s="3">
        <f>Table3[[#This Row],[To be paid]]-Table3[[#This Row],[Amount chq]]-Table3[[#This Row],[Amount cash]]</f>
        <v>0</v>
      </c>
    </row>
    <row r="20" spans="1:44" hidden="1" x14ac:dyDescent="0.3">
      <c r="A20">
        <v>17</v>
      </c>
      <c r="B20">
        <v>30594</v>
      </c>
      <c r="C20" t="s">
        <v>45</v>
      </c>
      <c r="D20" t="s">
        <v>29</v>
      </c>
      <c r="E20" s="12">
        <v>18936</v>
      </c>
      <c r="F20">
        <v>40848</v>
      </c>
      <c r="H20">
        <v>37</v>
      </c>
      <c r="K20">
        <v>1132</v>
      </c>
      <c r="L20">
        <v>1858</v>
      </c>
      <c r="M20">
        <v>6280</v>
      </c>
      <c r="O20">
        <v>8138</v>
      </c>
      <c r="P20">
        <v>313</v>
      </c>
      <c r="Q20">
        <v>4695</v>
      </c>
      <c r="R20" s="2">
        <v>37</v>
      </c>
      <c r="S20" s="2">
        <v>984576.21428571432</v>
      </c>
      <c r="T20" s="2">
        <v>9534</v>
      </c>
      <c r="U20" s="2">
        <v>10091.6</v>
      </c>
      <c r="V20" s="2">
        <v>685267</v>
      </c>
      <c r="W20" s="2">
        <v>209802.28571428571</v>
      </c>
      <c r="X20" s="2">
        <v>895069.28571428568</v>
      </c>
      <c r="Y20" s="2">
        <v>89506.92857142858</v>
      </c>
      <c r="Z20" s="2">
        <v>173715</v>
      </c>
      <c r="AA20" s="13">
        <v>215416.84615384619</v>
      </c>
      <c r="AB20" s="2">
        <v>18862</v>
      </c>
      <c r="AC20" s="3">
        <f t="shared" si="0"/>
        <v>1412195.6604395604</v>
      </c>
      <c r="AD20" s="3">
        <f t="shared" si="1"/>
        <v>295600.79564320878</v>
      </c>
      <c r="AE20" s="3">
        <f t="shared" si="2"/>
        <v>14780.03978216044</v>
      </c>
      <c r="AF20" s="3">
        <f t="shared" si="3"/>
        <v>14800</v>
      </c>
      <c r="AG20" s="3" t="s">
        <v>497</v>
      </c>
      <c r="AH20" s="42">
        <v>333559</v>
      </c>
      <c r="AI20" s="3" t="s">
        <v>625</v>
      </c>
      <c r="AJ20" s="3">
        <v>326</v>
      </c>
      <c r="AK20" s="48"/>
      <c r="AL20" s="53">
        <v>14800</v>
      </c>
      <c r="AM20" s="56"/>
      <c r="AN20" s="56"/>
      <c r="AR20" s="3">
        <f>Table3[[#This Row],[To be paid]]-Table3[[#This Row],[Amount chq]]-Table3[[#This Row],[Amount cash]]</f>
        <v>0</v>
      </c>
    </row>
    <row r="21" spans="1:44" hidden="1" x14ac:dyDescent="0.3">
      <c r="A21">
        <v>18</v>
      </c>
      <c r="B21">
        <v>30601</v>
      </c>
      <c r="C21" t="s">
        <v>46</v>
      </c>
      <c r="D21" t="s">
        <v>29</v>
      </c>
      <c r="E21" s="12">
        <v>15234</v>
      </c>
      <c r="F21">
        <v>37149</v>
      </c>
      <c r="G21">
        <v>39679</v>
      </c>
      <c r="H21">
        <v>30</v>
      </c>
      <c r="K21">
        <v>1189</v>
      </c>
      <c r="L21">
        <v>1922</v>
      </c>
      <c r="M21">
        <v>6280</v>
      </c>
      <c r="O21">
        <v>8202</v>
      </c>
      <c r="P21">
        <v>315.46153846153845</v>
      </c>
      <c r="Q21">
        <v>4731.9230769230771</v>
      </c>
      <c r="R21" s="2">
        <v>30</v>
      </c>
      <c r="S21" s="2">
        <v>388689.57505376346</v>
      </c>
      <c r="T21" s="2">
        <v>13532</v>
      </c>
      <c r="U21" s="2">
        <v>10162</v>
      </c>
      <c r="V21" s="2">
        <v>265046.93333333335</v>
      </c>
      <c r="W21" s="2">
        <v>88307.225806451606</v>
      </c>
      <c r="X21" s="2">
        <v>353354.15913978498</v>
      </c>
      <c r="Y21" s="2">
        <v>35335.415913978497</v>
      </c>
      <c r="Z21" s="2">
        <v>141957.69230769231</v>
      </c>
      <c r="AA21" s="13">
        <v>175880.76923076922</v>
      </c>
      <c r="AB21" s="2">
        <v>18051</v>
      </c>
      <c r="AC21" s="3">
        <f t="shared" si="0"/>
        <v>748273.03659222508</v>
      </c>
      <c r="AD21" s="3">
        <f t="shared" si="1"/>
        <v>156628.51201948457</v>
      </c>
      <c r="AE21" s="3">
        <f t="shared" si="2"/>
        <v>7831.4256009742285</v>
      </c>
      <c r="AF21" s="3">
        <f t="shared" si="3"/>
        <v>7900</v>
      </c>
      <c r="AG21" s="3" t="s">
        <v>497</v>
      </c>
      <c r="AH21" s="44" t="s">
        <v>656</v>
      </c>
      <c r="AI21" s="3" t="s">
        <v>625</v>
      </c>
      <c r="AJ21" s="3">
        <v>337</v>
      </c>
      <c r="AK21" s="48"/>
      <c r="AL21" s="53">
        <v>7900</v>
      </c>
      <c r="AM21" s="56"/>
      <c r="AN21" s="56"/>
      <c r="AR21" s="3">
        <f>Table3[[#This Row],[To be paid]]-Table3[[#This Row],[Amount chq]]-Table3[[#This Row],[Amount cash]]</f>
        <v>0</v>
      </c>
    </row>
    <row r="22" spans="1:44" hidden="1" x14ac:dyDescent="0.3">
      <c r="A22">
        <v>19</v>
      </c>
      <c r="B22">
        <v>30623</v>
      </c>
      <c r="C22" t="s">
        <v>47</v>
      </c>
      <c r="D22" t="s">
        <v>48</v>
      </c>
      <c r="E22" s="12">
        <v>17686</v>
      </c>
      <c r="F22">
        <v>39600</v>
      </c>
      <c r="H22">
        <v>37</v>
      </c>
      <c r="K22">
        <v>947</v>
      </c>
      <c r="L22">
        <v>1426</v>
      </c>
      <c r="M22">
        <v>6280</v>
      </c>
      <c r="O22">
        <v>7706</v>
      </c>
      <c r="P22">
        <v>296.38461538461536</v>
      </c>
      <c r="Q22">
        <v>4445.7692307692305</v>
      </c>
      <c r="R22" s="2">
        <v>37</v>
      </c>
      <c r="S22" s="2">
        <v>944083.95714285714</v>
      </c>
      <c r="T22" s="2">
        <v>9603</v>
      </c>
      <c r="U22" s="2">
        <v>9551.5</v>
      </c>
      <c r="V22" s="2">
        <v>685267</v>
      </c>
      <c r="W22" s="2">
        <v>172991.14285714287</v>
      </c>
      <c r="X22" s="2">
        <v>858258.14285714284</v>
      </c>
      <c r="Y22" s="2">
        <v>85825.814285714296</v>
      </c>
      <c r="Z22" s="2">
        <v>164493.46153846153</v>
      </c>
      <c r="AA22" s="13">
        <v>203887.78846153847</v>
      </c>
      <c r="AB22" s="2">
        <v>17456</v>
      </c>
      <c r="AC22" s="3">
        <f t="shared" si="0"/>
        <v>1349075.7071428571</v>
      </c>
      <c r="AD22" s="3">
        <f t="shared" si="1"/>
        <v>282388.52701914287</v>
      </c>
      <c r="AE22" s="3">
        <f t="shared" si="2"/>
        <v>14119.426350957145</v>
      </c>
      <c r="AF22" s="3">
        <f t="shared" si="3"/>
        <v>14200</v>
      </c>
      <c r="AG22" s="3" t="s">
        <v>497</v>
      </c>
      <c r="AH22" s="44" t="s">
        <v>587</v>
      </c>
      <c r="AI22" s="3" t="s">
        <v>559</v>
      </c>
      <c r="AJ22" s="3">
        <v>317</v>
      </c>
      <c r="AK22" s="48"/>
      <c r="AL22" s="53">
        <v>14200</v>
      </c>
      <c r="AM22" s="56"/>
      <c r="AN22" s="56"/>
      <c r="AR22" s="3">
        <f>Table3[[#This Row],[To be paid]]-Table3[[#This Row],[Amount chq]]-Table3[[#This Row],[Amount cash]]</f>
        <v>0</v>
      </c>
    </row>
    <row r="23" spans="1:44" hidden="1" x14ac:dyDescent="0.3">
      <c r="A23">
        <v>20</v>
      </c>
      <c r="B23">
        <v>30629</v>
      </c>
      <c r="C23" t="s">
        <v>49</v>
      </c>
      <c r="D23" t="s">
        <v>29</v>
      </c>
      <c r="E23" s="12">
        <v>18420</v>
      </c>
      <c r="F23">
        <v>40330</v>
      </c>
      <c r="H23">
        <v>37</v>
      </c>
      <c r="K23">
        <v>1189</v>
      </c>
      <c r="L23">
        <v>1922</v>
      </c>
      <c r="M23">
        <v>6280</v>
      </c>
      <c r="O23">
        <v>8202</v>
      </c>
      <c r="P23">
        <v>315.46153846153845</v>
      </c>
      <c r="Q23">
        <v>4731.9230769230771</v>
      </c>
      <c r="R23" s="2">
        <v>37</v>
      </c>
      <c r="S23" s="2">
        <v>994134.58571428573</v>
      </c>
      <c r="T23" s="2">
        <v>5542</v>
      </c>
      <c r="U23" s="2">
        <v>10162</v>
      </c>
      <c r="V23" s="2">
        <v>685267</v>
      </c>
      <c r="W23" s="2">
        <v>218491.71428571429</v>
      </c>
      <c r="X23" s="2">
        <v>903758.71428571432</v>
      </c>
      <c r="Y23" s="2">
        <v>90375.871428571438</v>
      </c>
      <c r="Z23" s="2">
        <v>175081.15384615384</v>
      </c>
      <c r="AA23" s="13">
        <v>216919.61538461538</v>
      </c>
      <c r="AB23" s="2">
        <v>17821</v>
      </c>
      <c r="AC23" s="3">
        <f t="shared" si="0"/>
        <v>1419660.3549450547</v>
      </c>
      <c r="AD23" s="3">
        <f t="shared" si="1"/>
        <v>297163.30549709889</v>
      </c>
      <c r="AE23" s="3">
        <f t="shared" si="2"/>
        <v>14858.165274854946</v>
      </c>
      <c r="AF23" s="3">
        <f t="shared" si="3"/>
        <v>14900</v>
      </c>
      <c r="AG23" s="3" t="s">
        <v>497</v>
      </c>
      <c r="AH23" s="42">
        <v>291473</v>
      </c>
      <c r="AI23" s="3" t="s">
        <v>537</v>
      </c>
      <c r="AJ23" s="3">
        <v>312</v>
      </c>
      <c r="AK23" s="48"/>
      <c r="AL23" s="53">
        <v>14900</v>
      </c>
      <c r="AM23" s="56"/>
      <c r="AN23" s="56"/>
      <c r="AR23" s="3">
        <f>Table3[[#This Row],[To be paid]]-Table3[[#This Row],[Amount chq]]-Table3[[#This Row],[Amount cash]]</f>
        <v>0</v>
      </c>
    </row>
    <row r="24" spans="1:44" hidden="1" x14ac:dyDescent="0.3">
      <c r="A24">
        <v>21</v>
      </c>
      <c r="B24">
        <v>30631</v>
      </c>
      <c r="C24" t="s">
        <v>50</v>
      </c>
      <c r="D24" t="s">
        <v>48</v>
      </c>
      <c r="E24" s="12">
        <v>19027</v>
      </c>
      <c r="F24">
        <v>41061</v>
      </c>
      <c r="H24">
        <v>37</v>
      </c>
      <c r="K24">
        <v>904</v>
      </c>
      <c r="L24">
        <v>1426</v>
      </c>
      <c r="M24">
        <v>6280</v>
      </c>
      <c r="O24">
        <v>7706</v>
      </c>
      <c r="P24">
        <v>296.38461538461536</v>
      </c>
      <c r="Q24">
        <v>4445.7692307692305</v>
      </c>
      <c r="R24" s="2">
        <v>37</v>
      </c>
      <c r="S24" s="2">
        <v>937288.15714285709</v>
      </c>
      <c r="T24" s="2">
        <v>8065</v>
      </c>
      <c r="U24" s="2">
        <v>9551.5</v>
      </c>
      <c r="V24" s="2">
        <v>685267</v>
      </c>
      <c r="W24" s="2">
        <v>166813.14285714287</v>
      </c>
      <c r="X24" s="2">
        <v>852080.14285714284</v>
      </c>
      <c r="Y24" s="2">
        <v>85208.014285714293</v>
      </c>
      <c r="Z24" s="2">
        <v>164493.46153846153</v>
      </c>
      <c r="AA24" s="13">
        <v>203887.78846153847</v>
      </c>
      <c r="AB24" s="2">
        <v>17872</v>
      </c>
      <c r="AC24" s="3">
        <f t="shared" si="0"/>
        <v>1341157.9071428571</v>
      </c>
      <c r="AD24" s="3">
        <f t="shared" si="1"/>
        <v>280731.17312314286</v>
      </c>
      <c r="AE24" s="3">
        <f t="shared" si="2"/>
        <v>14036.558656157144</v>
      </c>
      <c r="AF24" s="3">
        <f t="shared" si="3"/>
        <v>14100</v>
      </c>
      <c r="AG24" s="3" t="s">
        <v>497</v>
      </c>
      <c r="AH24" s="44" t="s">
        <v>586</v>
      </c>
      <c r="AI24" s="3" t="s">
        <v>559</v>
      </c>
      <c r="AJ24" s="3">
        <v>314</v>
      </c>
      <c r="AK24" s="48"/>
      <c r="AL24" s="53">
        <v>14100</v>
      </c>
      <c r="AM24" s="56"/>
      <c r="AN24" s="56"/>
      <c r="AR24" s="3">
        <f>Table3[[#This Row],[To be paid]]-Table3[[#This Row],[Amount chq]]-Table3[[#This Row],[Amount cash]]</f>
        <v>0</v>
      </c>
    </row>
    <row r="25" spans="1:44" x14ac:dyDescent="0.3">
      <c r="A25">
        <v>22</v>
      </c>
      <c r="B25">
        <v>30645</v>
      </c>
      <c r="C25" t="s">
        <v>51</v>
      </c>
      <c r="D25" t="s">
        <v>48</v>
      </c>
      <c r="E25" s="12">
        <v>16037</v>
      </c>
      <c r="F25">
        <v>37952</v>
      </c>
      <c r="H25">
        <v>31</v>
      </c>
      <c r="K25">
        <v>861</v>
      </c>
      <c r="L25">
        <v>1176</v>
      </c>
      <c r="M25">
        <v>5197</v>
      </c>
      <c r="O25">
        <v>6373</v>
      </c>
      <c r="P25">
        <v>245.11538461538461</v>
      </c>
      <c r="Q25">
        <v>3676.7307692307691</v>
      </c>
      <c r="R25" s="2">
        <v>31</v>
      </c>
      <c r="S25" s="2">
        <v>547882.72</v>
      </c>
      <c r="T25" s="2">
        <v>13606</v>
      </c>
      <c r="U25" s="2">
        <v>8085.2</v>
      </c>
      <c r="V25" s="2">
        <v>404754</v>
      </c>
      <c r="W25" s="2">
        <v>93321.2</v>
      </c>
      <c r="X25" s="2">
        <v>498075.2</v>
      </c>
      <c r="Y25" s="2">
        <v>49807.520000000004</v>
      </c>
      <c r="Z25" s="2">
        <v>113978.65384615384</v>
      </c>
      <c r="AA25" s="13">
        <v>144600.69230769228</v>
      </c>
      <c r="AB25" s="2">
        <v>16692</v>
      </c>
      <c r="AC25" s="3">
        <f t="shared" si="0"/>
        <v>844845.26615384605</v>
      </c>
      <c r="AD25" s="3">
        <f t="shared" si="1"/>
        <v>176843.01111132305</v>
      </c>
      <c r="AE25" s="3">
        <f t="shared" si="2"/>
        <v>8842.1505555661533</v>
      </c>
      <c r="AF25" s="3">
        <f t="shared" si="3"/>
        <v>8900</v>
      </c>
      <c r="AK25" s="48"/>
      <c r="AL25" s="48"/>
      <c r="AM25" s="56"/>
      <c r="AN25" s="56"/>
      <c r="AR25" s="3">
        <f>Table3[[#This Row],[To be paid]]-Table3[[#This Row],[Amount chq]]-Table3[[#This Row],[Amount cash]]</f>
        <v>8900</v>
      </c>
    </row>
    <row r="26" spans="1:44" hidden="1" x14ac:dyDescent="0.3">
      <c r="A26">
        <v>23</v>
      </c>
      <c r="B26">
        <v>30653</v>
      </c>
      <c r="C26" t="s">
        <v>52</v>
      </c>
      <c r="D26" t="s">
        <v>29</v>
      </c>
      <c r="E26" s="12">
        <v>19746</v>
      </c>
      <c r="F26">
        <v>40544</v>
      </c>
      <c r="H26">
        <v>36</v>
      </c>
      <c r="K26">
        <v>1025</v>
      </c>
      <c r="L26">
        <v>1730</v>
      </c>
      <c r="M26">
        <v>6280</v>
      </c>
      <c r="O26">
        <v>8010</v>
      </c>
      <c r="P26">
        <v>308.07692307692309</v>
      </c>
      <c r="Q26">
        <v>4621.1538461538466</v>
      </c>
      <c r="R26" s="2">
        <v>36</v>
      </c>
      <c r="S26" s="2">
        <v>965813.67142857146</v>
      </c>
      <c r="T26" s="2">
        <v>14024</v>
      </c>
      <c r="U26" s="2">
        <v>9950.7999999999993</v>
      </c>
      <c r="V26" s="2">
        <v>685267</v>
      </c>
      <c r="W26" s="2">
        <v>192745.42857142858</v>
      </c>
      <c r="X26" s="2">
        <v>878012.42857142864</v>
      </c>
      <c r="Y26" s="2">
        <v>87801.242857142875</v>
      </c>
      <c r="Z26" s="2">
        <v>166361.53846153847</v>
      </c>
      <c r="AA26" s="13">
        <v>206670.46153846153</v>
      </c>
      <c r="AB26" s="2">
        <v>20214</v>
      </c>
      <c r="AC26" s="3">
        <f t="shared" si="0"/>
        <v>1383034.4714285715</v>
      </c>
      <c r="AD26" s="3">
        <f t="shared" si="1"/>
        <v>289496.77555942861</v>
      </c>
      <c r="AE26" s="3">
        <f t="shared" si="2"/>
        <v>14474.838777971432</v>
      </c>
      <c r="AF26" s="3">
        <f t="shared" si="3"/>
        <v>14500</v>
      </c>
      <c r="AG26" s="3" t="s">
        <v>497</v>
      </c>
      <c r="AJ26" s="3">
        <v>301</v>
      </c>
      <c r="AK26" s="53">
        <v>14500</v>
      </c>
      <c r="AL26" s="48"/>
      <c r="AM26" s="56"/>
      <c r="AN26" s="56"/>
      <c r="AR26" s="3">
        <f>Table3[[#This Row],[To be paid]]-Table3[[#This Row],[Amount chq]]-Table3[[#This Row],[Amount cash]]</f>
        <v>0</v>
      </c>
    </row>
    <row r="27" spans="1:44" hidden="1" x14ac:dyDescent="0.3">
      <c r="A27">
        <v>24</v>
      </c>
      <c r="B27">
        <v>30674</v>
      </c>
      <c r="C27" t="s">
        <v>53</v>
      </c>
      <c r="D27" t="s">
        <v>54</v>
      </c>
      <c r="E27" s="12">
        <v>18181</v>
      </c>
      <c r="F27">
        <v>40087</v>
      </c>
      <c r="H27">
        <v>36</v>
      </c>
      <c r="K27">
        <v>1217</v>
      </c>
      <c r="L27">
        <v>1666</v>
      </c>
      <c r="M27">
        <v>6280</v>
      </c>
      <c r="O27">
        <v>7946</v>
      </c>
      <c r="P27">
        <v>305.61538461538464</v>
      </c>
      <c r="Q27">
        <v>4584.2307692307695</v>
      </c>
      <c r="R27" s="2">
        <v>36</v>
      </c>
      <c r="S27" s="2">
        <v>990568.7</v>
      </c>
      <c r="T27" s="2">
        <v>14169</v>
      </c>
      <c r="U27" s="2">
        <v>9855.1</v>
      </c>
      <c r="V27" s="2">
        <v>685267</v>
      </c>
      <c r="W27" s="2">
        <v>215250</v>
      </c>
      <c r="X27" s="2">
        <v>900517</v>
      </c>
      <c r="Y27" s="2">
        <v>90051.700000000012</v>
      </c>
      <c r="Z27" s="2">
        <v>165032.30769230769</v>
      </c>
      <c r="AA27" s="13">
        <v>204682.84615384616</v>
      </c>
      <c r="AB27" s="2">
        <v>20145</v>
      </c>
      <c r="AC27" s="3">
        <f t="shared" si="0"/>
        <v>1404452.9538461538</v>
      </c>
      <c r="AD27" s="3">
        <f t="shared" si="1"/>
        <v>293980.0922990769</v>
      </c>
      <c r="AE27" s="3">
        <f t="shared" si="2"/>
        <v>14699.004614953847</v>
      </c>
      <c r="AF27" s="3">
        <f t="shared" si="3"/>
        <v>14700</v>
      </c>
      <c r="AG27" s="3" t="s">
        <v>497</v>
      </c>
      <c r="AH27" s="42">
        <v>100052</v>
      </c>
      <c r="AI27" s="3" t="s">
        <v>559</v>
      </c>
      <c r="AJ27" s="68" t="s">
        <v>571</v>
      </c>
      <c r="AK27" s="48"/>
      <c r="AL27" s="53">
        <v>14700</v>
      </c>
      <c r="AM27" s="56"/>
      <c r="AN27" s="56"/>
      <c r="AR27" s="3">
        <f>Table3[[#This Row],[To be paid]]-Table3[[#This Row],[Amount chq]]-Table3[[#This Row],[Amount cash]]</f>
        <v>0</v>
      </c>
    </row>
    <row r="28" spans="1:44" hidden="1" x14ac:dyDescent="0.3">
      <c r="A28">
        <v>25</v>
      </c>
      <c r="B28">
        <v>30679</v>
      </c>
      <c r="C28" t="s">
        <v>55</v>
      </c>
      <c r="D28" t="s">
        <v>39</v>
      </c>
      <c r="E28" s="12">
        <v>15888</v>
      </c>
      <c r="F28">
        <v>37803</v>
      </c>
      <c r="H28">
        <v>38</v>
      </c>
      <c r="K28">
        <v>730</v>
      </c>
      <c r="L28">
        <v>982</v>
      </c>
      <c r="M28">
        <v>5206</v>
      </c>
      <c r="O28">
        <v>6188</v>
      </c>
      <c r="P28">
        <v>238</v>
      </c>
      <c r="Q28">
        <v>3570</v>
      </c>
      <c r="R28" s="2">
        <v>38</v>
      </c>
      <c r="S28" s="2">
        <v>493424.3741935484</v>
      </c>
      <c r="T28" s="2">
        <v>12252</v>
      </c>
      <c r="U28" s="2">
        <v>7784.9</v>
      </c>
      <c r="V28" s="2">
        <v>373711.93548387097</v>
      </c>
      <c r="W28" s="2">
        <v>74855.677419354834</v>
      </c>
      <c r="X28" s="2">
        <v>448567.61290322582</v>
      </c>
      <c r="Y28" s="2">
        <v>44856.761290322582</v>
      </c>
      <c r="Z28" s="2">
        <v>135660</v>
      </c>
      <c r="AA28" s="13">
        <v>170668.9615384615</v>
      </c>
      <c r="AB28" s="2">
        <v>15924</v>
      </c>
      <c r="AC28" s="3">
        <f t="shared" si="0"/>
        <v>835714.23573200987</v>
      </c>
      <c r="AD28" s="3">
        <f t="shared" si="1"/>
        <v>174931.70382342432</v>
      </c>
      <c r="AE28" s="3">
        <f t="shared" si="2"/>
        <v>8746.5851911712161</v>
      </c>
      <c r="AF28" s="3">
        <f t="shared" si="3"/>
        <v>8800</v>
      </c>
      <c r="AG28" s="3" t="s">
        <v>497</v>
      </c>
      <c r="AH28" s="44" t="s">
        <v>592</v>
      </c>
      <c r="AI28" s="3" t="s">
        <v>559</v>
      </c>
      <c r="AJ28" s="3">
        <v>321</v>
      </c>
      <c r="AK28" s="48"/>
      <c r="AL28" s="53">
        <v>8800</v>
      </c>
      <c r="AM28" s="56"/>
      <c r="AN28" s="56"/>
      <c r="AR28" s="3">
        <f>Table3[[#This Row],[To be paid]]-Table3[[#This Row],[Amount chq]]-Table3[[#This Row],[Amount cash]]</f>
        <v>0</v>
      </c>
    </row>
    <row r="29" spans="1:44" hidden="1" x14ac:dyDescent="0.3">
      <c r="A29">
        <v>26</v>
      </c>
      <c r="B29">
        <v>30721</v>
      </c>
      <c r="C29" t="s">
        <v>56</v>
      </c>
      <c r="D29" t="s">
        <v>29</v>
      </c>
      <c r="E29" s="12">
        <v>17929</v>
      </c>
      <c r="F29">
        <v>39814</v>
      </c>
      <c r="H29">
        <v>35</v>
      </c>
      <c r="K29">
        <v>1075</v>
      </c>
      <c r="L29">
        <v>1794</v>
      </c>
      <c r="M29">
        <v>6280</v>
      </c>
      <c r="O29">
        <v>8074</v>
      </c>
      <c r="P29">
        <v>310.53846153846155</v>
      </c>
      <c r="Q29">
        <v>4658.0769230769229</v>
      </c>
      <c r="R29" s="2">
        <v>35</v>
      </c>
      <c r="S29" s="2">
        <v>975110.24285714282</v>
      </c>
      <c r="T29" s="2">
        <v>14642</v>
      </c>
      <c r="U29" s="2">
        <v>10021.200000000001</v>
      </c>
      <c r="V29" s="2">
        <v>685267</v>
      </c>
      <c r="W29" s="2">
        <v>201196.85714285713</v>
      </c>
      <c r="X29" s="2">
        <v>886463.85714285716</v>
      </c>
      <c r="Y29" s="2">
        <v>88646.385714285716</v>
      </c>
      <c r="Z29" s="2">
        <v>163032.69230769231</v>
      </c>
      <c r="AA29" s="13">
        <v>202351.15384615387</v>
      </c>
      <c r="AB29" s="2">
        <v>19622</v>
      </c>
      <c r="AC29" s="3">
        <f t="shared" si="0"/>
        <v>1384779.289010989</v>
      </c>
      <c r="AD29" s="3">
        <f t="shared" si="1"/>
        <v>289862.00077578024</v>
      </c>
      <c r="AE29" s="3">
        <f t="shared" si="2"/>
        <v>14493.100038789013</v>
      </c>
      <c r="AF29" s="3">
        <f t="shared" si="3"/>
        <v>14500</v>
      </c>
      <c r="AG29" s="3" t="s">
        <v>497</v>
      </c>
      <c r="AI29" s="3" t="s">
        <v>598</v>
      </c>
      <c r="AJ29" s="3">
        <v>323</v>
      </c>
      <c r="AK29" s="53">
        <v>14500</v>
      </c>
      <c r="AL29" s="48"/>
      <c r="AM29" s="56"/>
      <c r="AN29" s="56"/>
      <c r="AR29" s="3">
        <f>Table3[[#This Row],[To be paid]]-Table3[[#This Row],[Amount chq]]-Table3[[#This Row],[Amount cash]]</f>
        <v>0</v>
      </c>
    </row>
    <row r="30" spans="1:44" hidden="1" x14ac:dyDescent="0.3">
      <c r="A30">
        <v>27</v>
      </c>
      <c r="B30">
        <v>30760</v>
      </c>
      <c r="C30" t="s">
        <v>57</v>
      </c>
      <c r="D30" t="s">
        <v>29</v>
      </c>
      <c r="E30" s="12">
        <v>17876</v>
      </c>
      <c r="F30">
        <v>39783</v>
      </c>
      <c r="H30">
        <v>35</v>
      </c>
      <c r="K30">
        <v>1189</v>
      </c>
      <c r="L30">
        <v>1922</v>
      </c>
      <c r="M30">
        <v>6280</v>
      </c>
      <c r="O30">
        <v>8202</v>
      </c>
      <c r="P30">
        <v>315.46153846153845</v>
      </c>
      <c r="Q30">
        <v>4731.9230769230771</v>
      </c>
      <c r="R30" s="2">
        <v>35</v>
      </c>
      <c r="S30" s="2">
        <v>994134.58571428573</v>
      </c>
      <c r="T30" s="2">
        <v>5326</v>
      </c>
      <c r="U30" s="2">
        <v>10162</v>
      </c>
      <c r="V30" s="2">
        <v>685267</v>
      </c>
      <c r="W30" s="2">
        <v>218491.71428571429</v>
      </c>
      <c r="X30" s="2">
        <v>903758.71428571432</v>
      </c>
      <c r="Y30" s="2">
        <v>90375.871428571438</v>
      </c>
      <c r="Z30" s="2">
        <v>165617.30769230769</v>
      </c>
      <c r="AA30" s="13">
        <v>205194.23076923078</v>
      </c>
      <c r="AB30" s="2">
        <v>17125</v>
      </c>
      <c r="AC30" s="3">
        <f t="shared" si="0"/>
        <v>1397559.1241758242</v>
      </c>
      <c r="AD30" s="3">
        <f t="shared" si="1"/>
        <v>292537.07587248355</v>
      </c>
      <c r="AE30" s="3">
        <f t="shared" si="2"/>
        <v>14626.853793624177</v>
      </c>
      <c r="AF30" s="3">
        <f t="shared" si="3"/>
        <v>14700</v>
      </c>
      <c r="AG30" s="3" t="s">
        <v>666</v>
      </c>
      <c r="AH30" s="3" t="s">
        <v>666</v>
      </c>
      <c r="AI30" s="3" t="s">
        <v>666</v>
      </c>
      <c r="AJ30" s="3" t="s">
        <v>666</v>
      </c>
      <c r="AK30" s="3" t="s">
        <v>666</v>
      </c>
      <c r="AL30" s="3" t="s">
        <v>666</v>
      </c>
      <c r="AM30" s="56"/>
      <c r="AN30" s="56"/>
      <c r="AO30" s="3" t="s">
        <v>664</v>
      </c>
      <c r="AR30" s="3" t="e">
        <f>Table3[[#This Row],[To be paid]]-Table3[[#This Row],[Amount chq]]-Table3[[#This Row],[Amount cash]]</f>
        <v>#VALUE!</v>
      </c>
    </row>
    <row r="31" spans="1:44" hidden="1" x14ac:dyDescent="0.3">
      <c r="A31">
        <v>28</v>
      </c>
      <c r="B31">
        <v>30822</v>
      </c>
      <c r="C31" t="s">
        <v>58</v>
      </c>
      <c r="D31" t="s">
        <v>29</v>
      </c>
      <c r="E31" s="12">
        <v>16977</v>
      </c>
      <c r="F31">
        <v>38892</v>
      </c>
      <c r="H31">
        <v>33</v>
      </c>
      <c r="K31">
        <v>1132</v>
      </c>
      <c r="L31">
        <v>1730</v>
      </c>
      <c r="M31">
        <v>5437</v>
      </c>
      <c r="O31">
        <v>7167</v>
      </c>
      <c r="P31">
        <v>275.65384615384613</v>
      </c>
      <c r="Q31">
        <v>4134.8076923076924</v>
      </c>
      <c r="R31" s="2">
        <v>33</v>
      </c>
      <c r="S31" s="2">
        <v>853925.23333333328</v>
      </c>
      <c r="T31" s="2">
        <v>11451</v>
      </c>
      <c r="U31" s="2">
        <v>9023.5</v>
      </c>
      <c r="V31" s="2">
        <v>602728</v>
      </c>
      <c r="W31" s="2">
        <v>173567.66666666666</v>
      </c>
      <c r="X31" s="2">
        <v>776295.66666666663</v>
      </c>
      <c r="Y31" s="2">
        <v>77629.566666666666</v>
      </c>
      <c r="Z31" s="2">
        <v>136448.65384615384</v>
      </c>
      <c r="AA31" s="13">
        <v>171793.55769230769</v>
      </c>
      <c r="AB31" s="2">
        <v>20431</v>
      </c>
      <c r="AC31" s="3">
        <f t="shared" si="0"/>
        <v>1203072.9448717949</v>
      </c>
      <c r="AD31" s="3">
        <f t="shared" si="1"/>
        <v>251827.22882056411</v>
      </c>
      <c r="AE31" s="3">
        <f t="shared" si="2"/>
        <v>12591.361441028206</v>
      </c>
      <c r="AF31" s="3">
        <f t="shared" si="3"/>
        <v>12600</v>
      </c>
      <c r="AG31" s="3" t="s">
        <v>497</v>
      </c>
      <c r="AH31" s="44" t="s">
        <v>502</v>
      </c>
      <c r="AI31" s="3" t="s">
        <v>490</v>
      </c>
      <c r="AJ31" s="3">
        <v>310</v>
      </c>
      <c r="AK31" s="48"/>
      <c r="AL31" s="53">
        <v>12600</v>
      </c>
      <c r="AM31" s="56"/>
      <c r="AN31" s="56"/>
      <c r="AR31" s="3">
        <f>Table3[[#This Row],[To be paid]]-Table3[[#This Row],[Amount chq]]-Table3[[#This Row],[Amount cash]]</f>
        <v>0</v>
      </c>
    </row>
    <row r="32" spans="1:44" hidden="1" x14ac:dyDescent="0.3">
      <c r="A32">
        <v>29</v>
      </c>
      <c r="B32">
        <v>30845</v>
      </c>
      <c r="C32" t="s">
        <v>59</v>
      </c>
      <c r="D32" t="s">
        <v>39</v>
      </c>
      <c r="E32" s="12">
        <v>19440</v>
      </c>
      <c r="F32">
        <v>41334</v>
      </c>
      <c r="H32">
        <v>34</v>
      </c>
      <c r="K32">
        <v>585</v>
      </c>
      <c r="L32">
        <v>982</v>
      </c>
      <c r="M32">
        <v>6280</v>
      </c>
      <c r="O32">
        <v>7262</v>
      </c>
      <c r="P32">
        <v>279.30769230769232</v>
      </c>
      <c r="Q32">
        <v>4189.6153846153848</v>
      </c>
      <c r="R32" s="2">
        <v>34</v>
      </c>
      <c r="S32" s="2">
        <v>882243.84285714291</v>
      </c>
      <c r="T32" s="2">
        <v>4648</v>
      </c>
      <c r="U32" s="2">
        <v>8966.2999999999993</v>
      </c>
      <c r="V32" s="2">
        <v>685267</v>
      </c>
      <c r="W32" s="2">
        <v>116772.85714285714</v>
      </c>
      <c r="X32" s="2">
        <v>802039.85714285716</v>
      </c>
      <c r="Y32" s="2">
        <v>80203.985714285722</v>
      </c>
      <c r="Z32" s="2">
        <v>142446.92307692309</v>
      </c>
      <c r="AA32" s="13">
        <v>175877.42307692306</v>
      </c>
      <c r="AB32" s="2">
        <v>14353</v>
      </c>
      <c r="AC32" s="3">
        <f t="shared" si="0"/>
        <v>1228535.4890109892</v>
      </c>
      <c r="AD32" s="3">
        <f t="shared" si="1"/>
        <v>257157.04855978026</v>
      </c>
      <c r="AE32" s="3">
        <f t="shared" si="2"/>
        <v>12857.852427989013</v>
      </c>
      <c r="AF32" s="3">
        <f t="shared" si="3"/>
        <v>12900</v>
      </c>
      <c r="AG32" s="3" t="s">
        <v>497</v>
      </c>
      <c r="AH32" s="44" t="s">
        <v>1021</v>
      </c>
      <c r="AI32" s="3" t="s">
        <v>1020</v>
      </c>
      <c r="AJ32" s="3">
        <v>392</v>
      </c>
      <c r="AK32" s="48">
        <v>12900</v>
      </c>
      <c r="AL32" s="48"/>
      <c r="AM32" s="56"/>
      <c r="AN32" s="56" t="s">
        <v>800</v>
      </c>
      <c r="AR32" s="3">
        <f>Table3[[#This Row],[To be paid]]-Table3[[#This Row],[Amount chq]]-Table3[[#This Row],[Amount cash]]</f>
        <v>0</v>
      </c>
    </row>
    <row r="33" spans="1:44" x14ac:dyDescent="0.3">
      <c r="A33">
        <v>30</v>
      </c>
      <c r="B33">
        <v>30897</v>
      </c>
      <c r="C33" t="s">
        <v>60</v>
      </c>
      <c r="D33" t="s">
        <v>29</v>
      </c>
      <c r="E33" s="12">
        <v>18025</v>
      </c>
      <c r="F33">
        <v>39934</v>
      </c>
      <c r="H33">
        <v>36</v>
      </c>
      <c r="K33">
        <v>1075</v>
      </c>
      <c r="L33">
        <v>1794</v>
      </c>
      <c r="M33">
        <v>6280</v>
      </c>
      <c r="O33">
        <v>8074</v>
      </c>
      <c r="P33">
        <v>310.53846153846155</v>
      </c>
      <c r="Q33">
        <v>4658.0769230769229</v>
      </c>
      <c r="R33" s="2">
        <v>36</v>
      </c>
      <c r="S33" s="2">
        <v>975110.24285714282</v>
      </c>
      <c r="T33" s="2">
        <v>1545</v>
      </c>
      <c r="U33" s="2">
        <v>10021.200000000001</v>
      </c>
      <c r="V33" s="2">
        <v>685267</v>
      </c>
      <c r="W33" s="2">
        <v>201196.85714285713</v>
      </c>
      <c r="X33" s="2">
        <v>886463.85714285716</v>
      </c>
      <c r="Y33" s="2">
        <v>88646.385714285716</v>
      </c>
      <c r="Z33" s="2">
        <v>167690.76923076922</v>
      </c>
      <c r="AA33" s="13">
        <v>208132.6153846154</v>
      </c>
      <c r="AB33" s="2">
        <v>44000</v>
      </c>
      <c r="AC33" s="3">
        <f t="shared" si="0"/>
        <v>1406499.8274725275</v>
      </c>
      <c r="AD33" s="3">
        <f t="shared" si="1"/>
        <v>294408.54388654948</v>
      </c>
      <c r="AE33" s="3">
        <f t="shared" si="2"/>
        <v>14720.427194327474</v>
      </c>
      <c r="AF33" s="3">
        <f t="shared" si="3"/>
        <v>14800</v>
      </c>
      <c r="AK33" s="48"/>
      <c r="AL33" s="48"/>
      <c r="AM33" s="56"/>
      <c r="AN33" s="56"/>
      <c r="AR33" s="3">
        <f>Table3[[#This Row],[To be paid]]-Table3[[#This Row],[Amount chq]]-Table3[[#This Row],[Amount cash]]</f>
        <v>14800</v>
      </c>
    </row>
    <row r="34" spans="1:44" hidden="1" x14ac:dyDescent="0.3">
      <c r="A34">
        <v>31</v>
      </c>
      <c r="B34">
        <v>30927</v>
      </c>
      <c r="C34" t="s">
        <v>61</v>
      </c>
      <c r="D34" t="s">
        <v>29</v>
      </c>
      <c r="E34" s="12">
        <v>18403</v>
      </c>
      <c r="F34">
        <v>40299</v>
      </c>
      <c r="H34">
        <v>34</v>
      </c>
      <c r="K34">
        <v>1360</v>
      </c>
      <c r="L34">
        <v>1922</v>
      </c>
      <c r="M34">
        <v>6280</v>
      </c>
      <c r="O34">
        <v>8202</v>
      </c>
      <c r="P34">
        <v>315.46153846153845</v>
      </c>
      <c r="Q34">
        <v>4731.9230769230771</v>
      </c>
      <c r="R34" s="2">
        <v>34</v>
      </c>
      <c r="S34" s="2">
        <v>1020527.9857142858</v>
      </c>
      <c r="T34" s="2">
        <v>8975</v>
      </c>
      <c r="U34" s="2">
        <v>10162</v>
      </c>
      <c r="V34" s="2">
        <v>685267</v>
      </c>
      <c r="W34" s="2">
        <v>242485.71428571429</v>
      </c>
      <c r="X34" s="2">
        <v>927752.71428571432</v>
      </c>
      <c r="Y34" s="2">
        <v>92775.271428571432</v>
      </c>
      <c r="Z34" s="2">
        <v>160885.38461538462</v>
      </c>
      <c r="AA34" s="13">
        <v>199331.53846153847</v>
      </c>
      <c r="AB34" s="2">
        <v>20303</v>
      </c>
      <c r="AC34" s="3">
        <f t="shared" si="0"/>
        <v>1420184.9087912089</v>
      </c>
      <c r="AD34" s="3">
        <f t="shared" si="1"/>
        <v>297273.10510817583</v>
      </c>
      <c r="AE34" s="3">
        <f t="shared" si="2"/>
        <v>14863.655255408792</v>
      </c>
      <c r="AF34" s="3">
        <f t="shared" si="3"/>
        <v>14900</v>
      </c>
      <c r="AG34" s="3" t="s">
        <v>497</v>
      </c>
      <c r="AI34" s="3" t="s">
        <v>607</v>
      </c>
      <c r="AJ34" s="3">
        <v>324</v>
      </c>
      <c r="AK34" s="53">
        <v>14900</v>
      </c>
      <c r="AL34" s="48"/>
      <c r="AM34" s="56"/>
      <c r="AN34" s="56"/>
      <c r="AR34" s="3">
        <f>Table3[[#This Row],[To be paid]]-Table3[[#This Row],[Amount chq]]-Table3[[#This Row],[Amount cash]]</f>
        <v>0</v>
      </c>
    </row>
    <row r="35" spans="1:44" hidden="1" x14ac:dyDescent="0.3">
      <c r="A35">
        <v>32</v>
      </c>
      <c r="B35">
        <v>30953</v>
      </c>
      <c r="C35" t="s">
        <v>62</v>
      </c>
      <c r="D35" t="s">
        <v>29</v>
      </c>
      <c r="E35" s="12">
        <v>18206</v>
      </c>
      <c r="F35">
        <v>40118</v>
      </c>
      <c r="H35">
        <v>33</v>
      </c>
      <c r="K35">
        <v>1189</v>
      </c>
      <c r="L35">
        <v>1922</v>
      </c>
      <c r="M35">
        <v>6280</v>
      </c>
      <c r="O35">
        <v>8202</v>
      </c>
      <c r="P35">
        <v>315.46153846153845</v>
      </c>
      <c r="Q35">
        <v>4731.9230769230771</v>
      </c>
      <c r="R35" s="2">
        <v>33</v>
      </c>
      <c r="S35" s="2">
        <v>994134.58571428573</v>
      </c>
      <c r="T35" s="2">
        <v>12955</v>
      </c>
      <c r="U35" s="2">
        <v>10162</v>
      </c>
      <c r="V35" s="2">
        <v>685267</v>
      </c>
      <c r="W35" s="2">
        <v>218491.71428571429</v>
      </c>
      <c r="X35" s="2">
        <v>903758.71428571432</v>
      </c>
      <c r="Y35" s="2">
        <v>90375.871428571438</v>
      </c>
      <c r="Z35" s="2">
        <v>156153.46153846153</v>
      </c>
      <c r="AA35" s="13">
        <v>193468.84615384616</v>
      </c>
      <c r="AB35" s="2">
        <v>19892</v>
      </c>
      <c r="AC35" s="3">
        <f t="shared" si="0"/>
        <v>1386765.8934065935</v>
      </c>
      <c r="AD35" s="3">
        <f t="shared" si="1"/>
        <v>290277.83680786815</v>
      </c>
      <c r="AE35" s="3">
        <f t="shared" si="2"/>
        <v>14513.891840393408</v>
      </c>
      <c r="AF35" s="3">
        <f t="shared" si="3"/>
        <v>14600</v>
      </c>
      <c r="AG35" s="3" t="s">
        <v>497</v>
      </c>
      <c r="AH35" s="44" t="s">
        <v>655</v>
      </c>
      <c r="AI35" s="3" t="s">
        <v>625</v>
      </c>
      <c r="AJ35" s="3">
        <v>333</v>
      </c>
      <c r="AK35" s="48"/>
      <c r="AL35" s="53">
        <v>14600</v>
      </c>
      <c r="AM35" s="56"/>
      <c r="AN35" s="56"/>
      <c r="AR35" s="3">
        <f>Table3[[#This Row],[To be paid]]-Table3[[#This Row],[Amount chq]]-Table3[[#This Row],[Amount cash]]</f>
        <v>0</v>
      </c>
    </row>
    <row r="36" spans="1:44" hidden="1" x14ac:dyDescent="0.3">
      <c r="A36">
        <v>33</v>
      </c>
      <c r="B36">
        <v>30954</v>
      </c>
      <c r="C36" t="s">
        <v>63</v>
      </c>
      <c r="D36" t="s">
        <v>29</v>
      </c>
      <c r="E36" s="12">
        <v>18780</v>
      </c>
      <c r="F36">
        <v>40695</v>
      </c>
      <c r="H36">
        <v>35</v>
      </c>
      <c r="K36">
        <v>1075</v>
      </c>
      <c r="L36">
        <v>1794</v>
      </c>
      <c r="M36">
        <v>6280</v>
      </c>
      <c r="O36">
        <v>8074</v>
      </c>
      <c r="P36">
        <v>310.53846153846155</v>
      </c>
      <c r="Q36">
        <v>4658.0769230769229</v>
      </c>
      <c r="R36" s="2">
        <v>35</v>
      </c>
      <c r="S36" s="2">
        <v>975110.24285714282</v>
      </c>
      <c r="T36" s="2">
        <v>5344</v>
      </c>
      <c r="U36" s="2">
        <v>10021.200000000001</v>
      </c>
      <c r="V36" s="2">
        <v>685267</v>
      </c>
      <c r="W36" s="2">
        <v>201196.85714285713</v>
      </c>
      <c r="X36" s="2">
        <v>886463.85714285716</v>
      </c>
      <c r="Y36" s="2">
        <v>88646.385714285716</v>
      </c>
      <c r="Z36" s="2">
        <v>163032.69230769231</v>
      </c>
      <c r="AA36" s="13">
        <v>202351.15384615387</v>
      </c>
      <c r="AB36" s="2">
        <v>44000</v>
      </c>
      <c r="AC36" s="3">
        <f t="shared" si="0"/>
        <v>1399859.289010989</v>
      </c>
      <c r="AD36" s="3">
        <f t="shared" si="1"/>
        <v>293018.54637578025</v>
      </c>
      <c r="AE36" s="3">
        <f t="shared" si="2"/>
        <v>14650.927318789014</v>
      </c>
      <c r="AF36" s="3">
        <f t="shared" si="3"/>
        <v>14700</v>
      </c>
      <c r="AG36" s="3" t="s">
        <v>497</v>
      </c>
      <c r="AI36" s="3" t="s">
        <v>912</v>
      </c>
      <c r="AJ36" s="3">
        <v>362</v>
      </c>
      <c r="AK36" s="53">
        <v>14700</v>
      </c>
      <c r="AL36" s="48"/>
      <c r="AM36" s="56"/>
      <c r="AN36" s="56"/>
      <c r="AR36" s="3">
        <f>Table3[[#This Row],[To be paid]]-Table3[[#This Row],[Amount chq]]-Table3[[#This Row],[Amount cash]]</f>
        <v>0</v>
      </c>
    </row>
    <row r="37" spans="1:44" x14ac:dyDescent="0.3">
      <c r="A37">
        <v>34</v>
      </c>
      <c r="B37">
        <v>30982</v>
      </c>
      <c r="C37" t="s">
        <v>64</v>
      </c>
      <c r="D37" t="s">
        <v>29</v>
      </c>
      <c r="E37" s="12">
        <v>17686</v>
      </c>
      <c r="F37">
        <v>39600</v>
      </c>
      <c r="H37">
        <v>35</v>
      </c>
      <c r="K37">
        <v>1025</v>
      </c>
      <c r="L37">
        <v>1730</v>
      </c>
      <c r="M37">
        <v>6280</v>
      </c>
      <c r="O37">
        <v>8010</v>
      </c>
      <c r="P37">
        <v>308.07692307692309</v>
      </c>
      <c r="Q37">
        <v>4621.1538461538466</v>
      </c>
      <c r="R37" s="2">
        <v>35</v>
      </c>
      <c r="S37" s="2">
        <v>965813.67142857146</v>
      </c>
      <c r="T37" s="2">
        <v>7226</v>
      </c>
      <c r="U37" s="2">
        <v>9950.7999999999993</v>
      </c>
      <c r="V37" s="2">
        <v>685267</v>
      </c>
      <c r="W37" s="2">
        <v>192745.42857142858</v>
      </c>
      <c r="X37" s="2">
        <v>878012.42857142864</v>
      </c>
      <c r="Y37" s="2">
        <v>87801.242857142875</v>
      </c>
      <c r="Z37" s="2">
        <v>161740.38461538462</v>
      </c>
      <c r="AA37" s="13">
        <v>200929.61538461538</v>
      </c>
      <c r="AB37" s="2">
        <v>44000</v>
      </c>
      <c r="AC37" s="3">
        <f t="shared" si="0"/>
        <v>1389660.4714285717</v>
      </c>
      <c r="AD37" s="3">
        <f t="shared" si="1"/>
        <v>290883.72987942863</v>
      </c>
      <c r="AE37" s="3">
        <f t="shared" si="2"/>
        <v>14544.186493971432</v>
      </c>
      <c r="AF37" s="3">
        <f t="shared" si="3"/>
        <v>14600</v>
      </c>
      <c r="AK37" s="48"/>
      <c r="AL37" s="48"/>
      <c r="AM37" s="56"/>
      <c r="AN37" s="56"/>
      <c r="AR37" s="3">
        <f>Table3[[#This Row],[To be paid]]-Table3[[#This Row],[Amount chq]]-Table3[[#This Row],[Amount cash]]</f>
        <v>14600</v>
      </c>
    </row>
    <row r="38" spans="1:44" hidden="1" x14ac:dyDescent="0.3">
      <c r="A38">
        <v>35</v>
      </c>
      <c r="B38">
        <v>30984</v>
      </c>
      <c r="C38" t="s">
        <v>65</v>
      </c>
      <c r="D38" t="s">
        <v>29</v>
      </c>
      <c r="E38" s="12">
        <v>18720</v>
      </c>
      <c r="F38">
        <v>40604</v>
      </c>
      <c r="G38">
        <v>39793</v>
      </c>
      <c r="H38">
        <v>32</v>
      </c>
      <c r="K38">
        <v>1025</v>
      </c>
      <c r="L38">
        <v>1730</v>
      </c>
      <c r="M38">
        <v>6280</v>
      </c>
      <c r="O38">
        <v>8010</v>
      </c>
      <c r="P38">
        <v>308.07692307692309</v>
      </c>
      <c r="Q38">
        <v>4621.1538461538466</v>
      </c>
      <c r="R38" s="2">
        <v>32</v>
      </c>
      <c r="S38" s="2">
        <v>965813.67142857146</v>
      </c>
      <c r="T38" s="2">
        <v>13061</v>
      </c>
      <c r="U38" s="2">
        <v>9950.7999999999993</v>
      </c>
      <c r="V38" s="2">
        <v>685267</v>
      </c>
      <c r="W38" s="2">
        <v>192745.42857142858</v>
      </c>
      <c r="X38" s="2">
        <v>878012.42857142864</v>
      </c>
      <c r="Y38" s="2">
        <v>87801.242857142875</v>
      </c>
      <c r="Z38" s="2">
        <v>147876.92307692309</v>
      </c>
      <c r="AA38" s="13">
        <v>183707.07692307691</v>
      </c>
      <c r="AB38" s="2">
        <v>19398</v>
      </c>
      <c r="AC38" s="3">
        <f t="shared" si="0"/>
        <v>1339807.4714285715</v>
      </c>
      <c r="AD38" s="3">
        <f t="shared" si="1"/>
        <v>280448.49991942861</v>
      </c>
      <c r="AE38" s="3">
        <f t="shared" si="2"/>
        <v>14022.424995971431</v>
      </c>
      <c r="AF38" s="3">
        <f t="shared" si="3"/>
        <v>14100</v>
      </c>
      <c r="AG38" s="3" t="s">
        <v>497</v>
      </c>
      <c r="AH38" s="42">
        <v>328071</v>
      </c>
      <c r="AI38" s="3" t="s">
        <v>1020</v>
      </c>
      <c r="AJ38" s="3">
        <v>394</v>
      </c>
      <c r="AK38" s="48"/>
      <c r="AL38" s="48">
        <v>14100</v>
      </c>
      <c r="AM38" s="56"/>
      <c r="AN38" s="56"/>
      <c r="AR38" s="3">
        <f>Table3[[#This Row],[To be paid]]-Table3[[#This Row],[Amount chq]]-Table3[[#This Row],[Amount cash]]</f>
        <v>0</v>
      </c>
    </row>
    <row r="39" spans="1:44" hidden="1" x14ac:dyDescent="0.3">
      <c r="A39">
        <v>36</v>
      </c>
      <c r="B39">
        <v>30986</v>
      </c>
      <c r="C39" t="s">
        <v>66</v>
      </c>
      <c r="D39" t="s">
        <v>54</v>
      </c>
      <c r="E39" s="12">
        <v>19933</v>
      </c>
      <c r="F39">
        <v>36535</v>
      </c>
      <c r="G39">
        <v>36535</v>
      </c>
      <c r="H39">
        <v>24</v>
      </c>
      <c r="K39">
        <v>967</v>
      </c>
      <c r="L39">
        <v>1167</v>
      </c>
      <c r="M39">
        <v>4180</v>
      </c>
      <c r="O39">
        <v>5347</v>
      </c>
      <c r="P39">
        <v>205.65384615384616</v>
      </c>
      <c r="Q39">
        <v>3084.8076923076924</v>
      </c>
      <c r="R39" s="2">
        <v>24</v>
      </c>
      <c r="S39" s="2">
        <v>303637.8967741935</v>
      </c>
      <c r="T39" s="2">
        <v>12574</v>
      </c>
      <c r="U39" s="2">
        <v>6996.2</v>
      </c>
      <c r="V39" s="2">
        <v>227576</v>
      </c>
      <c r="W39" s="2">
        <v>48458.451612903227</v>
      </c>
      <c r="X39" s="2">
        <v>276034.45161290321</v>
      </c>
      <c r="Y39" s="2">
        <v>27603.445161290321</v>
      </c>
      <c r="Z39" s="2">
        <v>74035.384615384624</v>
      </c>
      <c r="AA39" s="13">
        <v>96870.461538461546</v>
      </c>
      <c r="AB39" s="2">
        <v>17079</v>
      </c>
      <c r="AC39" s="3">
        <f t="shared" si="0"/>
        <v>511192.9429280397</v>
      </c>
      <c r="AD39" s="3">
        <f t="shared" si="1"/>
        <v>107002.90681369728</v>
      </c>
      <c r="AE39" s="3">
        <f t="shared" si="2"/>
        <v>5350.1453406848641</v>
      </c>
      <c r="AF39" s="3">
        <f t="shared" si="3"/>
        <v>5400</v>
      </c>
      <c r="AG39" s="3" t="s">
        <v>497</v>
      </c>
      <c r="AH39" s="44" t="s">
        <v>654</v>
      </c>
      <c r="AI39" s="3" t="s">
        <v>625</v>
      </c>
      <c r="AJ39" s="3">
        <v>332</v>
      </c>
      <c r="AK39" s="48"/>
      <c r="AL39" s="53">
        <v>5400</v>
      </c>
      <c r="AM39" s="56"/>
      <c r="AN39" s="56"/>
      <c r="AR39" s="3">
        <f>Table3[[#This Row],[To be paid]]-Table3[[#This Row],[Amount chq]]-Table3[[#This Row],[Amount cash]]</f>
        <v>0</v>
      </c>
    </row>
    <row r="40" spans="1:44" hidden="1" x14ac:dyDescent="0.3">
      <c r="A40">
        <v>37</v>
      </c>
      <c r="B40">
        <v>30997</v>
      </c>
      <c r="C40" t="s">
        <v>67</v>
      </c>
      <c r="D40" t="s">
        <v>29</v>
      </c>
      <c r="E40" s="12">
        <v>19506</v>
      </c>
      <c r="F40">
        <v>41395</v>
      </c>
      <c r="H40">
        <v>32</v>
      </c>
      <c r="K40">
        <v>1075</v>
      </c>
      <c r="L40">
        <v>1794</v>
      </c>
      <c r="M40">
        <v>6280</v>
      </c>
      <c r="O40">
        <v>8074</v>
      </c>
      <c r="P40">
        <v>310.53846153846155</v>
      </c>
      <c r="Q40">
        <v>4658.0769230769229</v>
      </c>
      <c r="R40" s="2">
        <v>32</v>
      </c>
      <c r="S40" s="2">
        <v>975110.24285714282</v>
      </c>
      <c r="T40" s="2">
        <v>5280</v>
      </c>
      <c r="U40" s="2">
        <v>10021.200000000001</v>
      </c>
      <c r="V40" s="2">
        <v>685267</v>
      </c>
      <c r="W40" s="2">
        <v>201196.85714285713</v>
      </c>
      <c r="X40" s="2">
        <v>886463.85714285716</v>
      </c>
      <c r="Y40" s="2">
        <v>88646.385714285716</v>
      </c>
      <c r="Z40" s="2">
        <v>149058.46153846153</v>
      </c>
      <c r="AA40" s="13">
        <v>185006.76923076925</v>
      </c>
      <c r="AB40" s="2">
        <v>18292</v>
      </c>
      <c r="AC40" s="3">
        <f t="shared" si="0"/>
        <v>1342768.6736263735</v>
      </c>
      <c r="AD40" s="3">
        <f t="shared" si="1"/>
        <v>281068.33876347251</v>
      </c>
      <c r="AE40" s="3">
        <f t="shared" si="2"/>
        <v>14053.416938173626</v>
      </c>
      <c r="AF40" s="3">
        <f t="shared" si="3"/>
        <v>14100</v>
      </c>
      <c r="AG40" s="3" t="s">
        <v>497</v>
      </c>
      <c r="AI40" s="3" t="s">
        <v>490</v>
      </c>
      <c r="AJ40" s="3">
        <v>311</v>
      </c>
      <c r="AK40" s="53">
        <v>14100</v>
      </c>
      <c r="AL40" s="48"/>
      <c r="AM40" s="56"/>
      <c r="AN40" s="56"/>
      <c r="AR40" s="3">
        <f>Table3[[#This Row],[To be paid]]-Table3[[#This Row],[Amount chq]]-Table3[[#This Row],[Amount cash]]</f>
        <v>0</v>
      </c>
    </row>
    <row r="41" spans="1:44" hidden="1" x14ac:dyDescent="0.3">
      <c r="A41">
        <v>38</v>
      </c>
      <c r="B41">
        <v>31007</v>
      </c>
      <c r="C41" t="s">
        <v>68</v>
      </c>
      <c r="D41" t="s">
        <v>29</v>
      </c>
      <c r="E41" s="12">
        <v>18959</v>
      </c>
      <c r="F41">
        <v>40848</v>
      </c>
      <c r="H41">
        <v>32</v>
      </c>
      <c r="K41">
        <v>1075</v>
      </c>
      <c r="L41">
        <v>1794</v>
      </c>
      <c r="M41">
        <v>6280</v>
      </c>
      <c r="O41">
        <v>8074</v>
      </c>
      <c r="P41">
        <v>310.53846153846155</v>
      </c>
      <c r="Q41">
        <v>4658.0769230769229</v>
      </c>
      <c r="R41" s="2">
        <v>32</v>
      </c>
      <c r="S41" s="2">
        <v>975110.24285714282</v>
      </c>
      <c r="T41" s="2">
        <v>14312</v>
      </c>
      <c r="U41" s="2">
        <v>10021.200000000001</v>
      </c>
      <c r="V41" s="2">
        <v>685267</v>
      </c>
      <c r="W41" s="2">
        <v>201196.85714285713</v>
      </c>
      <c r="X41" s="2">
        <v>886463.85714285716</v>
      </c>
      <c r="Y41" s="2">
        <v>88646.385714285716</v>
      </c>
      <c r="Z41" s="2">
        <v>149058.46153846153</v>
      </c>
      <c r="AA41" s="13">
        <v>185006.76923076925</v>
      </c>
      <c r="AB41" s="2">
        <v>20074</v>
      </c>
      <c r="AC41" s="3">
        <f t="shared" si="0"/>
        <v>1353582.6736263735</v>
      </c>
      <c r="AD41" s="3">
        <f t="shared" si="1"/>
        <v>283331.92524347251</v>
      </c>
      <c r="AE41" s="3">
        <f t="shared" si="2"/>
        <v>14166.596262173625</v>
      </c>
      <c r="AF41" s="3">
        <f t="shared" si="3"/>
        <v>14200</v>
      </c>
      <c r="AG41" s="3" t="s">
        <v>497</v>
      </c>
      <c r="AH41" s="42">
        <v>27732</v>
      </c>
      <c r="AI41" s="3" t="s">
        <v>559</v>
      </c>
      <c r="AJ41" s="3">
        <v>315</v>
      </c>
      <c r="AK41" s="48"/>
      <c r="AL41" s="53">
        <v>14200</v>
      </c>
      <c r="AM41" s="56"/>
      <c r="AN41" s="56"/>
      <c r="AR41" s="3">
        <f>Table3[[#This Row],[To be paid]]-Table3[[#This Row],[Amount chq]]-Table3[[#This Row],[Amount cash]]</f>
        <v>0</v>
      </c>
    </row>
    <row r="42" spans="1:44" hidden="1" x14ac:dyDescent="0.3">
      <c r="A42">
        <v>39</v>
      </c>
      <c r="B42">
        <v>31023</v>
      </c>
      <c r="C42" t="s">
        <v>69</v>
      </c>
      <c r="D42" t="s">
        <v>29</v>
      </c>
      <c r="E42" s="12">
        <v>17850</v>
      </c>
      <c r="F42">
        <v>39765</v>
      </c>
      <c r="G42">
        <v>40387</v>
      </c>
      <c r="H42">
        <v>32</v>
      </c>
      <c r="K42">
        <v>1075</v>
      </c>
      <c r="L42">
        <v>1794</v>
      </c>
      <c r="M42">
        <v>6280</v>
      </c>
      <c r="O42">
        <v>8074</v>
      </c>
      <c r="P42">
        <v>310.53846153846155</v>
      </c>
      <c r="Q42">
        <v>4658.0769230769229</v>
      </c>
      <c r="R42" s="2">
        <v>32</v>
      </c>
      <c r="S42" s="2">
        <v>975110.24285714282</v>
      </c>
      <c r="T42" s="2">
        <v>14451</v>
      </c>
      <c r="U42" s="2">
        <v>10021.200000000001</v>
      </c>
      <c r="V42" s="2">
        <v>685267</v>
      </c>
      <c r="W42" s="2">
        <v>201196.85714285713</v>
      </c>
      <c r="X42" s="2">
        <v>886463.85714285716</v>
      </c>
      <c r="Y42" s="2">
        <v>88646.385714285716</v>
      </c>
      <c r="Z42" s="2">
        <v>149058.46153846153</v>
      </c>
      <c r="AA42" s="13">
        <v>185006.76923076925</v>
      </c>
      <c r="AB42" s="2">
        <v>18427</v>
      </c>
      <c r="AC42" s="3">
        <f t="shared" si="0"/>
        <v>1352074.6736263735</v>
      </c>
      <c r="AD42" s="3">
        <f t="shared" si="1"/>
        <v>283016.27068347251</v>
      </c>
      <c r="AE42" s="3">
        <f t="shared" si="2"/>
        <v>14150.813534173627</v>
      </c>
      <c r="AF42" s="3">
        <f t="shared" si="3"/>
        <v>14200</v>
      </c>
      <c r="AG42" s="3" t="s">
        <v>497</v>
      </c>
      <c r="AH42" s="42">
        <v>477851</v>
      </c>
      <c r="AI42" s="3" t="s">
        <v>625</v>
      </c>
      <c r="AJ42" s="3">
        <v>334</v>
      </c>
      <c r="AK42" s="48"/>
      <c r="AL42" s="53">
        <v>14200</v>
      </c>
      <c r="AM42" s="56"/>
      <c r="AN42" s="56"/>
      <c r="AR42" s="3">
        <f>Table3[[#This Row],[To be paid]]-Table3[[#This Row],[Amount chq]]-Table3[[#This Row],[Amount cash]]</f>
        <v>0</v>
      </c>
    </row>
    <row r="43" spans="1:44" hidden="1" x14ac:dyDescent="0.3">
      <c r="A43">
        <v>40</v>
      </c>
      <c r="B43">
        <v>31057</v>
      </c>
      <c r="C43" t="s">
        <v>70</v>
      </c>
      <c r="D43" t="s">
        <v>29</v>
      </c>
      <c r="E43" s="12">
        <v>19495</v>
      </c>
      <c r="F43">
        <v>41395</v>
      </c>
      <c r="H43">
        <v>31</v>
      </c>
      <c r="K43">
        <v>1132</v>
      </c>
      <c r="L43">
        <v>1858</v>
      </c>
      <c r="M43">
        <v>6280</v>
      </c>
      <c r="O43">
        <v>8138</v>
      </c>
      <c r="P43">
        <v>313</v>
      </c>
      <c r="Q43">
        <v>4695</v>
      </c>
      <c r="R43" s="2">
        <v>31</v>
      </c>
      <c r="S43" s="2">
        <v>984576.21428571432</v>
      </c>
      <c r="T43" s="2">
        <v>21343</v>
      </c>
      <c r="U43" s="2">
        <v>10091.6</v>
      </c>
      <c r="V43" s="2">
        <v>685267</v>
      </c>
      <c r="W43" s="2">
        <v>209802.28571428571</v>
      </c>
      <c r="X43" s="2">
        <v>895069.28571428568</v>
      </c>
      <c r="Y43" s="2">
        <v>89506.92857142858</v>
      </c>
      <c r="Z43" s="2">
        <v>145545</v>
      </c>
      <c r="AA43" s="13">
        <v>180484.38461538462</v>
      </c>
      <c r="AB43" s="2">
        <v>19968</v>
      </c>
      <c r="AC43" s="3">
        <f t="shared" si="0"/>
        <v>1362008.1989010987</v>
      </c>
      <c r="AD43" s="3">
        <f t="shared" si="1"/>
        <v>285095.556193978</v>
      </c>
      <c r="AE43" s="3">
        <f t="shared" si="2"/>
        <v>14254.7778096989</v>
      </c>
      <c r="AF43" s="3">
        <f t="shared" si="3"/>
        <v>14300</v>
      </c>
      <c r="AG43" s="3" t="s">
        <v>497</v>
      </c>
      <c r="AH43" s="42">
        <v>163323</v>
      </c>
      <c r="AI43" s="3" t="s">
        <v>1020</v>
      </c>
      <c r="AJ43" s="3">
        <v>387</v>
      </c>
      <c r="AK43" s="48"/>
      <c r="AL43" s="48">
        <v>14300</v>
      </c>
      <c r="AM43" s="56"/>
      <c r="AN43" s="56"/>
      <c r="AR43" s="3">
        <f>Table3[[#This Row],[To be paid]]-Table3[[#This Row],[Amount chq]]-Table3[[#This Row],[Amount cash]]</f>
        <v>0</v>
      </c>
    </row>
    <row r="44" spans="1:44" hidden="1" x14ac:dyDescent="0.3">
      <c r="A44">
        <v>41</v>
      </c>
      <c r="B44">
        <v>31072</v>
      </c>
      <c r="C44" t="s">
        <v>71</v>
      </c>
      <c r="D44" t="s">
        <v>29</v>
      </c>
      <c r="E44" s="12">
        <v>19011</v>
      </c>
      <c r="F44">
        <v>40909</v>
      </c>
      <c r="H44">
        <v>31</v>
      </c>
      <c r="K44">
        <v>1132</v>
      </c>
      <c r="L44">
        <v>1858</v>
      </c>
      <c r="M44">
        <v>6280</v>
      </c>
      <c r="O44">
        <v>8138</v>
      </c>
      <c r="P44">
        <v>313</v>
      </c>
      <c r="Q44">
        <v>4695</v>
      </c>
      <c r="R44" s="2">
        <v>31</v>
      </c>
      <c r="S44" s="2">
        <v>984576.21428571432</v>
      </c>
      <c r="T44" s="2">
        <v>14407</v>
      </c>
      <c r="U44" s="2">
        <v>10091.6</v>
      </c>
      <c r="V44" s="2">
        <v>685267</v>
      </c>
      <c r="W44" s="2">
        <v>209802.28571428571</v>
      </c>
      <c r="X44" s="2">
        <v>895069.28571428568</v>
      </c>
      <c r="Y44" s="2">
        <v>89506.92857142858</v>
      </c>
      <c r="Z44" s="2">
        <v>145545</v>
      </c>
      <c r="AA44" s="13">
        <v>180484.38461538462</v>
      </c>
      <c r="AB44" s="2">
        <v>19931</v>
      </c>
      <c r="AC44" s="3">
        <f t="shared" si="0"/>
        <v>1355035.1989010987</v>
      </c>
      <c r="AD44" s="3">
        <f t="shared" si="1"/>
        <v>283635.96783397801</v>
      </c>
      <c r="AE44" s="3">
        <f t="shared" si="2"/>
        <v>14181.798391698901</v>
      </c>
      <c r="AF44" s="3">
        <f t="shared" si="3"/>
        <v>14200</v>
      </c>
      <c r="AG44" s="3" t="s">
        <v>497</v>
      </c>
      <c r="AH44" s="42">
        <v>412652</v>
      </c>
      <c r="AI44" s="3" t="s">
        <v>625</v>
      </c>
      <c r="AJ44" s="3">
        <v>329</v>
      </c>
      <c r="AK44" s="48"/>
      <c r="AL44" s="53">
        <v>14200</v>
      </c>
      <c r="AM44" s="56"/>
      <c r="AN44" s="56"/>
      <c r="AR44" s="3">
        <f>Table3[[#This Row],[To be paid]]-Table3[[#This Row],[Amount chq]]-Table3[[#This Row],[Amount cash]]</f>
        <v>0</v>
      </c>
    </row>
    <row r="45" spans="1:44" hidden="1" x14ac:dyDescent="0.3">
      <c r="A45">
        <v>42</v>
      </c>
      <c r="B45">
        <v>31094</v>
      </c>
      <c r="C45" t="s">
        <v>72</v>
      </c>
      <c r="D45" t="s">
        <v>29</v>
      </c>
      <c r="E45" s="12">
        <v>17040</v>
      </c>
      <c r="F45">
        <v>38955</v>
      </c>
      <c r="H45">
        <v>29</v>
      </c>
      <c r="K45">
        <v>975</v>
      </c>
      <c r="L45">
        <v>1538</v>
      </c>
      <c r="M45">
        <v>5830</v>
      </c>
      <c r="O45">
        <v>7368</v>
      </c>
      <c r="P45">
        <v>283.38461538461536</v>
      </c>
      <c r="Q45">
        <v>4250.7692307692305</v>
      </c>
      <c r="R45" s="2">
        <v>29</v>
      </c>
      <c r="S45" s="2">
        <v>833740.17419354839</v>
      </c>
      <c r="T45" s="2">
        <v>17042</v>
      </c>
      <c r="U45" s="2">
        <v>9244.6</v>
      </c>
      <c r="V45" s="2">
        <v>602728</v>
      </c>
      <c r="W45" s="2">
        <v>155217.61290322582</v>
      </c>
      <c r="X45" s="2">
        <v>757945.61290322582</v>
      </c>
      <c r="Y45" s="2">
        <v>75794.561290322585</v>
      </c>
      <c r="Z45" s="2">
        <v>123272.30769230769</v>
      </c>
      <c r="AA45" s="13">
        <v>154669.26923076925</v>
      </c>
      <c r="AB45" s="2">
        <v>17987</v>
      </c>
      <c r="AC45" s="3">
        <f t="shared" si="0"/>
        <v>1155955.3511166254</v>
      </c>
      <c r="AD45" s="3">
        <f t="shared" si="1"/>
        <v>241964.57409573204</v>
      </c>
      <c r="AE45" s="3">
        <f t="shared" si="2"/>
        <v>12098.228704786603</v>
      </c>
      <c r="AF45" s="3">
        <f t="shared" si="3"/>
        <v>12100</v>
      </c>
      <c r="AG45" s="3" t="s">
        <v>666</v>
      </c>
      <c r="AH45" s="42" t="s">
        <v>666</v>
      </c>
      <c r="AI45" s="3" t="s">
        <v>666</v>
      </c>
      <c r="AJ45" s="3" t="s">
        <v>666</v>
      </c>
      <c r="AK45" s="48" t="s">
        <v>666</v>
      </c>
      <c r="AL45" s="48" t="s">
        <v>666</v>
      </c>
      <c r="AM45" s="56"/>
      <c r="AN45" s="56"/>
      <c r="AO45" s="3" t="s">
        <v>664</v>
      </c>
      <c r="AR45" s="3" t="e">
        <f>Table3[[#This Row],[To be paid]]-Table3[[#This Row],[Amount chq]]-Table3[[#This Row],[Amount cash]]</f>
        <v>#VALUE!</v>
      </c>
    </row>
    <row r="46" spans="1:44" hidden="1" x14ac:dyDescent="0.3">
      <c r="A46">
        <v>43</v>
      </c>
      <c r="B46">
        <v>31108</v>
      </c>
      <c r="C46" t="s">
        <v>73</v>
      </c>
      <c r="D46" t="s">
        <v>29</v>
      </c>
      <c r="E46" s="12">
        <v>17929</v>
      </c>
      <c r="F46">
        <v>39814</v>
      </c>
      <c r="H46">
        <v>30</v>
      </c>
      <c r="K46">
        <v>1025</v>
      </c>
      <c r="L46">
        <v>1730</v>
      </c>
      <c r="M46">
        <v>6280</v>
      </c>
      <c r="O46">
        <v>8010</v>
      </c>
      <c r="P46">
        <v>308.07692307692309</v>
      </c>
      <c r="Q46">
        <v>4621.1538461538466</v>
      </c>
      <c r="R46" s="2">
        <v>30</v>
      </c>
      <c r="S46" s="2">
        <v>965813.67142857146</v>
      </c>
      <c r="T46" s="2">
        <v>6826</v>
      </c>
      <c r="U46" s="2">
        <v>9950.7999999999993</v>
      </c>
      <c r="V46" s="2">
        <v>685267</v>
      </c>
      <c r="W46" s="2">
        <v>192745.42857142858</v>
      </c>
      <c r="X46" s="2">
        <v>878012.42857142864</v>
      </c>
      <c r="Y46" s="2">
        <v>87801.242857142875</v>
      </c>
      <c r="Z46" s="2">
        <v>138634.6153846154</v>
      </c>
      <c r="AA46" s="13">
        <v>172225.3846153846</v>
      </c>
      <c r="AB46" s="2">
        <v>18192</v>
      </c>
      <c r="AC46" s="3">
        <f t="shared" si="0"/>
        <v>1311642.4714285715</v>
      </c>
      <c r="AD46" s="3">
        <f t="shared" si="1"/>
        <v>274553.00211942859</v>
      </c>
      <c r="AE46" s="3">
        <f t="shared" si="2"/>
        <v>13727.65010597143</v>
      </c>
      <c r="AF46" s="3">
        <f t="shared" si="3"/>
        <v>13800</v>
      </c>
      <c r="AG46" s="3" t="s">
        <v>497</v>
      </c>
      <c r="AH46" s="42">
        <v>181826</v>
      </c>
      <c r="AI46" s="3" t="s">
        <v>625</v>
      </c>
      <c r="AJ46" s="3">
        <v>335</v>
      </c>
      <c r="AK46" s="48"/>
      <c r="AL46" s="53">
        <v>13800</v>
      </c>
      <c r="AM46" s="56"/>
      <c r="AN46" s="56"/>
      <c r="AR46" s="3">
        <f>Table3[[#This Row],[To be paid]]-Table3[[#This Row],[Amount chq]]-Table3[[#This Row],[Amount cash]]</f>
        <v>0</v>
      </c>
    </row>
    <row r="47" spans="1:44" hidden="1" x14ac:dyDescent="0.3">
      <c r="A47">
        <v>44</v>
      </c>
      <c r="B47">
        <v>31147</v>
      </c>
      <c r="C47" t="s">
        <v>74</v>
      </c>
      <c r="D47" t="s">
        <v>54</v>
      </c>
      <c r="E47" s="12">
        <v>20285</v>
      </c>
      <c r="F47">
        <v>42186</v>
      </c>
      <c r="H47">
        <v>29</v>
      </c>
      <c r="K47">
        <v>967</v>
      </c>
      <c r="L47">
        <v>1609</v>
      </c>
      <c r="M47">
        <v>6280</v>
      </c>
      <c r="O47">
        <v>7889</v>
      </c>
      <c r="P47">
        <v>303.42307692307691</v>
      </c>
      <c r="Q47">
        <v>4551.3461538461534</v>
      </c>
      <c r="R47" s="2">
        <v>29</v>
      </c>
      <c r="S47" s="2">
        <v>952313.5285714285</v>
      </c>
      <c r="T47" s="2">
        <v>5163</v>
      </c>
      <c r="U47" s="2">
        <v>9792.4</v>
      </c>
      <c r="V47" s="2">
        <v>685267</v>
      </c>
      <c r="W47" s="2">
        <v>180472.57142857142</v>
      </c>
      <c r="X47" s="2">
        <v>865739.57142857136</v>
      </c>
      <c r="Y47" s="2">
        <v>86573.957142857136</v>
      </c>
      <c r="Z47" s="2">
        <v>131989.03846153844</v>
      </c>
      <c r="AA47" s="13">
        <v>163834.3846153846</v>
      </c>
      <c r="AB47" s="2">
        <v>17325</v>
      </c>
      <c r="AC47" s="3">
        <f t="shared" si="0"/>
        <v>1280417.3516483514</v>
      </c>
      <c r="AD47" s="3">
        <f t="shared" si="1"/>
        <v>268016.96004703292</v>
      </c>
      <c r="AE47" s="3">
        <f t="shared" si="2"/>
        <v>13400.848002351646</v>
      </c>
      <c r="AF47" s="3">
        <f t="shared" si="3"/>
        <v>13500</v>
      </c>
      <c r="AG47" s="3" t="s">
        <v>497</v>
      </c>
      <c r="AH47" s="42">
        <v>571738</v>
      </c>
      <c r="AI47" s="3" t="s">
        <v>490</v>
      </c>
      <c r="AJ47" s="3">
        <v>308</v>
      </c>
      <c r="AK47" s="48"/>
      <c r="AL47" s="53">
        <v>13500</v>
      </c>
      <c r="AM47" s="56"/>
      <c r="AN47" s="56"/>
      <c r="AR47" s="3">
        <f>Table3[[#This Row],[To be paid]]-Table3[[#This Row],[Amount chq]]-Table3[[#This Row],[Amount cash]]</f>
        <v>0</v>
      </c>
    </row>
    <row r="48" spans="1:44" hidden="1" x14ac:dyDescent="0.3">
      <c r="A48">
        <v>45</v>
      </c>
      <c r="B48">
        <v>31154</v>
      </c>
      <c r="C48" t="s">
        <v>75</v>
      </c>
      <c r="D48" t="s">
        <v>54</v>
      </c>
      <c r="E48" s="12">
        <v>19969</v>
      </c>
      <c r="F48">
        <v>41883</v>
      </c>
      <c r="H48">
        <v>29</v>
      </c>
      <c r="K48">
        <v>967</v>
      </c>
      <c r="L48">
        <v>1609</v>
      </c>
      <c r="M48">
        <v>6280</v>
      </c>
      <c r="O48">
        <v>7889</v>
      </c>
      <c r="P48">
        <v>303.42307692307691</v>
      </c>
      <c r="Q48">
        <v>4551.3461538461534</v>
      </c>
      <c r="R48" s="2">
        <v>29</v>
      </c>
      <c r="S48" s="2">
        <v>952313.5285714285</v>
      </c>
      <c r="T48" s="2">
        <v>9899</v>
      </c>
      <c r="U48" s="2">
        <v>9792.4</v>
      </c>
      <c r="V48" s="2">
        <v>685267</v>
      </c>
      <c r="W48" s="2">
        <v>180472.57142857142</v>
      </c>
      <c r="X48" s="2">
        <v>865739.57142857136</v>
      </c>
      <c r="Y48" s="2">
        <v>86573.957142857136</v>
      </c>
      <c r="Z48" s="2">
        <v>131989.03846153844</v>
      </c>
      <c r="AA48" s="13">
        <v>163834.3846153846</v>
      </c>
      <c r="AB48" s="2">
        <v>17887</v>
      </c>
      <c r="AC48" s="3">
        <f t="shared" si="0"/>
        <v>1285715.3516483514</v>
      </c>
      <c r="AD48" s="3">
        <f t="shared" si="1"/>
        <v>269125.93740703294</v>
      </c>
      <c r="AE48" s="3">
        <f t="shared" si="2"/>
        <v>13456.296870351647</v>
      </c>
      <c r="AF48" s="3">
        <f t="shared" si="3"/>
        <v>13500</v>
      </c>
      <c r="AG48" s="3" t="s">
        <v>497</v>
      </c>
      <c r="AH48" s="42">
        <v>327491</v>
      </c>
      <c r="AI48" s="3" t="s">
        <v>625</v>
      </c>
      <c r="AJ48" s="3">
        <v>336</v>
      </c>
      <c r="AK48" s="48"/>
      <c r="AL48" s="53">
        <v>13500</v>
      </c>
      <c r="AM48" s="56"/>
      <c r="AN48" s="56"/>
      <c r="AR48" s="3">
        <f>Table3[[#This Row],[To be paid]]-Table3[[#This Row],[Amount chq]]-Table3[[#This Row],[Amount cash]]</f>
        <v>0</v>
      </c>
    </row>
    <row r="49" spans="1:44" hidden="1" x14ac:dyDescent="0.3">
      <c r="A49">
        <v>46</v>
      </c>
      <c r="B49">
        <v>31162</v>
      </c>
      <c r="C49" t="s">
        <v>76</v>
      </c>
      <c r="D49" t="s">
        <v>29</v>
      </c>
      <c r="E49" s="12">
        <v>21482</v>
      </c>
      <c r="H49">
        <v>29</v>
      </c>
      <c r="K49">
        <v>1132</v>
      </c>
      <c r="L49">
        <v>1858</v>
      </c>
      <c r="M49">
        <v>6280</v>
      </c>
      <c r="O49">
        <v>8138</v>
      </c>
      <c r="P49">
        <v>313</v>
      </c>
      <c r="Q49">
        <v>4695</v>
      </c>
      <c r="R49" s="2">
        <v>29</v>
      </c>
      <c r="S49" s="2">
        <v>984576.21428571432</v>
      </c>
      <c r="T49" s="2">
        <v>6860</v>
      </c>
      <c r="U49" s="2">
        <v>10091.6</v>
      </c>
      <c r="V49" s="2">
        <v>685267</v>
      </c>
      <c r="W49" s="2">
        <v>209802.28571428571</v>
      </c>
      <c r="X49" s="2">
        <v>895069.28571428568</v>
      </c>
      <c r="Y49" s="2">
        <v>89506.92857142858</v>
      </c>
      <c r="Z49" s="2">
        <v>136155</v>
      </c>
      <c r="AA49" s="13">
        <v>168840.23076923078</v>
      </c>
      <c r="AB49" s="2">
        <v>20709</v>
      </c>
      <c r="AC49" s="3">
        <f t="shared" si="0"/>
        <v>1327232.0450549449</v>
      </c>
      <c r="AD49" s="3">
        <f t="shared" si="1"/>
        <v>277816.2116709011</v>
      </c>
      <c r="AE49" s="3">
        <f t="shared" si="2"/>
        <v>13890.810583545055</v>
      </c>
      <c r="AF49" s="3">
        <f t="shared" si="3"/>
        <v>13900</v>
      </c>
      <c r="AG49" s="3" t="s">
        <v>497</v>
      </c>
      <c r="AH49" s="42">
        <v>576612</v>
      </c>
      <c r="AI49" s="3" t="s">
        <v>625</v>
      </c>
      <c r="AJ49" s="3">
        <v>339</v>
      </c>
      <c r="AK49" s="48"/>
      <c r="AL49" s="53">
        <v>14000</v>
      </c>
      <c r="AM49" s="56"/>
      <c r="AN49" s="56"/>
      <c r="AR49" s="3">
        <f>Table3[[#This Row],[To be paid]]-Table3[[#This Row],[Amount chq]]-Table3[[#This Row],[Amount cash]]</f>
        <v>-100</v>
      </c>
    </row>
    <row r="50" spans="1:44" x14ac:dyDescent="0.3">
      <c r="A50">
        <v>47</v>
      </c>
      <c r="B50">
        <v>31170</v>
      </c>
      <c r="C50" t="s">
        <v>77</v>
      </c>
      <c r="D50" t="s">
        <v>29</v>
      </c>
      <c r="E50" s="12">
        <v>18291</v>
      </c>
      <c r="F50">
        <v>40544</v>
      </c>
      <c r="H50">
        <v>31</v>
      </c>
      <c r="K50">
        <v>975</v>
      </c>
      <c r="L50">
        <v>1666</v>
      </c>
      <c r="M50">
        <v>6280</v>
      </c>
      <c r="O50">
        <v>7946</v>
      </c>
      <c r="P50">
        <v>305.61538461538464</v>
      </c>
      <c r="Q50">
        <v>4584.2307692307695</v>
      </c>
      <c r="R50" s="2">
        <v>31</v>
      </c>
      <c r="S50" s="2">
        <v>956701.9</v>
      </c>
      <c r="T50" s="2">
        <v>9760</v>
      </c>
      <c r="U50" s="2">
        <v>9880.4</v>
      </c>
      <c r="V50" s="2">
        <v>685267</v>
      </c>
      <c r="W50" s="2">
        <v>184462</v>
      </c>
      <c r="X50" s="2">
        <v>869729</v>
      </c>
      <c r="Y50" s="2">
        <v>86972.900000000009</v>
      </c>
      <c r="Z50" s="2">
        <v>142111.15384615384</v>
      </c>
      <c r="AA50" s="13">
        <v>176707.15384615384</v>
      </c>
      <c r="AB50" s="2">
        <v>44000</v>
      </c>
      <c r="AC50" s="3">
        <f t="shared" si="0"/>
        <v>1339160.6076923076</v>
      </c>
      <c r="AD50" s="3">
        <f t="shared" si="1"/>
        <v>280313.09840215382</v>
      </c>
      <c r="AE50" s="3">
        <f t="shared" si="2"/>
        <v>14015.654920107692</v>
      </c>
      <c r="AF50" s="3">
        <f t="shared" si="3"/>
        <v>14100</v>
      </c>
      <c r="AK50" s="48"/>
      <c r="AL50" s="48"/>
      <c r="AM50" s="56"/>
      <c r="AN50" s="56"/>
      <c r="AR50" s="3">
        <f>Table3[[#This Row],[To be paid]]-Table3[[#This Row],[Amount chq]]-Table3[[#This Row],[Amount cash]]</f>
        <v>14100</v>
      </c>
    </row>
    <row r="51" spans="1:44" hidden="1" x14ac:dyDescent="0.3">
      <c r="A51">
        <v>48</v>
      </c>
      <c r="B51">
        <v>31172</v>
      </c>
      <c r="C51" t="s">
        <v>78</v>
      </c>
      <c r="D51" t="s">
        <v>29</v>
      </c>
      <c r="E51" s="12">
        <v>18197</v>
      </c>
      <c r="F51">
        <v>40087</v>
      </c>
      <c r="H51">
        <v>29</v>
      </c>
      <c r="K51">
        <v>1025</v>
      </c>
      <c r="L51">
        <v>1730</v>
      </c>
      <c r="M51">
        <v>6280</v>
      </c>
      <c r="O51">
        <v>8010</v>
      </c>
      <c r="P51">
        <v>308.07692307692309</v>
      </c>
      <c r="Q51">
        <v>4621.1538461538466</v>
      </c>
      <c r="R51" s="2">
        <v>29</v>
      </c>
      <c r="S51" s="2">
        <v>965813.67142857146</v>
      </c>
      <c r="T51" s="2">
        <v>18360</v>
      </c>
      <c r="U51" s="2">
        <v>9950.7999999999993</v>
      </c>
      <c r="V51" s="2">
        <v>685267</v>
      </c>
      <c r="W51" s="2">
        <v>192745.42857142858</v>
      </c>
      <c r="X51" s="2">
        <v>878012.42857142864</v>
      </c>
      <c r="Y51" s="2">
        <v>87801.242857142875</v>
      </c>
      <c r="Z51" s="2">
        <v>134013.46153846156</v>
      </c>
      <c r="AA51" s="13">
        <v>166484.53846153844</v>
      </c>
      <c r="AB51" s="2">
        <v>23644</v>
      </c>
      <c r="AC51" s="3">
        <f t="shared" si="0"/>
        <v>1318266.4714285715</v>
      </c>
      <c r="AD51" s="3">
        <f t="shared" si="1"/>
        <v>275939.53779942857</v>
      </c>
      <c r="AE51" s="3">
        <f t="shared" si="2"/>
        <v>13796.976889971429</v>
      </c>
      <c r="AF51" s="3">
        <f t="shared" si="3"/>
        <v>13800</v>
      </c>
      <c r="AG51" s="3" t="s">
        <v>497</v>
      </c>
      <c r="AH51" s="44" t="s">
        <v>663</v>
      </c>
      <c r="AI51" s="3" t="s">
        <v>625</v>
      </c>
      <c r="AJ51" s="3">
        <v>120</v>
      </c>
      <c r="AK51" s="48"/>
      <c r="AL51" s="53">
        <v>6900</v>
      </c>
      <c r="AM51" s="56"/>
      <c r="AN51" s="56"/>
      <c r="AO51" s="3" t="s">
        <v>664</v>
      </c>
      <c r="AR51" s="3">
        <f>Table3[[#This Row],[To be paid]]-Table3[[#This Row],[Amount chq]]-Table3[[#This Row],[Amount cash]]</f>
        <v>6900</v>
      </c>
    </row>
    <row r="52" spans="1:44" hidden="1" x14ac:dyDescent="0.3">
      <c r="A52">
        <v>49</v>
      </c>
      <c r="B52">
        <v>31214</v>
      </c>
      <c r="C52" t="s">
        <v>79</v>
      </c>
      <c r="D52" t="s">
        <v>54</v>
      </c>
      <c r="E52" s="12">
        <v>20327</v>
      </c>
      <c r="H52">
        <v>29</v>
      </c>
      <c r="K52">
        <v>874</v>
      </c>
      <c r="L52">
        <v>1495</v>
      </c>
      <c r="M52">
        <v>6280</v>
      </c>
      <c r="O52">
        <v>7775</v>
      </c>
      <c r="P52">
        <v>299.03846153846155</v>
      </c>
      <c r="Q52">
        <v>4485.5769230769229</v>
      </c>
      <c r="R52" s="2">
        <v>29</v>
      </c>
      <c r="S52" s="2">
        <v>935772.98571428575</v>
      </c>
      <c r="T52" s="2">
        <v>5746</v>
      </c>
      <c r="U52" s="2">
        <v>9667</v>
      </c>
      <c r="V52" s="2">
        <v>685267</v>
      </c>
      <c r="W52" s="2">
        <v>165435.71428571429</v>
      </c>
      <c r="X52" s="2">
        <v>850702.71428571432</v>
      </c>
      <c r="Y52" s="2">
        <v>85070.271428571432</v>
      </c>
      <c r="Z52" s="2">
        <v>130081.73076923077</v>
      </c>
      <c r="AA52" s="13">
        <v>161736.34615384616</v>
      </c>
      <c r="AB52" s="2">
        <v>17452</v>
      </c>
      <c r="AC52" s="3">
        <f t="shared" si="0"/>
        <v>1260456.0626373629</v>
      </c>
      <c r="AD52" s="3">
        <f t="shared" si="1"/>
        <v>263838.6630312528</v>
      </c>
      <c r="AE52" s="3">
        <f t="shared" si="2"/>
        <v>13191.93315156264</v>
      </c>
      <c r="AF52" s="3">
        <f t="shared" si="3"/>
        <v>13200</v>
      </c>
      <c r="AG52" s="3" t="s">
        <v>497</v>
      </c>
      <c r="AH52" s="42">
        <v>253342</v>
      </c>
      <c r="AI52" s="3" t="s">
        <v>708</v>
      </c>
      <c r="AJ52" s="3">
        <v>343</v>
      </c>
      <c r="AK52" s="48"/>
      <c r="AL52" s="53">
        <v>13200</v>
      </c>
      <c r="AM52" s="56"/>
      <c r="AN52" s="56"/>
      <c r="AR52" s="3">
        <f>Table3[[#This Row],[To be paid]]-Table3[[#This Row],[Amount chq]]-Table3[[#This Row],[Amount cash]]</f>
        <v>0</v>
      </c>
    </row>
    <row r="53" spans="1:44" hidden="1" x14ac:dyDescent="0.3">
      <c r="A53">
        <v>50</v>
      </c>
      <c r="B53">
        <v>31223</v>
      </c>
      <c r="C53" t="s">
        <v>80</v>
      </c>
      <c r="D53" t="s">
        <v>29</v>
      </c>
      <c r="E53" s="12">
        <v>20578</v>
      </c>
      <c r="H53">
        <v>28</v>
      </c>
      <c r="K53">
        <v>875</v>
      </c>
      <c r="L53">
        <v>1538</v>
      </c>
      <c r="M53">
        <v>6280</v>
      </c>
      <c r="O53">
        <v>7818</v>
      </c>
      <c r="P53">
        <v>300.69230769230768</v>
      </c>
      <c r="Q53">
        <v>4510.3846153846152</v>
      </c>
      <c r="R53" s="2">
        <v>28</v>
      </c>
      <c r="S53" s="2">
        <v>939088.5307692308</v>
      </c>
      <c r="T53" s="2">
        <v>4957</v>
      </c>
      <c r="U53" s="2">
        <v>9739.6</v>
      </c>
      <c r="V53" s="2">
        <v>685267</v>
      </c>
      <c r="W53" s="2">
        <v>168449.84615384616</v>
      </c>
      <c r="X53" s="2">
        <v>853716.84615384613</v>
      </c>
      <c r="Y53" s="2">
        <v>85371.684615384613</v>
      </c>
      <c r="Z53" s="2">
        <v>126290.76923076922</v>
      </c>
      <c r="AA53" s="13">
        <v>157332</v>
      </c>
      <c r="AB53" s="2">
        <v>15968</v>
      </c>
      <c r="AC53" s="3">
        <f t="shared" si="0"/>
        <v>1253375.8999999999</v>
      </c>
      <c r="AD53" s="3">
        <f t="shared" si="1"/>
        <v>262356.64338799997</v>
      </c>
      <c r="AE53" s="3">
        <f t="shared" si="2"/>
        <v>13117.832169399999</v>
      </c>
      <c r="AF53" s="3">
        <f t="shared" si="3"/>
        <v>13200</v>
      </c>
      <c r="AG53" s="3" t="s">
        <v>497</v>
      </c>
      <c r="AH53" s="44" t="s">
        <v>658</v>
      </c>
      <c r="AI53" s="3" t="s">
        <v>625</v>
      </c>
      <c r="AJ53" s="3">
        <v>107</v>
      </c>
      <c r="AK53" s="48"/>
      <c r="AL53" s="53">
        <v>13200</v>
      </c>
      <c r="AM53" s="56"/>
      <c r="AN53" s="56"/>
      <c r="AR53" s="3">
        <f>Table3[[#This Row],[To be paid]]-Table3[[#This Row],[Amount chq]]-Table3[[#This Row],[Amount cash]]</f>
        <v>0</v>
      </c>
    </row>
    <row r="54" spans="1:44" hidden="1" x14ac:dyDescent="0.3">
      <c r="A54">
        <v>51</v>
      </c>
      <c r="B54">
        <v>31232</v>
      </c>
      <c r="C54" t="s">
        <v>81</v>
      </c>
      <c r="D54" t="s">
        <v>29</v>
      </c>
      <c r="E54" s="12">
        <v>20603</v>
      </c>
      <c r="H54">
        <v>30</v>
      </c>
      <c r="K54">
        <v>875</v>
      </c>
      <c r="L54">
        <v>1538</v>
      </c>
      <c r="M54">
        <v>6280</v>
      </c>
      <c r="O54">
        <v>7818</v>
      </c>
      <c r="P54">
        <v>300.69230769230768</v>
      </c>
      <c r="Q54">
        <v>4510.3846153846152</v>
      </c>
      <c r="R54" s="2">
        <v>30</v>
      </c>
      <c r="S54" s="2">
        <v>939088.5307692308</v>
      </c>
      <c r="T54" s="2">
        <v>11522</v>
      </c>
      <c r="U54" s="2">
        <v>9739.6</v>
      </c>
      <c r="V54" s="2">
        <v>685267</v>
      </c>
      <c r="W54" s="2">
        <v>168449.84615384616</v>
      </c>
      <c r="X54" s="2">
        <v>853716.84615384613</v>
      </c>
      <c r="Y54" s="2">
        <v>85371.684615384613</v>
      </c>
      <c r="Z54" s="2">
        <v>135311.53846153847</v>
      </c>
      <c r="AA54" s="13">
        <v>168570</v>
      </c>
      <c r="AB54" s="2">
        <v>44000</v>
      </c>
      <c r="AC54" s="3">
        <f t="shared" si="0"/>
        <v>1308231.6692307692</v>
      </c>
      <c r="AD54" s="3">
        <f t="shared" si="1"/>
        <v>273839.05300338462</v>
      </c>
      <c r="AE54" s="3">
        <f t="shared" si="2"/>
        <v>13691.952650169231</v>
      </c>
      <c r="AF54" s="3">
        <f t="shared" si="3"/>
        <v>13700</v>
      </c>
      <c r="AG54" s="3" t="s">
        <v>497</v>
      </c>
      <c r="AI54" s="3" t="s">
        <v>912</v>
      </c>
      <c r="AJ54" s="3">
        <v>363</v>
      </c>
      <c r="AK54" s="53">
        <v>13700</v>
      </c>
      <c r="AL54" s="48"/>
      <c r="AM54" s="56"/>
      <c r="AN54" s="56"/>
      <c r="AR54" s="3">
        <f>Table3[[#This Row],[To be paid]]-Table3[[#This Row],[Amount chq]]-Table3[[#This Row],[Amount cash]]</f>
        <v>0</v>
      </c>
    </row>
    <row r="55" spans="1:44" hidden="1" x14ac:dyDescent="0.3">
      <c r="A55">
        <v>52</v>
      </c>
      <c r="B55">
        <v>31245</v>
      </c>
      <c r="C55" t="s">
        <v>82</v>
      </c>
      <c r="D55" t="s">
        <v>54</v>
      </c>
      <c r="E55" s="12">
        <v>20093</v>
      </c>
      <c r="H55">
        <v>28</v>
      </c>
      <c r="K55">
        <v>1067</v>
      </c>
      <c r="L55">
        <v>1666</v>
      </c>
      <c r="M55">
        <v>6280</v>
      </c>
      <c r="O55">
        <v>7946</v>
      </c>
      <c r="P55">
        <v>305.61538461538464</v>
      </c>
      <c r="Q55">
        <v>4584.2307692307695</v>
      </c>
      <c r="R55" s="2">
        <v>28</v>
      </c>
      <c r="S55" s="2">
        <v>969224.3</v>
      </c>
      <c r="T55" s="2">
        <v>12227</v>
      </c>
      <c r="U55" s="2">
        <v>9855.1</v>
      </c>
      <c r="V55" s="2">
        <v>685267</v>
      </c>
      <c r="W55" s="2">
        <v>195846</v>
      </c>
      <c r="X55" s="2">
        <v>881113</v>
      </c>
      <c r="Y55" s="2">
        <v>88111.3</v>
      </c>
      <c r="Z55" s="2">
        <v>128358.46153846155</v>
      </c>
      <c r="AA55" s="13">
        <v>159197.76923076922</v>
      </c>
      <c r="AB55" s="2">
        <v>19937</v>
      </c>
      <c r="AC55" s="3">
        <f t="shared" si="0"/>
        <v>1298799.6307692309</v>
      </c>
      <c r="AD55" s="3">
        <f t="shared" si="1"/>
        <v>271864.73871261539</v>
      </c>
      <c r="AE55" s="3">
        <f t="shared" si="2"/>
        <v>13593.23693563077</v>
      </c>
      <c r="AF55" s="3">
        <f t="shared" si="3"/>
        <v>13600</v>
      </c>
      <c r="AG55" s="3" t="s">
        <v>497</v>
      </c>
      <c r="AH55" s="42">
        <v>184002</v>
      </c>
      <c r="AI55" s="3" t="s">
        <v>625</v>
      </c>
      <c r="AJ55" s="3">
        <v>327</v>
      </c>
      <c r="AK55" s="48"/>
      <c r="AL55" s="53">
        <v>13600</v>
      </c>
      <c r="AM55" s="56"/>
      <c r="AN55" s="56"/>
      <c r="AR55" s="3">
        <f>Table3[[#This Row],[To be paid]]-Table3[[#This Row],[Amount chq]]-Table3[[#This Row],[Amount cash]]</f>
        <v>0</v>
      </c>
    </row>
    <row r="56" spans="1:44" hidden="1" x14ac:dyDescent="0.3">
      <c r="A56">
        <v>53</v>
      </c>
      <c r="B56">
        <v>31281</v>
      </c>
      <c r="C56" t="s">
        <v>83</v>
      </c>
      <c r="D56" t="s">
        <v>29</v>
      </c>
      <c r="E56" s="12">
        <v>21337</v>
      </c>
      <c r="F56">
        <v>40299</v>
      </c>
      <c r="H56">
        <v>27</v>
      </c>
      <c r="K56">
        <v>1025</v>
      </c>
      <c r="L56">
        <v>1730</v>
      </c>
      <c r="M56">
        <v>6280</v>
      </c>
      <c r="O56">
        <v>8010</v>
      </c>
      <c r="P56">
        <v>308.07692307692309</v>
      </c>
      <c r="Q56">
        <v>4621.1538461538466</v>
      </c>
      <c r="R56" s="2">
        <v>27</v>
      </c>
      <c r="S56" s="2">
        <v>965813.67142857146</v>
      </c>
      <c r="T56" s="2">
        <v>13339</v>
      </c>
      <c r="U56" s="2">
        <v>9950.7999999999993</v>
      </c>
      <c r="V56" s="2">
        <v>685267</v>
      </c>
      <c r="W56" s="2">
        <v>192745.42857142858</v>
      </c>
      <c r="X56" s="2">
        <v>878012.42857142864</v>
      </c>
      <c r="Y56" s="2">
        <v>87801.242857142875</v>
      </c>
      <c r="Z56" s="2">
        <v>124771.15384615386</v>
      </c>
      <c r="AA56" s="13">
        <v>155002.84615384613</v>
      </c>
      <c r="AB56" s="2">
        <v>18402</v>
      </c>
      <c r="AC56" s="3">
        <f t="shared" si="0"/>
        <v>1287279.4714285713</v>
      </c>
      <c r="AD56" s="3">
        <f t="shared" si="1"/>
        <v>269453.33895942854</v>
      </c>
      <c r="AE56" s="3">
        <f t="shared" si="2"/>
        <v>13472.666947971427</v>
      </c>
      <c r="AF56" s="3">
        <f t="shared" si="3"/>
        <v>13500</v>
      </c>
      <c r="AG56" s="3" t="s">
        <v>497</v>
      </c>
      <c r="AH56" s="42">
        <v>271889</v>
      </c>
      <c r="AI56" s="3" t="s">
        <v>625</v>
      </c>
      <c r="AJ56" s="3">
        <v>338</v>
      </c>
      <c r="AK56" s="48"/>
      <c r="AL56" s="53">
        <v>13500</v>
      </c>
      <c r="AM56" s="56"/>
      <c r="AN56" s="56"/>
      <c r="AR56" s="3">
        <f>Table3[[#This Row],[To be paid]]-Table3[[#This Row],[Amount chq]]-Table3[[#This Row],[Amount cash]]</f>
        <v>0</v>
      </c>
    </row>
    <row r="57" spans="1:44" hidden="1" x14ac:dyDescent="0.3">
      <c r="A57">
        <v>54</v>
      </c>
      <c r="B57">
        <v>31309</v>
      </c>
      <c r="C57" t="s">
        <v>84</v>
      </c>
      <c r="D57" t="s">
        <v>54</v>
      </c>
      <c r="E57" s="12">
        <v>18402</v>
      </c>
      <c r="F57">
        <v>40452</v>
      </c>
      <c r="H57">
        <v>27</v>
      </c>
      <c r="K57">
        <v>745</v>
      </c>
      <c r="L57">
        <v>1324</v>
      </c>
      <c r="M57">
        <v>6280</v>
      </c>
      <c r="O57">
        <v>7604</v>
      </c>
      <c r="P57">
        <v>292.46153846153845</v>
      </c>
      <c r="Q57">
        <v>4386.9230769230771</v>
      </c>
      <c r="R57" s="2">
        <v>27</v>
      </c>
      <c r="S57" s="2">
        <v>912292.07142857148</v>
      </c>
      <c r="T57" s="2">
        <v>9624</v>
      </c>
      <c r="U57" s="2">
        <v>9478.9</v>
      </c>
      <c r="V57" s="2">
        <v>685267</v>
      </c>
      <c r="W57" s="2">
        <v>144089.42857142858</v>
      </c>
      <c r="X57" s="2">
        <v>829356.42857142864</v>
      </c>
      <c r="Y57" s="2">
        <v>82935.64285714287</v>
      </c>
      <c r="Z57" s="2">
        <v>118446.92307692308</v>
      </c>
      <c r="AA57" s="13">
        <v>147652.09615384613</v>
      </c>
      <c r="AB57" s="2">
        <v>17111</v>
      </c>
      <c r="AC57" s="3">
        <f t="shared" si="0"/>
        <v>1214604.9906593408</v>
      </c>
      <c r="AD57" s="3">
        <f t="shared" si="1"/>
        <v>254241.11664481321</v>
      </c>
      <c r="AE57" s="3">
        <f t="shared" si="2"/>
        <v>12712.055832240661</v>
      </c>
      <c r="AF57" s="3">
        <f t="shared" si="3"/>
        <v>12800</v>
      </c>
      <c r="AG57" s="3" t="s">
        <v>497</v>
      </c>
      <c r="AH57" s="42">
        <v>129197</v>
      </c>
      <c r="AI57" s="3" t="s">
        <v>490</v>
      </c>
      <c r="AJ57" s="3">
        <v>309</v>
      </c>
      <c r="AK57" s="48"/>
      <c r="AL57" s="53">
        <v>12800</v>
      </c>
      <c r="AM57" s="56"/>
      <c r="AN57" s="56"/>
      <c r="AR57" s="3">
        <f>Table3[[#This Row],[To be paid]]-Table3[[#This Row],[Amount chq]]-Table3[[#This Row],[Amount cash]]</f>
        <v>0</v>
      </c>
    </row>
    <row r="58" spans="1:44" hidden="1" x14ac:dyDescent="0.3">
      <c r="A58">
        <v>55</v>
      </c>
      <c r="B58">
        <v>31401</v>
      </c>
      <c r="C58" t="s">
        <v>85</v>
      </c>
      <c r="D58" t="s">
        <v>48</v>
      </c>
      <c r="E58" s="12">
        <v>19220</v>
      </c>
      <c r="H58">
        <v>25</v>
      </c>
      <c r="K58">
        <v>497</v>
      </c>
      <c r="L58">
        <v>974</v>
      </c>
      <c r="M58">
        <v>6280</v>
      </c>
      <c r="O58">
        <v>7254</v>
      </c>
      <c r="P58">
        <v>279</v>
      </c>
      <c r="Q58">
        <v>4185</v>
      </c>
      <c r="R58" s="2">
        <v>25</v>
      </c>
      <c r="S58" s="2">
        <v>863474.54285714286</v>
      </c>
      <c r="T58" s="2">
        <v>11946</v>
      </c>
      <c r="U58" s="2">
        <v>9054.2999999999993</v>
      </c>
      <c r="V58" s="2">
        <v>685267</v>
      </c>
      <c r="W58" s="2">
        <v>99709.857142857145</v>
      </c>
      <c r="X58" s="2">
        <v>784976.85714285716</v>
      </c>
      <c r="Y58" s="2">
        <v>78497.685714285719</v>
      </c>
      <c r="Z58" s="2">
        <v>104625</v>
      </c>
      <c r="AA58" s="13">
        <v>130590.86538461538</v>
      </c>
      <c r="AB58" s="2">
        <v>15291</v>
      </c>
      <c r="AC58" s="3">
        <f t="shared" si="0"/>
        <v>1134981.7082417584</v>
      </c>
      <c r="AD58" s="3">
        <f t="shared" si="1"/>
        <v>237574.37116916486</v>
      </c>
      <c r="AE58" s="3">
        <f t="shared" si="2"/>
        <v>11878.718558458244</v>
      </c>
      <c r="AF58" s="3">
        <f t="shared" si="3"/>
        <v>11900</v>
      </c>
      <c r="AG58" s="3" t="s">
        <v>497</v>
      </c>
      <c r="AI58" s="3" t="s">
        <v>876</v>
      </c>
      <c r="AJ58" s="71">
        <v>350</v>
      </c>
      <c r="AK58" s="53">
        <v>11900</v>
      </c>
      <c r="AL58" s="48"/>
      <c r="AM58" s="56"/>
      <c r="AN58" s="56"/>
      <c r="AR58" s="3">
        <f>Table3[[#This Row],[To be paid]]-Table3[[#This Row],[Amount chq]]-Table3[[#This Row],[Amount cash]]</f>
        <v>0</v>
      </c>
    </row>
    <row r="59" spans="1:44" hidden="1" x14ac:dyDescent="0.3">
      <c r="A59">
        <v>56</v>
      </c>
      <c r="B59">
        <v>31452</v>
      </c>
      <c r="C59" t="s">
        <v>86</v>
      </c>
      <c r="D59" t="s">
        <v>39</v>
      </c>
      <c r="E59" s="12">
        <v>21903</v>
      </c>
      <c r="H59">
        <v>23</v>
      </c>
      <c r="K59">
        <v>477</v>
      </c>
      <c r="L59">
        <v>838</v>
      </c>
      <c r="M59">
        <v>6280</v>
      </c>
      <c r="O59">
        <v>7118</v>
      </c>
      <c r="P59">
        <v>273.76923076923077</v>
      </c>
      <c r="Q59">
        <v>4106.5384615384619</v>
      </c>
      <c r="R59" s="2">
        <v>23</v>
      </c>
      <c r="S59" s="2">
        <v>854051.15714285709</v>
      </c>
      <c r="T59" s="2">
        <v>11285</v>
      </c>
      <c r="U59" s="2">
        <v>8807.9</v>
      </c>
      <c r="V59" s="2">
        <v>685267</v>
      </c>
      <c r="W59" s="2">
        <v>91143.142857142855</v>
      </c>
      <c r="X59" s="2">
        <v>776410.14285714284</v>
      </c>
      <c r="Y59" s="2">
        <v>77641.014285714293</v>
      </c>
      <c r="Z59" s="2">
        <v>94450.384615384624</v>
      </c>
      <c r="AA59" s="13">
        <v>116874.0576923077</v>
      </c>
      <c r="AB59" s="2">
        <v>18492</v>
      </c>
      <c r="AC59" s="3">
        <f t="shared" si="0"/>
        <v>1103960.4994505495</v>
      </c>
      <c r="AD59" s="3">
        <f t="shared" si="1"/>
        <v>231081.01174498902</v>
      </c>
      <c r="AE59" s="3">
        <f t="shared" si="2"/>
        <v>11554.050587249452</v>
      </c>
      <c r="AF59" s="3">
        <f t="shared" si="3"/>
        <v>11600</v>
      </c>
      <c r="AG59" s="3" t="s">
        <v>497</v>
      </c>
      <c r="AH59" s="44" t="s">
        <v>500</v>
      </c>
      <c r="AI59" s="3" t="s">
        <v>490</v>
      </c>
      <c r="AJ59" s="3">
        <v>306</v>
      </c>
      <c r="AK59" s="48"/>
      <c r="AL59" s="53">
        <v>11600</v>
      </c>
      <c r="AM59" s="56"/>
      <c r="AN59" s="56"/>
      <c r="AR59" s="3">
        <f>Table3[[#This Row],[To be paid]]-Table3[[#This Row],[Amount chq]]-Table3[[#This Row],[Amount cash]]</f>
        <v>0</v>
      </c>
    </row>
    <row r="60" spans="1:44" hidden="1" x14ac:dyDescent="0.3">
      <c r="A60">
        <v>57</v>
      </c>
      <c r="B60">
        <v>31473</v>
      </c>
      <c r="C60" t="s">
        <v>87</v>
      </c>
      <c r="D60" t="s">
        <v>54</v>
      </c>
      <c r="E60" s="12">
        <v>21875</v>
      </c>
      <c r="H60">
        <v>20</v>
      </c>
      <c r="K60">
        <v>585</v>
      </c>
      <c r="L60">
        <v>1117</v>
      </c>
      <c r="M60">
        <v>6280</v>
      </c>
      <c r="O60">
        <v>7397</v>
      </c>
      <c r="P60">
        <v>284.5</v>
      </c>
      <c r="Q60">
        <v>4267.5</v>
      </c>
      <c r="R60" s="2">
        <v>20</v>
      </c>
      <c r="S60" s="2">
        <v>883278.7857142858</v>
      </c>
      <c r="T60" s="2">
        <v>10246</v>
      </c>
      <c r="U60" s="2">
        <v>9251.2000000000007</v>
      </c>
      <c r="V60" s="2">
        <v>685267</v>
      </c>
      <c r="W60" s="2">
        <v>117713.71428571429</v>
      </c>
      <c r="X60" s="2">
        <v>802980.71428571432</v>
      </c>
      <c r="Y60" s="2">
        <v>80298.071428571435</v>
      </c>
      <c r="Z60" s="2">
        <v>85350</v>
      </c>
      <c r="AA60" s="13">
        <v>106744.61538461539</v>
      </c>
      <c r="AB60" s="2">
        <v>16800</v>
      </c>
      <c r="AC60" s="3">
        <f t="shared" si="0"/>
        <v>1111670.6010989011</v>
      </c>
      <c r="AD60" s="3">
        <f t="shared" si="1"/>
        <v>232694.89022202199</v>
      </c>
      <c r="AE60" s="3">
        <f t="shared" si="2"/>
        <v>11634.7445111011</v>
      </c>
      <c r="AF60" s="3">
        <f t="shared" si="3"/>
        <v>11700</v>
      </c>
      <c r="AG60" s="3" t="s">
        <v>497</v>
      </c>
      <c r="AH60" s="44" t="s">
        <v>501</v>
      </c>
      <c r="AI60" s="3" t="s">
        <v>490</v>
      </c>
      <c r="AJ60" s="3">
        <v>307</v>
      </c>
      <c r="AK60" s="48"/>
      <c r="AL60" s="53">
        <v>11700</v>
      </c>
      <c r="AM60" s="56"/>
      <c r="AN60" s="56"/>
      <c r="AR60" s="3">
        <f>Table3[[#This Row],[To be paid]]-Table3[[#This Row],[Amount chq]]-Table3[[#This Row],[Amount cash]]</f>
        <v>0</v>
      </c>
    </row>
    <row r="61" spans="1:44" hidden="1" x14ac:dyDescent="0.3">
      <c r="A61">
        <v>58</v>
      </c>
      <c r="B61">
        <v>31493</v>
      </c>
      <c r="C61" t="s">
        <v>88</v>
      </c>
      <c r="D61" t="s">
        <v>29</v>
      </c>
      <c r="E61" s="12">
        <v>23894</v>
      </c>
      <c r="H61">
        <v>18</v>
      </c>
      <c r="K61">
        <v>560</v>
      </c>
      <c r="L61">
        <v>1132</v>
      </c>
      <c r="M61">
        <v>6280</v>
      </c>
      <c r="O61">
        <v>7412</v>
      </c>
      <c r="P61">
        <v>285.07692307692309</v>
      </c>
      <c r="Q61">
        <v>4276.1538461538466</v>
      </c>
      <c r="R61" s="2">
        <v>18</v>
      </c>
      <c r="S61" s="2">
        <v>882446.55714285711</v>
      </c>
      <c r="T61" s="2">
        <v>3813</v>
      </c>
      <c r="U61" s="2">
        <v>9293</v>
      </c>
      <c r="V61" s="2">
        <v>685267</v>
      </c>
      <c r="W61" s="2">
        <v>116957.14285714286</v>
      </c>
      <c r="X61" s="2">
        <v>802224.14285714284</v>
      </c>
      <c r="Y61" s="2">
        <v>80222.414285714287</v>
      </c>
      <c r="Z61" s="2">
        <v>76970.769230769234</v>
      </c>
      <c r="AA61" s="13">
        <v>96504.230769230766</v>
      </c>
      <c r="AB61" s="2">
        <v>16907</v>
      </c>
      <c r="AC61" s="3">
        <f t="shared" si="0"/>
        <v>1085934.5571428572</v>
      </c>
      <c r="AD61" s="3">
        <f t="shared" si="1"/>
        <v>227307.82150114287</v>
      </c>
      <c r="AE61" s="3">
        <f t="shared" si="2"/>
        <v>11365.391075057145</v>
      </c>
      <c r="AF61" s="3">
        <f t="shared" si="3"/>
        <v>11400</v>
      </c>
      <c r="AG61" s="3" t="s">
        <v>497</v>
      </c>
      <c r="AH61" s="42">
        <v>683048</v>
      </c>
      <c r="AI61" s="3" t="s">
        <v>559</v>
      </c>
      <c r="AJ61" s="3">
        <v>316</v>
      </c>
      <c r="AK61" s="48"/>
      <c r="AL61" s="53">
        <v>11400</v>
      </c>
      <c r="AM61" s="56"/>
      <c r="AN61" s="56"/>
      <c r="AR61" s="3">
        <f>Table3[[#This Row],[To be paid]]-Table3[[#This Row],[Amount chq]]-Table3[[#This Row],[Amount cash]]</f>
        <v>0</v>
      </c>
    </row>
    <row r="62" spans="1:44" hidden="1" x14ac:dyDescent="0.3">
      <c r="A62">
        <v>59</v>
      </c>
      <c r="B62">
        <v>31499</v>
      </c>
      <c r="C62" t="s">
        <v>89</v>
      </c>
      <c r="D62" t="s">
        <v>48</v>
      </c>
      <c r="E62" s="12">
        <v>25049</v>
      </c>
      <c r="H62">
        <v>18</v>
      </c>
      <c r="K62">
        <v>404</v>
      </c>
      <c r="L62">
        <v>818</v>
      </c>
      <c r="M62">
        <v>6280</v>
      </c>
      <c r="O62">
        <v>7098</v>
      </c>
      <c r="P62">
        <v>273</v>
      </c>
      <c r="Q62">
        <v>4095</v>
      </c>
      <c r="R62" s="2">
        <v>18</v>
      </c>
      <c r="S62" s="2">
        <v>846577.12857142859</v>
      </c>
      <c r="T62" s="2">
        <v>4287</v>
      </c>
      <c r="U62" s="2">
        <v>1074.9000000000001</v>
      </c>
      <c r="V62" s="2">
        <v>685267</v>
      </c>
      <c r="W62" s="2">
        <v>84348.571428571435</v>
      </c>
      <c r="X62" s="2">
        <v>769615.57142857148</v>
      </c>
      <c r="Y62" s="2">
        <v>76961.557142857157</v>
      </c>
      <c r="Z62" s="2">
        <v>73710</v>
      </c>
      <c r="AA62" s="13">
        <v>11162.423076923078</v>
      </c>
      <c r="AB62" s="2">
        <v>15435</v>
      </c>
      <c r="AC62" s="3">
        <f t="shared" si="0"/>
        <v>952246.45164835174</v>
      </c>
      <c r="AD62" s="3">
        <f t="shared" si="1"/>
        <v>199324.22725903298</v>
      </c>
      <c r="AE62" s="3">
        <f t="shared" si="2"/>
        <v>9966.2113629516498</v>
      </c>
      <c r="AF62" s="3">
        <f t="shared" si="3"/>
        <v>10000</v>
      </c>
      <c r="AG62" s="3" t="s">
        <v>497</v>
      </c>
      <c r="AH62" s="42">
        <v>264287</v>
      </c>
      <c r="AI62" s="3" t="s">
        <v>1017</v>
      </c>
      <c r="AJ62" s="3">
        <v>382</v>
      </c>
      <c r="AK62" s="48"/>
      <c r="AL62" s="48">
        <v>10000</v>
      </c>
      <c r="AM62" s="56"/>
      <c r="AN62" s="56"/>
      <c r="AR62" s="3">
        <f>Table3[[#This Row],[To be paid]]-Table3[[#This Row],[Amount chq]]-Table3[[#This Row],[Amount cash]]</f>
        <v>0</v>
      </c>
    </row>
    <row r="63" spans="1:44" x14ac:dyDescent="0.3">
      <c r="A63">
        <v>60</v>
      </c>
      <c r="B63">
        <v>31500</v>
      </c>
      <c r="C63" t="s">
        <v>90</v>
      </c>
      <c r="D63" t="s">
        <v>39</v>
      </c>
      <c r="E63" s="12">
        <v>22652</v>
      </c>
      <c r="H63">
        <v>18</v>
      </c>
      <c r="K63">
        <v>333</v>
      </c>
      <c r="L63">
        <v>643</v>
      </c>
      <c r="M63">
        <v>6280</v>
      </c>
      <c r="O63">
        <v>6923</v>
      </c>
      <c r="P63">
        <v>266.26923076923077</v>
      </c>
      <c r="Q63">
        <v>3994.0384615384614</v>
      </c>
      <c r="R63" s="2">
        <v>18</v>
      </c>
      <c r="S63" s="2">
        <v>828083.92857142864</v>
      </c>
      <c r="T63" s="2">
        <v>11311</v>
      </c>
      <c r="U63" s="2">
        <v>8593.4</v>
      </c>
      <c r="V63" s="2">
        <v>685267</v>
      </c>
      <c r="W63" s="2">
        <v>67536.571428571435</v>
      </c>
      <c r="X63" s="2">
        <v>752803.57142857148</v>
      </c>
      <c r="Y63" s="2">
        <v>75280.357142857145</v>
      </c>
      <c r="Z63" s="2">
        <v>71892.692307692312</v>
      </c>
      <c r="AA63" s="13">
        <v>89239.153846153844</v>
      </c>
      <c r="AB63" s="2">
        <v>14836</v>
      </c>
      <c r="AC63" s="3">
        <f t="shared" si="0"/>
        <v>1023956.1747252749</v>
      </c>
      <c r="AD63" s="3">
        <f t="shared" si="1"/>
        <v>214334.50649349455</v>
      </c>
      <c r="AE63" s="3">
        <f t="shared" si="2"/>
        <v>10716.725324674728</v>
      </c>
      <c r="AF63" s="3">
        <f t="shared" si="3"/>
        <v>10800</v>
      </c>
      <c r="AK63" s="48"/>
      <c r="AL63" s="48"/>
      <c r="AM63" s="56"/>
      <c r="AN63" s="56"/>
      <c r="AR63" s="3">
        <f>Table3[[#This Row],[To be paid]]-Table3[[#This Row],[Amount chq]]-Table3[[#This Row],[Amount cash]]</f>
        <v>10800</v>
      </c>
    </row>
    <row r="64" spans="1:44" hidden="1" x14ac:dyDescent="0.3">
      <c r="A64">
        <v>61</v>
      </c>
      <c r="B64">
        <v>31512</v>
      </c>
      <c r="C64" t="s">
        <v>91</v>
      </c>
      <c r="D64" t="s">
        <v>54</v>
      </c>
      <c r="E64" s="12">
        <v>23751</v>
      </c>
      <c r="H64">
        <v>17</v>
      </c>
      <c r="K64">
        <v>474</v>
      </c>
      <c r="L64">
        <v>967</v>
      </c>
      <c r="M64">
        <v>6280</v>
      </c>
      <c r="O64">
        <v>7247</v>
      </c>
      <c r="P64">
        <v>278.73076923076923</v>
      </c>
      <c r="Q64">
        <v>4180.9615384615381</v>
      </c>
      <c r="R64" s="2">
        <v>17</v>
      </c>
      <c r="S64" s="2">
        <v>863249.67142857134</v>
      </c>
      <c r="T64" s="2">
        <v>3357</v>
      </c>
      <c r="U64" s="2">
        <v>1114.5</v>
      </c>
      <c r="V64" s="2">
        <v>685267</v>
      </c>
      <c r="W64" s="2">
        <v>99505.428571428565</v>
      </c>
      <c r="X64" s="2">
        <v>784772.42857142852</v>
      </c>
      <c r="Y64" s="2">
        <v>78477.242857142861</v>
      </c>
      <c r="Z64" s="2">
        <v>71076.346153846142</v>
      </c>
      <c r="AA64" s="13">
        <v>10930.673076923076</v>
      </c>
      <c r="AB64" s="2">
        <v>15197</v>
      </c>
      <c r="AC64" s="3">
        <f t="shared" si="0"/>
        <v>964925.19065934059</v>
      </c>
      <c r="AD64" s="3">
        <f t="shared" si="1"/>
        <v>201978.14090881319</v>
      </c>
      <c r="AE64" s="3">
        <f t="shared" si="2"/>
        <v>10098.907045440661</v>
      </c>
      <c r="AF64" s="3">
        <f t="shared" si="3"/>
        <v>10100</v>
      </c>
      <c r="AG64" s="3" t="s">
        <v>497</v>
      </c>
      <c r="AH64" s="42">
        <v>163347</v>
      </c>
      <c r="AI64" s="3" t="s">
        <v>876</v>
      </c>
      <c r="AJ64" s="30">
        <v>349</v>
      </c>
      <c r="AK64" s="48"/>
      <c r="AL64" s="53">
        <v>10100</v>
      </c>
      <c r="AM64" s="56"/>
      <c r="AN64" s="56"/>
      <c r="AR64" s="3">
        <f>Table3[[#This Row],[To be paid]]-Table3[[#This Row],[Amount chq]]-Table3[[#This Row],[Amount cash]]</f>
        <v>0</v>
      </c>
    </row>
    <row r="65" spans="1:44" hidden="1" x14ac:dyDescent="0.3">
      <c r="A65">
        <v>62</v>
      </c>
      <c r="B65">
        <v>31513</v>
      </c>
      <c r="C65" t="s">
        <v>92</v>
      </c>
      <c r="D65" t="s">
        <v>54</v>
      </c>
      <c r="E65" s="12">
        <v>24920</v>
      </c>
      <c r="H65">
        <v>17</v>
      </c>
      <c r="K65">
        <v>622</v>
      </c>
      <c r="L65">
        <v>1167</v>
      </c>
      <c r="M65">
        <v>6280</v>
      </c>
      <c r="O65">
        <v>7447</v>
      </c>
      <c r="P65">
        <v>286.42307692307691</v>
      </c>
      <c r="Q65">
        <v>4296.3461538461534</v>
      </c>
      <c r="R65" s="2">
        <v>17</v>
      </c>
      <c r="S65" s="2">
        <v>890298.35714285716</v>
      </c>
      <c r="T65" s="2">
        <v>5588</v>
      </c>
      <c r="U65" s="2">
        <v>9306.2000000000007</v>
      </c>
      <c r="V65" s="2">
        <v>685267</v>
      </c>
      <c r="W65" s="2">
        <v>124095.14285714286</v>
      </c>
      <c r="X65" s="2">
        <v>809362.14285714284</v>
      </c>
      <c r="Y65" s="2">
        <v>80936.21428571429</v>
      </c>
      <c r="Z65" s="2">
        <v>73037.88461538461</v>
      </c>
      <c r="AA65" s="13">
        <v>91272.346153846156</v>
      </c>
      <c r="AB65" s="2">
        <v>16427</v>
      </c>
      <c r="AC65" s="3">
        <f t="shared" si="0"/>
        <v>1085929.787912088</v>
      </c>
      <c r="AD65" s="3">
        <f t="shared" si="1"/>
        <v>227306.82320575826</v>
      </c>
      <c r="AE65" s="3">
        <f t="shared" si="2"/>
        <v>11365.341160287913</v>
      </c>
      <c r="AF65" s="3">
        <f t="shared" si="3"/>
        <v>11400</v>
      </c>
      <c r="AG65" s="3" t="s">
        <v>497</v>
      </c>
      <c r="AH65" s="42">
        <v>873742</v>
      </c>
      <c r="AI65" s="3" t="s">
        <v>625</v>
      </c>
      <c r="AJ65" s="3">
        <v>328</v>
      </c>
      <c r="AK65" s="48"/>
      <c r="AL65" s="53">
        <v>11400</v>
      </c>
      <c r="AM65" s="56"/>
      <c r="AN65" s="56"/>
      <c r="AR65" s="3">
        <f>Table3[[#This Row],[To be paid]]-Table3[[#This Row],[Amount chq]]-Table3[[#This Row],[Amount cash]]</f>
        <v>0</v>
      </c>
    </row>
    <row r="66" spans="1:44" hidden="1" x14ac:dyDescent="0.3">
      <c r="A66">
        <v>63</v>
      </c>
      <c r="B66">
        <v>31525</v>
      </c>
      <c r="C66" s="51" t="s">
        <v>93</v>
      </c>
      <c r="D66" t="s">
        <v>48</v>
      </c>
      <c r="E66" s="12"/>
      <c r="H66">
        <v>19</v>
      </c>
      <c r="K66">
        <v>205</v>
      </c>
      <c r="L66">
        <v>477</v>
      </c>
      <c r="M66">
        <v>6280</v>
      </c>
      <c r="O66">
        <v>6757</v>
      </c>
      <c r="P66">
        <v>259.88461538461536</v>
      </c>
      <c r="Q66">
        <v>3898.2692307692305</v>
      </c>
      <c r="R66" s="2">
        <v>19</v>
      </c>
      <c r="S66" s="2">
        <v>805413.87142857141</v>
      </c>
      <c r="T66" s="2">
        <v>0</v>
      </c>
      <c r="U66" s="2">
        <v>8507.6</v>
      </c>
      <c r="V66" s="2">
        <v>685267</v>
      </c>
      <c r="W66" s="2">
        <v>46927.428571428572</v>
      </c>
      <c r="X66" s="2">
        <v>732194.42857142852</v>
      </c>
      <c r="Y66" s="2">
        <v>73219.442857142858</v>
      </c>
      <c r="Z66" s="2">
        <v>74067.115384615376</v>
      </c>
      <c r="AA66" s="13">
        <v>93256.384615384624</v>
      </c>
      <c r="AB66" s="2">
        <v>170768</v>
      </c>
      <c r="AC66" s="3">
        <f t="shared" si="0"/>
        <v>1152012.9714285713</v>
      </c>
      <c r="AD66" s="3">
        <f t="shared" si="1"/>
        <v>241139.35517942856</v>
      </c>
      <c r="AE66" s="3">
        <f t="shared" si="2"/>
        <v>12056.967758971428</v>
      </c>
      <c r="AF66" s="3">
        <f t="shared" si="3"/>
        <v>12100</v>
      </c>
      <c r="AG66" s="3" t="s">
        <v>497</v>
      </c>
      <c r="AH66" s="44" t="s">
        <v>652</v>
      </c>
      <c r="AI66" s="3" t="s">
        <v>1020</v>
      </c>
      <c r="AJ66" s="3">
        <v>389</v>
      </c>
      <c r="AK66" s="48"/>
      <c r="AL66" s="48">
        <v>12100</v>
      </c>
      <c r="AM66" s="56"/>
      <c r="AN66" s="56"/>
      <c r="AR66" s="3">
        <f>Table3[[#This Row],[To be paid]]-Table3[[#This Row],[Amount chq]]-Table3[[#This Row],[Amount cash]]</f>
        <v>0</v>
      </c>
    </row>
    <row r="67" spans="1:44" x14ac:dyDescent="0.3">
      <c r="A67">
        <v>64</v>
      </c>
      <c r="B67">
        <v>31532</v>
      </c>
      <c r="C67" s="51" t="s">
        <v>94</v>
      </c>
      <c r="D67" t="s">
        <v>39</v>
      </c>
      <c r="E67" s="12"/>
      <c r="H67">
        <v>19</v>
      </c>
      <c r="K67">
        <v>333</v>
      </c>
      <c r="L67">
        <v>643</v>
      </c>
      <c r="M67">
        <v>6280</v>
      </c>
      <c r="O67">
        <v>6923</v>
      </c>
      <c r="P67">
        <v>266.26923076923077</v>
      </c>
      <c r="Q67">
        <v>3994.0384615384614</v>
      </c>
      <c r="R67" s="2">
        <v>19</v>
      </c>
      <c r="S67" s="2">
        <v>828083.92857142864</v>
      </c>
      <c r="U67" s="2">
        <v>8593.4</v>
      </c>
      <c r="V67" s="2">
        <v>685267</v>
      </c>
      <c r="W67" s="2">
        <v>67536.571428571435</v>
      </c>
      <c r="X67" s="2">
        <v>752803.57142857148</v>
      </c>
      <c r="Y67" s="2">
        <v>75280.357142857145</v>
      </c>
      <c r="Z67" s="2">
        <v>75886.730769230766</v>
      </c>
      <c r="AA67" s="13">
        <v>94196.884615384624</v>
      </c>
      <c r="AB67" s="2">
        <v>44000</v>
      </c>
      <c r="AC67" s="3">
        <f t="shared" si="0"/>
        <v>1050760.943956044</v>
      </c>
      <c r="AD67" s="3">
        <f t="shared" si="1"/>
        <v>219945.28078887914</v>
      </c>
      <c r="AE67" s="3">
        <f t="shared" si="2"/>
        <v>10997.264039443959</v>
      </c>
      <c r="AF67" s="3">
        <f t="shared" si="3"/>
        <v>11000</v>
      </c>
      <c r="AK67" s="48"/>
      <c r="AL67" s="48"/>
      <c r="AM67" s="56"/>
      <c r="AN67" s="56"/>
      <c r="AR67" s="3">
        <f>Table3[[#This Row],[To be paid]]-Table3[[#This Row],[Amount chq]]-Table3[[#This Row],[Amount cash]]</f>
        <v>11000</v>
      </c>
    </row>
    <row r="68" spans="1:44" hidden="1" x14ac:dyDescent="0.3">
      <c r="A68">
        <v>65</v>
      </c>
      <c r="B68">
        <v>31534</v>
      </c>
      <c r="C68" t="s">
        <v>95</v>
      </c>
      <c r="D68" t="s">
        <v>96</v>
      </c>
      <c r="E68" s="12">
        <v>24291</v>
      </c>
      <c r="H68">
        <v>20</v>
      </c>
      <c r="K68">
        <v>285</v>
      </c>
      <c r="L68">
        <v>610</v>
      </c>
      <c r="M68">
        <v>6280</v>
      </c>
      <c r="O68">
        <v>6890</v>
      </c>
      <c r="P68">
        <v>265</v>
      </c>
      <c r="Q68">
        <v>3975</v>
      </c>
      <c r="R68" s="2">
        <v>20</v>
      </c>
      <c r="S68" s="2">
        <v>822026.07142857136</v>
      </c>
      <c r="U68" s="2">
        <v>8604.4</v>
      </c>
      <c r="V68" s="2">
        <v>685267</v>
      </c>
      <c r="W68" s="2">
        <v>62029.428571428572</v>
      </c>
      <c r="X68" s="2">
        <v>747296.42857142852</v>
      </c>
      <c r="Y68" s="2">
        <v>74729.642857142855</v>
      </c>
      <c r="Z68" s="2">
        <v>79500</v>
      </c>
      <c r="AA68" s="13">
        <v>99281.538461538454</v>
      </c>
      <c r="AB68" s="2">
        <v>49176</v>
      </c>
      <c r="AC68" s="3">
        <f t="shared" si="0"/>
        <v>1058588.0098901098</v>
      </c>
      <c r="AD68" s="3">
        <f t="shared" si="1"/>
        <v>221583.64223019779</v>
      </c>
      <c r="AE68" s="3">
        <f t="shared" si="2"/>
        <v>11079.18211150989</v>
      </c>
      <c r="AF68" s="3">
        <f t="shared" si="3"/>
        <v>11100</v>
      </c>
      <c r="AG68" s="3" t="s">
        <v>497</v>
      </c>
      <c r="AH68" s="42">
        <v>622237</v>
      </c>
      <c r="AI68" s="3" t="s">
        <v>861</v>
      </c>
      <c r="AJ68" s="3">
        <v>348</v>
      </c>
      <c r="AK68" s="48"/>
      <c r="AL68" s="53">
        <v>11100</v>
      </c>
      <c r="AM68" s="56"/>
      <c r="AN68" s="56"/>
      <c r="AR68" s="3">
        <f>Table3[[#This Row],[To be paid]]-Table3[[#This Row],[Amount chq]]-Table3[[#This Row],[Amount cash]]</f>
        <v>0</v>
      </c>
    </row>
    <row r="69" spans="1:44" x14ac:dyDescent="0.3">
      <c r="A69">
        <v>66</v>
      </c>
      <c r="B69">
        <v>31545</v>
      </c>
      <c r="C69" t="s">
        <v>97</v>
      </c>
      <c r="D69" t="s">
        <v>54</v>
      </c>
      <c r="E69" s="12">
        <v>24113</v>
      </c>
      <c r="H69">
        <v>12</v>
      </c>
      <c r="K69">
        <v>702</v>
      </c>
      <c r="L69">
        <v>1267</v>
      </c>
      <c r="M69">
        <v>6280</v>
      </c>
      <c r="O69">
        <v>7547</v>
      </c>
      <c r="P69">
        <v>290.26923076923077</v>
      </c>
      <c r="Q69">
        <v>4354.0384615384619</v>
      </c>
      <c r="R69" s="2">
        <v>12</v>
      </c>
      <c r="S69" s="2">
        <v>904839.1</v>
      </c>
      <c r="T69" s="2">
        <v>4969</v>
      </c>
      <c r="U69" s="2">
        <v>9416.2000000000007</v>
      </c>
      <c r="V69" s="2">
        <v>685267</v>
      </c>
      <c r="W69" s="2">
        <v>137314</v>
      </c>
      <c r="X69" s="2">
        <v>822581</v>
      </c>
      <c r="Y69" s="2">
        <v>82258.100000000006</v>
      </c>
      <c r="Z69" s="2">
        <v>52248.461538461546</v>
      </c>
      <c r="AA69" s="13">
        <v>65189.076923076922</v>
      </c>
      <c r="AB69" s="2">
        <v>15862</v>
      </c>
      <c r="AC69" s="3">
        <f t="shared" ref="AC69:AC80" si="4">S69+T69+U69+Z69+AA69+AB69</f>
        <v>1052523.8384615383</v>
      </c>
      <c r="AD69" s="3">
        <f t="shared" ref="AD69:AD80" si="5">AC69*$AD$2</f>
        <v>220314.28986676919</v>
      </c>
      <c r="AE69" s="3">
        <f t="shared" ref="AE69:AE80" si="6">AD69*$AE$2</f>
        <v>11015.714493338461</v>
      </c>
      <c r="AF69" s="3">
        <f t="shared" si="3"/>
        <v>11100</v>
      </c>
      <c r="AK69" s="48"/>
      <c r="AL69" s="48"/>
      <c r="AM69" s="56"/>
      <c r="AN69" s="56"/>
      <c r="AR69" s="3">
        <f>Table3[[#This Row],[To be paid]]-Table3[[#This Row],[Amount chq]]-Table3[[#This Row],[Amount cash]]</f>
        <v>11100</v>
      </c>
    </row>
    <row r="70" spans="1:44" hidden="1" x14ac:dyDescent="0.3">
      <c r="A70">
        <v>67</v>
      </c>
      <c r="B70">
        <v>31573</v>
      </c>
      <c r="C70" t="s">
        <v>98</v>
      </c>
      <c r="D70" t="s">
        <v>29</v>
      </c>
      <c r="E70" s="12"/>
      <c r="H70">
        <v>18</v>
      </c>
      <c r="K70">
        <v>295</v>
      </c>
      <c r="L70">
        <v>775</v>
      </c>
      <c r="M70">
        <v>6280</v>
      </c>
      <c r="O70">
        <v>7055</v>
      </c>
      <c r="P70">
        <v>271.34615384615387</v>
      </c>
      <c r="Q70">
        <v>4070.1923076923081</v>
      </c>
      <c r="R70" s="2">
        <v>18</v>
      </c>
      <c r="S70" s="2">
        <v>834512.95714285714</v>
      </c>
      <c r="U70" s="2">
        <v>8900.2999999999993</v>
      </c>
      <c r="V70" s="2">
        <v>685267</v>
      </c>
      <c r="W70" s="2">
        <v>73381.142857142855</v>
      </c>
      <c r="X70" s="2">
        <v>758648.14285714284</v>
      </c>
      <c r="Y70" s="2">
        <v>75864.814285714281</v>
      </c>
      <c r="Z70" s="2">
        <v>73263.461538461546</v>
      </c>
      <c r="AA70" s="13">
        <v>92426.192307692298</v>
      </c>
      <c r="AB70" s="2">
        <v>44000</v>
      </c>
      <c r="AC70" s="3">
        <f t="shared" si="4"/>
        <v>1053102.9109890109</v>
      </c>
      <c r="AD70" s="3">
        <f t="shared" si="5"/>
        <v>220435.50132821978</v>
      </c>
      <c r="AE70" s="3">
        <f t="shared" si="6"/>
        <v>11021.77506641099</v>
      </c>
      <c r="AF70" s="3">
        <f t="shared" si="3"/>
        <v>11100</v>
      </c>
      <c r="AG70" s="3" t="s">
        <v>497</v>
      </c>
      <c r="AH70" s="44" t="s">
        <v>597</v>
      </c>
      <c r="AI70" s="3" t="s">
        <v>490</v>
      </c>
      <c r="AJ70" s="3">
        <v>303</v>
      </c>
      <c r="AK70" s="48"/>
      <c r="AL70" s="53">
        <v>11100</v>
      </c>
      <c r="AM70" s="56"/>
      <c r="AN70" s="56"/>
      <c r="AR70" s="3">
        <f>Table3[[#This Row],[To be paid]]-Table3[[#This Row],[Amount chq]]-Table3[[#This Row],[Amount cash]]</f>
        <v>0</v>
      </c>
    </row>
    <row r="71" spans="1:44" hidden="1" x14ac:dyDescent="0.3">
      <c r="A71">
        <v>68</v>
      </c>
      <c r="B71">
        <v>31574</v>
      </c>
      <c r="C71" t="s">
        <v>99</v>
      </c>
      <c r="D71" t="s">
        <v>96</v>
      </c>
      <c r="E71" s="12"/>
      <c r="H71">
        <v>19</v>
      </c>
      <c r="K71">
        <v>237</v>
      </c>
      <c r="L71">
        <v>552</v>
      </c>
      <c r="M71">
        <v>6280</v>
      </c>
      <c r="O71">
        <v>6832</v>
      </c>
      <c r="P71">
        <v>262.76923076923077</v>
      </c>
      <c r="Q71">
        <v>3941.5384615384614</v>
      </c>
      <c r="R71" s="2">
        <v>19</v>
      </c>
      <c r="S71" s="2">
        <v>813658.52857142861</v>
      </c>
      <c r="U71" s="2">
        <v>8540.6</v>
      </c>
      <c r="V71" s="2">
        <v>685267</v>
      </c>
      <c r="W71" s="2">
        <v>54422.571428571428</v>
      </c>
      <c r="X71" s="2">
        <v>739689.57142857148</v>
      </c>
      <c r="Y71" s="2">
        <v>73968.957142857151</v>
      </c>
      <c r="Z71" s="2">
        <v>74889.230769230766</v>
      </c>
      <c r="AA71" s="13">
        <v>93618.115384615376</v>
      </c>
      <c r="AB71" s="2">
        <v>44000</v>
      </c>
      <c r="AC71" s="3">
        <f t="shared" si="4"/>
        <v>1034706.4747252747</v>
      </c>
      <c r="AD71" s="3">
        <f t="shared" si="5"/>
        <v>216584.75928949451</v>
      </c>
      <c r="AE71" s="3">
        <f t="shared" si="6"/>
        <v>10829.237964474727</v>
      </c>
      <c r="AF71" s="3">
        <f t="shared" ref="AF71:AF80" si="7">ROUNDUP(AE71,-2)</f>
        <v>10900</v>
      </c>
      <c r="AG71" s="3" t="s">
        <v>497</v>
      </c>
      <c r="AH71" s="42">
        <v>857372</v>
      </c>
      <c r="AI71" s="3" t="s">
        <v>708</v>
      </c>
      <c r="AJ71" s="3">
        <v>342</v>
      </c>
      <c r="AK71" s="48">
        <v>10900</v>
      </c>
      <c r="AL71" s="53"/>
      <c r="AM71" s="56"/>
      <c r="AN71" s="56"/>
      <c r="AR71" s="3">
        <f>Table3[[#This Row],[To be paid]]-Table3[[#This Row],[Amount chq]]-Table3[[#This Row],[Amount cash]]</f>
        <v>0</v>
      </c>
    </row>
    <row r="72" spans="1:44" hidden="1" x14ac:dyDescent="0.3">
      <c r="A72">
        <v>69</v>
      </c>
      <c r="B72">
        <v>30064</v>
      </c>
      <c r="C72" t="s">
        <v>100</v>
      </c>
      <c r="D72" t="s">
        <v>96</v>
      </c>
      <c r="E72" s="12">
        <v>13697</v>
      </c>
      <c r="F72">
        <v>35612</v>
      </c>
      <c r="H72">
        <v>40</v>
      </c>
      <c r="K72">
        <v>1192</v>
      </c>
      <c r="L72">
        <v>1192</v>
      </c>
      <c r="M72">
        <v>3614</v>
      </c>
      <c r="O72">
        <v>4806</v>
      </c>
      <c r="P72">
        <v>184.84615384615384</v>
      </c>
      <c r="Q72">
        <v>2772.6923076923076</v>
      </c>
      <c r="R72" s="2">
        <v>40</v>
      </c>
      <c r="S72" s="2">
        <v>80011.835483870964</v>
      </c>
      <c r="T72" s="2">
        <v>6534</v>
      </c>
      <c r="U72" s="2">
        <v>6312</v>
      </c>
      <c r="V72" s="2">
        <v>53627.580645161288</v>
      </c>
      <c r="W72" s="2">
        <v>19110.451612903227</v>
      </c>
      <c r="X72" s="2">
        <v>72738.032258064515</v>
      </c>
      <c r="Y72" s="2">
        <v>7273.8032258064522</v>
      </c>
      <c r="Z72" s="2">
        <v>110907.69230769231</v>
      </c>
      <c r="AA72" s="13">
        <v>145661.53846153847</v>
      </c>
      <c r="AB72" s="2">
        <v>19987</v>
      </c>
      <c r="AC72" s="3">
        <f t="shared" si="4"/>
        <v>369414.06625310174</v>
      </c>
      <c r="AD72" s="3">
        <f t="shared" si="5"/>
        <v>77325.752348099253</v>
      </c>
      <c r="AE72" s="3">
        <f t="shared" si="6"/>
        <v>3866.2876174049629</v>
      </c>
      <c r="AF72" s="3">
        <f t="shared" si="7"/>
        <v>3900</v>
      </c>
      <c r="AG72" s="3" t="s">
        <v>497</v>
      </c>
      <c r="AH72" s="44" t="s">
        <v>709</v>
      </c>
      <c r="AI72" s="3" t="s">
        <v>708</v>
      </c>
      <c r="AJ72" s="3">
        <v>346</v>
      </c>
      <c r="AK72" s="48"/>
      <c r="AL72" s="53">
        <v>3900</v>
      </c>
      <c r="AM72" s="56"/>
      <c r="AN72" s="56"/>
      <c r="AR72" s="3">
        <f>Table3[[#This Row],[To be paid]]-Table3[[#This Row],[Amount chq]]-Table3[[#This Row],[Amount cash]]</f>
        <v>0</v>
      </c>
    </row>
    <row r="73" spans="1:44" hidden="1" x14ac:dyDescent="0.3">
      <c r="A73">
        <v>70</v>
      </c>
      <c r="B73">
        <v>30468</v>
      </c>
      <c r="C73" t="s">
        <v>101</v>
      </c>
      <c r="D73" t="s">
        <v>29</v>
      </c>
      <c r="E73" s="12">
        <v>13767</v>
      </c>
      <c r="F73">
        <v>35682</v>
      </c>
      <c r="H73">
        <v>30</v>
      </c>
      <c r="K73">
        <v>1474</v>
      </c>
      <c r="L73">
        <v>1538</v>
      </c>
      <c r="M73">
        <v>3614</v>
      </c>
      <c r="O73">
        <v>5152</v>
      </c>
      <c r="P73">
        <v>198.15384615384616</v>
      </c>
      <c r="Q73">
        <v>2972.3076923076924</v>
      </c>
      <c r="R73" s="2">
        <v>30</v>
      </c>
      <c r="S73" s="2">
        <v>98252.66</v>
      </c>
      <c r="T73" s="2">
        <v>8146</v>
      </c>
      <c r="U73" s="2">
        <v>6807</v>
      </c>
      <c r="V73" s="2">
        <v>61815.199999999997</v>
      </c>
      <c r="W73" s="2">
        <v>27505.4</v>
      </c>
      <c r="X73" s="2">
        <v>89320.6</v>
      </c>
      <c r="Y73" s="2">
        <v>8932.0600000000013</v>
      </c>
      <c r="Z73" s="2">
        <v>89169.230769230766</v>
      </c>
      <c r="AA73" s="13">
        <v>117813.46153846155</v>
      </c>
      <c r="AB73" s="2">
        <v>15463</v>
      </c>
      <c r="AC73" s="3">
        <f t="shared" si="4"/>
        <v>335651.35230769234</v>
      </c>
      <c r="AD73" s="3">
        <f t="shared" si="5"/>
        <v>70258.541065046171</v>
      </c>
      <c r="AE73" s="3">
        <f t="shared" si="6"/>
        <v>3512.9270532523087</v>
      </c>
      <c r="AF73" s="3">
        <f t="shared" si="7"/>
        <v>3600</v>
      </c>
      <c r="AG73" s="3" t="s">
        <v>497</v>
      </c>
      <c r="AI73" s="3" t="s">
        <v>903</v>
      </c>
      <c r="AJ73" s="3">
        <v>360</v>
      </c>
      <c r="AK73" s="53">
        <v>3600</v>
      </c>
      <c r="AL73" s="48"/>
      <c r="AM73" s="56"/>
      <c r="AN73" s="56"/>
      <c r="AR73" s="3">
        <f>Table3[[#This Row],[To be paid]]-Table3[[#This Row],[Amount chq]]-Table3[[#This Row],[Amount cash]]</f>
        <v>0</v>
      </c>
    </row>
    <row r="74" spans="1:44" hidden="1" x14ac:dyDescent="0.3">
      <c r="A74">
        <v>71</v>
      </c>
      <c r="B74">
        <v>30904</v>
      </c>
      <c r="C74" t="s">
        <v>102</v>
      </c>
      <c r="D74" t="s">
        <v>48</v>
      </c>
      <c r="E74" s="12">
        <v>13881</v>
      </c>
      <c r="F74">
        <v>35796</v>
      </c>
      <c r="H74">
        <v>24</v>
      </c>
      <c r="K74">
        <v>470</v>
      </c>
      <c r="L74">
        <v>528</v>
      </c>
      <c r="M74">
        <v>3781</v>
      </c>
      <c r="O74">
        <v>4309</v>
      </c>
      <c r="P74">
        <v>165.73076923076923</v>
      </c>
      <c r="Q74">
        <v>2485.9615384615386</v>
      </c>
      <c r="R74" s="2">
        <v>24</v>
      </c>
      <c r="S74" s="2">
        <v>94890.4</v>
      </c>
      <c r="T74" s="2">
        <v>11837</v>
      </c>
      <c r="U74" s="2">
        <v>5814.8</v>
      </c>
      <c r="V74" s="2">
        <v>75622.967741935485</v>
      </c>
      <c r="W74" s="2">
        <v>10641.032258064517</v>
      </c>
      <c r="X74" s="2">
        <v>86264</v>
      </c>
      <c r="Y74" s="2">
        <v>8626.4</v>
      </c>
      <c r="Z74" s="2">
        <v>59663.076923076922</v>
      </c>
      <c r="AA74" s="13">
        <v>80512.615384615376</v>
      </c>
      <c r="AB74" s="2">
        <v>16812</v>
      </c>
      <c r="AC74" s="3">
        <f t="shared" si="4"/>
        <v>269529.89230769232</v>
      </c>
      <c r="AD74" s="3">
        <f t="shared" si="5"/>
        <v>56417.997057846158</v>
      </c>
      <c r="AE74" s="3">
        <f t="shared" si="6"/>
        <v>2820.899852892308</v>
      </c>
      <c r="AF74" s="3">
        <f t="shared" si="7"/>
        <v>2900</v>
      </c>
      <c r="AG74" s="3" t="s">
        <v>497</v>
      </c>
      <c r="AH74" s="42">
        <v>165649</v>
      </c>
      <c r="AI74" s="3" t="s">
        <v>490</v>
      </c>
      <c r="AJ74" s="3">
        <v>305</v>
      </c>
      <c r="AK74" s="48"/>
      <c r="AL74" s="53">
        <v>2900</v>
      </c>
      <c r="AM74" s="56"/>
      <c r="AN74" s="56"/>
      <c r="AR74" s="3">
        <f>Table3[[#This Row],[To be paid]]-Table3[[#This Row],[Amount chq]]-Table3[[#This Row],[Amount cash]]</f>
        <v>0</v>
      </c>
    </row>
    <row r="75" spans="1:44" hidden="1" x14ac:dyDescent="0.3">
      <c r="A75">
        <v>72</v>
      </c>
      <c r="B75">
        <v>30644</v>
      </c>
      <c r="C75" t="s">
        <v>103</v>
      </c>
      <c r="D75" t="s">
        <v>96</v>
      </c>
      <c r="E75" s="12">
        <v>18178</v>
      </c>
      <c r="F75">
        <v>40093</v>
      </c>
      <c r="H75">
        <v>34</v>
      </c>
      <c r="K75">
        <v>497</v>
      </c>
      <c r="L75">
        <v>891</v>
      </c>
      <c r="M75">
        <v>6280</v>
      </c>
      <c r="O75">
        <v>7171</v>
      </c>
      <c r="P75">
        <v>275.80769230769232</v>
      </c>
      <c r="Q75">
        <v>4137.1153846153848</v>
      </c>
      <c r="R75" s="2">
        <v>34</v>
      </c>
      <c r="S75" s="2">
        <v>859561.84285714291</v>
      </c>
      <c r="T75" s="2">
        <v>746</v>
      </c>
      <c r="U75" s="2">
        <v>1025.4000000000001</v>
      </c>
      <c r="V75" s="2">
        <v>685267</v>
      </c>
      <c r="W75" s="2">
        <v>96152.857142857145</v>
      </c>
      <c r="X75" s="2">
        <v>781419.85714285716</v>
      </c>
      <c r="Y75" s="2">
        <v>78141.985714285722</v>
      </c>
      <c r="Z75" s="2">
        <v>140661.92307692309</v>
      </c>
      <c r="AA75" s="13">
        <v>20113.615384615387</v>
      </c>
      <c r="AB75" s="2">
        <v>44000</v>
      </c>
      <c r="AC75" s="3">
        <f t="shared" si="4"/>
        <v>1066108.7813186813</v>
      </c>
      <c r="AD75" s="3">
        <f t="shared" si="5"/>
        <v>223157.89010562637</v>
      </c>
      <c r="AE75" s="3">
        <f t="shared" si="6"/>
        <v>11157.89450528132</v>
      </c>
      <c r="AF75" s="3">
        <f t="shared" si="7"/>
        <v>11200</v>
      </c>
      <c r="AG75" s="3" t="s">
        <v>497</v>
      </c>
      <c r="AH75" s="42">
        <v>290044</v>
      </c>
      <c r="AI75" s="3" t="s">
        <v>779</v>
      </c>
      <c r="AJ75" s="3">
        <v>166</v>
      </c>
      <c r="AK75" s="48"/>
      <c r="AL75" s="53">
        <v>11200</v>
      </c>
      <c r="AM75" s="56"/>
      <c r="AN75" s="56"/>
      <c r="AR75" s="3">
        <f>Table3[[#This Row],[To be paid]]-Table3[[#This Row],[Amount chq]]-Table3[[#This Row],[Amount cash]]</f>
        <v>0</v>
      </c>
    </row>
    <row r="76" spans="1:44" x14ac:dyDescent="0.3">
      <c r="A76">
        <v>73</v>
      </c>
      <c r="B76">
        <v>31131</v>
      </c>
      <c r="C76" t="s">
        <v>104</v>
      </c>
      <c r="D76" t="s">
        <v>96</v>
      </c>
      <c r="E76" s="12">
        <v>15578</v>
      </c>
      <c r="F76">
        <v>37493</v>
      </c>
      <c r="H76">
        <v>28</v>
      </c>
      <c r="K76">
        <v>465</v>
      </c>
      <c r="L76">
        <v>639</v>
      </c>
      <c r="M76">
        <v>4912</v>
      </c>
      <c r="O76">
        <v>5551</v>
      </c>
      <c r="P76">
        <v>213.5</v>
      </c>
      <c r="Q76">
        <v>3202.5</v>
      </c>
      <c r="R76" s="2">
        <v>28</v>
      </c>
      <c r="S76" s="2">
        <v>401150.87419354834</v>
      </c>
      <c r="U76" s="2">
        <v>1025.4000000000001</v>
      </c>
      <c r="V76" s="2">
        <v>321924.29032258061</v>
      </c>
      <c r="W76" s="2">
        <v>42758.322580645159</v>
      </c>
      <c r="X76" s="2">
        <v>364682.61290322576</v>
      </c>
      <c r="Y76" s="2">
        <v>36468.261290322574</v>
      </c>
      <c r="Z76" s="2">
        <v>89670</v>
      </c>
      <c r="AA76" s="13">
        <v>16564.153846153848</v>
      </c>
      <c r="AB76" s="2">
        <v>44000</v>
      </c>
      <c r="AC76" s="3">
        <f t="shared" si="4"/>
        <v>552410.42803970224</v>
      </c>
      <c r="AD76" s="3">
        <f t="shared" si="5"/>
        <v>115630.55079727048</v>
      </c>
      <c r="AE76" s="3">
        <f t="shared" si="6"/>
        <v>5781.527539863524</v>
      </c>
      <c r="AF76" s="3">
        <f t="shared" si="7"/>
        <v>5800</v>
      </c>
      <c r="AK76" s="48"/>
      <c r="AL76" s="48"/>
      <c r="AM76" s="56"/>
      <c r="AN76" s="56"/>
      <c r="AR76" s="3">
        <f>Table3[[#This Row],[To be paid]]-Table3[[#This Row],[Amount chq]]-Table3[[#This Row],[Amount cash]]</f>
        <v>5800</v>
      </c>
    </row>
    <row r="77" spans="1:44" x14ac:dyDescent="0.3">
      <c r="A77">
        <v>74</v>
      </c>
      <c r="B77">
        <v>31449</v>
      </c>
      <c r="C77" t="s">
        <v>105</v>
      </c>
      <c r="D77" t="s">
        <v>96</v>
      </c>
      <c r="E77" s="12">
        <v>17278</v>
      </c>
      <c r="F77">
        <v>39193</v>
      </c>
      <c r="H77">
        <v>19</v>
      </c>
      <c r="K77">
        <v>977</v>
      </c>
      <c r="L77">
        <v>1192</v>
      </c>
      <c r="M77">
        <v>6010</v>
      </c>
      <c r="O77">
        <v>7202</v>
      </c>
      <c r="P77">
        <v>277</v>
      </c>
      <c r="Q77">
        <v>4155</v>
      </c>
      <c r="R77" s="2">
        <v>19</v>
      </c>
      <c r="S77" s="2">
        <v>854679.54</v>
      </c>
      <c r="U77" s="2">
        <v>1025.4000000000001</v>
      </c>
      <c r="V77" s="2">
        <v>624921</v>
      </c>
      <c r="W77" s="2">
        <v>152060.4</v>
      </c>
      <c r="X77" s="2">
        <v>776981.4</v>
      </c>
      <c r="Y77" s="2">
        <v>77698.14</v>
      </c>
      <c r="Z77" s="2">
        <v>78945</v>
      </c>
      <c r="AA77" s="13">
        <v>11239.961538461539</v>
      </c>
      <c r="AB77" s="2">
        <v>44000</v>
      </c>
      <c r="AC77" s="3">
        <f t="shared" si="4"/>
        <v>989889.90153846156</v>
      </c>
      <c r="AD77" s="3">
        <f t="shared" si="5"/>
        <v>207203.75419003077</v>
      </c>
      <c r="AE77" s="3">
        <f t="shared" si="6"/>
        <v>10360.187709501539</v>
      </c>
      <c r="AF77" s="3">
        <f t="shared" si="7"/>
        <v>10400</v>
      </c>
      <c r="AK77" s="48"/>
      <c r="AL77" s="48"/>
      <c r="AM77" s="56"/>
      <c r="AN77" s="56"/>
      <c r="AR77" s="3">
        <f>Table3[[#This Row],[To be paid]]-Table3[[#This Row],[Amount chq]]-Table3[[#This Row],[Amount cash]]</f>
        <v>10400</v>
      </c>
    </row>
    <row r="78" spans="1:44" hidden="1" x14ac:dyDescent="0.3">
      <c r="A78">
        <v>75</v>
      </c>
      <c r="B78">
        <v>31450</v>
      </c>
      <c r="C78" t="s">
        <v>106</v>
      </c>
      <c r="D78" t="s">
        <v>39</v>
      </c>
      <c r="E78" s="12">
        <v>20741</v>
      </c>
      <c r="F78">
        <v>42656</v>
      </c>
      <c r="H78">
        <v>28</v>
      </c>
      <c r="K78">
        <v>643</v>
      </c>
      <c r="L78">
        <v>982</v>
      </c>
      <c r="M78">
        <v>6280</v>
      </c>
      <c r="O78">
        <v>7262</v>
      </c>
      <c r="P78">
        <v>279.30769230769232</v>
      </c>
      <c r="Q78">
        <v>4189.6153846153848</v>
      </c>
      <c r="R78" s="2">
        <v>28</v>
      </c>
      <c r="S78" s="2">
        <v>883889.44285714289</v>
      </c>
      <c r="U78" s="2">
        <v>8966.2999999999993</v>
      </c>
      <c r="V78" s="2">
        <v>685267</v>
      </c>
      <c r="W78" s="2">
        <v>118268.85714285714</v>
      </c>
      <c r="X78" s="2">
        <v>803535.85714285716</v>
      </c>
      <c r="Y78" s="2">
        <v>80353.585714285728</v>
      </c>
      <c r="Z78" s="2">
        <v>117309.23076923078</v>
      </c>
      <c r="AA78" s="13">
        <v>144840.23076923075</v>
      </c>
      <c r="AB78" s="2">
        <v>44000</v>
      </c>
      <c r="AC78" s="3">
        <f t="shared" si="4"/>
        <v>1199005.2043956043</v>
      </c>
      <c r="AD78" s="3">
        <f t="shared" si="5"/>
        <v>250975.76938408791</v>
      </c>
      <c r="AE78" s="3">
        <f t="shared" si="6"/>
        <v>12548.788469204395</v>
      </c>
      <c r="AF78" s="3">
        <f t="shared" si="7"/>
        <v>12600</v>
      </c>
      <c r="AG78" s="3" t="s">
        <v>497</v>
      </c>
      <c r="AH78" s="42">
        <v>410029</v>
      </c>
      <c r="AI78" s="3" t="s">
        <v>554</v>
      </c>
      <c r="AJ78" s="3">
        <v>313</v>
      </c>
      <c r="AK78" s="48"/>
      <c r="AL78" s="53">
        <v>12600</v>
      </c>
      <c r="AM78" s="56"/>
      <c r="AN78" s="56"/>
      <c r="AR78" s="3">
        <f>Table3[[#This Row],[To be paid]]-Table3[[#This Row],[Amount chq]]-Table3[[#This Row],[Amount cash]]</f>
        <v>0</v>
      </c>
    </row>
    <row r="79" spans="1:44" x14ac:dyDescent="0.3">
      <c r="A79">
        <v>76</v>
      </c>
      <c r="B79">
        <v>31520</v>
      </c>
      <c r="C79" t="s">
        <v>107</v>
      </c>
      <c r="D79" t="s">
        <v>39</v>
      </c>
      <c r="E79" s="12"/>
      <c r="H79">
        <v>20</v>
      </c>
      <c r="K79">
        <v>289</v>
      </c>
      <c r="L79">
        <v>585</v>
      </c>
      <c r="M79">
        <v>6280</v>
      </c>
      <c r="O79">
        <v>6865</v>
      </c>
      <c r="P79">
        <v>264.03846153846155</v>
      </c>
      <c r="Q79">
        <v>3960.5769230769233</v>
      </c>
      <c r="R79" s="2">
        <v>20</v>
      </c>
      <c r="S79" s="2">
        <v>820182.7857142858</v>
      </c>
      <c r="U79" s="2">
        <v>978.1</v>
      </c>
      <c r="V79" s="2">
        <v>685267</v>
      </c>
      <c r="W79" s="2">
        <v>60353.714285714283</v>
      </c>
      <c r="X79" s="2">
        <v>745620.71428571432</v>
      </c>
      <c r="Y79" s="2">
        <v>74562.071428571435</v>
      </c>
      <c r="Z79" s="2">
        <v>79211.538461538468</v>
      </c>
      <c r="AA79" s="13">
        <v>11285.76923076923</v>
      </c>
      <c r="AB79" s="2">
        <v>44000</v>
      </c>
      <c r="AC79" s="3">
        <f t="shared" si="4"/>
        <v>955658.19340659352</v>
      </c>
      <c r="AD79" s="3">
        <f t="shared" si="5"/>
        <v>200038.37304386817</v>
      </c>
      <c r="AE79" s="3">
        <f t="shared" si="6"/>
        <v>10001.91865219341</v>
      </c>
      <c r="AF79" s="3">
        <f t="shared" si="7"/>
        <v>10100</v>
      </c>
      <c r="AK79" s="48"/>
      <c r="AL79" s="48"/>
      <c r="AM79" s="56"/>
      <c r="AN79" s="56"/>
      <c r="AR79" s="3">
        <f>Table3[[#This Row],[To be paid]]-Table3[[#This Row],[Amount chq]]-Table3[[#This Row],[Amount cash]]</f>
        <v>10100</v>
      </c>
    </row>
    <row r="80" spans="1:44" x14ac:dyDescent="0.3">
      <c r="A80">
        <v>77</v>
      </c>
      <c r="B80">
        <v>31511</v>
      </c>
      <c r="C80" t="s">
        <v>108</v>
      </c>
      <c r="D80" t="s">
        <v>96</v>
      </c>
      <c r="E80" s="12">
        <v>24049</v>
      </c>
      <c r="F80">
        <v>45964</v>
      </c>
      <c r="H80">
        <v>18</v>
      </c>
      <c r="K80">
        <v>285</v>
      </c>
      <c r="L80">
        <v>610</v>
      </c>
      <c r="M80">
        <v>6280</v>
      </c>
      <c r="O80">
        <v>6890</v>
      </c>
      <c r="P80">
        <v>265</v>
      </c>
      <c r="Q80">
        <v>3975</v>
      </c>
      <c r="R80" s="2">
        <v>18</v>
      </c>
      <c r="S80" s="2">
        <v>822026.07142857136</v>
      </c>
      <c r="U80" s="2">
        <v>8604.4</v>
      </c>
      <c r="V80" s="2">
        <v>685267</v>
      </c>
      <c r="W80" s="2">
        <v>62029.428571428572</v>
      </c>
      <c r="X80" s="2">
        <v>747296.42857142852</v>
      </c>
      <c r="Y80" s="2">
        <v>74729.642857142855</v>
      </c>
      <c r="Z80" s="2">
        <v>71550</v>
      </c>
      <c r="AA80" s="13">
        <v>89353.38461538461</v>
      </c>
      <c r="AB80" s="2">
        <v>44000</v>
      </c>
      <c r="AC80" s="3">
        <f t="shared" si="4"/>
        <v>1035533.856043956</v>
      </c>
      <c r="AD80" s="3">
        <f t="shared" si="5"/>
        <v>216757.94674712088</v>
      </c>
      <c r="AE80" s="3">
        <f t="shared" si="6"/>
        <v>10837.897337356044</v>
      </c>
      <c r="AF80" s="3">
        <f t="shared" si="7"/>
        <v>10900</v>
      </c>
      <c r="AK80" s="48"/>
      <c r="AL80" s="48"/>
      <c r="AM80" s="56"/>
      <c r="AN80" s="56"/>
      <c r="AR80" s="3">
        <f>Table3[[#This Row],[To be paid]]-Table3[[#This Row],[Amount chq]]-Table3[[#This Row],[Amount cash]]</f>
        <v>10900</v>
      </c>
    </row>
    <row r="81" spans="1:181" x14ac:dyDescent="0.3">
      <c r="AA81" s="2"/>
      <c r="AK81" s="48"/>
      <c r="AL81" s="48"/>
      <c r="AM81" s="56"/>
      <c r="AN81" s="56"/>
      <c r="AR81" s="3">
        <f>Table3[[#This Row],[To be paid]]-Table3[[#This Row],[Amount chq]]-Table3[[#This Row],[Amount cash]]</f>
        <v>0</v>
      </c>
    </row>
    <row r="82" spans="1:181" s="51" customFormat="1" x14ac:dyDescent="0.3">
      <c r="C82" s="51" t="s">
        <v>442</v>
      </c>
      <c r="R82" s="29"/>
      <c r="S82" s="52">
        <f>SUM(S4:S80)</f>
        <v>60499237.626434989</v>
      </c>
      <c r="T82" s="52">
        <f t="shared" ref="T82:AB82" si="8">SUM(T4:T80)</f>
        <v>658623</v>
      </c>
      <c r="U82" s="52">
        <f t="shared" si="8"/>
        <v>657022.30000000005</v>
      </c>
      <c r="V82" s="52">
        <f t="shared" si="8"/>
        <v>44235706.476344086</v>
      </c>
      <c r="W82" s="52">
        <f t="shared" si="8"/>
        <v>10763600.456778644</v>
      </c>
      <c r="X82" s="52">
        <f t="shared" si="8"/>
        <v>54999306.933122739</v>
      </c>
      <c r="Y82" s="52">
        <f t="shared" si="8"/>
        <v>5499930.6933122743</v>
      </c>
      <c r="Z82" s="52">
        <f t="shared" si="8"/>
        <v>9836349.2307692301</v>
      </c>
      <c r="AA82" s="52">
        <f t="shared" si="8"/>
        <v>11725298.134615386</v>
      </c>
      <c r="AB82" s="52">
        <f t="shared" si="8"/>
        <v>1949752</v>
      </c>
      <c r="AC82" s="30">
        <f>SUM(AC4:AC80)</f>
        <v>85326282.291819647</v>
      </c>
      <c r="AD82" s="30">
        <f>SUM(AD4:AD80)</f>
        <v>17860497.409323681</v>
      </c>
      <c r="AE82" s="30">
        <f>SUM(AE4:AE80)</f>
        <v>893024.87046618399</v>
      </c>
      <c r="AF82" s="30">
        <f>SUM(AF4:AF80)</f>
        <v>896700</v>
      </c>
      <c r="AG82" s="30"/>
      <c r="AH82" s="45"/>
      <c r="AI82" s="30"/>
      <c r="AJ82" s="30"/>
      <c r="AK82" s="53">
        <f t="shared" ref="AK82:AL82" si="9">SUM(AK4:AK80)</f>
        <v>167800</v>
      </c>
      <c r="AL82" s="53">
        <f t="shared" si="9"/>
        <v>542100</v>
      </c>
      <c r="AM82" s="57"/>
      <c r="AN82" s="57"/>
      <c r="AO82" s="30"/>
      <c r="AP82" s="30"/>
      <c r="AQ82" s="30"/>
      <c r="AR82" s="3">
        <f>Table3[[#This Row],[To be paid]]-Table3[[#This Row],[Amount chq]]-Table3[[#This Row],[Amount cash]]</f>
        <v>186800</v>
      </c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100"/>
      <c r="CW82" s="100"/>
      <c r="CX82" s="100"/>
      <c r="CY82" s="100"/>
      <c r="CZ82" s="100"/>
      <c r="DA82" s="100"/>
      <c r="DB82" s="100"/>
      <c r="DC82" s="100"/>
      <c r="DD82" s="100"/>
      <c r="DE82" s="100"/>
      <c r="DF82" s="100"/>
      <c r="DG82" s="100"/>
      <c r="DH82" s="100"/>
      <c r="DI82" s="100"/>
      <c r="DJ82" s="100"/>
      <c r="DK82" s="100"/>
      <c r="DL82" s="100"/>
      <c r="DM82" s="100"/>
      <c r="DN82" s="100"/>
      <c r="DO82" s="100"/>
      <c r="DP82" s="100"/>
      <c r="DQ82" s="100"/>
      <c r="DR82" s="100"/>
      <c r="DS82" s="100"/>
      <c r="DT82" s="100"/>
      <c r="DU82" s="100"/>
      <c r="DV82" s="100"/>
      <c r="DW82" s="100"/>
      <c r="DX82" s="100"/>
      <c r="DY82" s="100"/>
      <c r="DZ82" s="100"/>
      <c r="EA82" s="100"/>
      <c r="EB82" s="100"/>
      <c r="EC82" s="100"/>
      <c r="ED82" s="100"/>
      <c r="EE82" s="100"/>
      <c r="EF82" s="100"/>
      <c r="EG82" s="100"/>
      <c r="EH82" s="100"/>
      <c r="EI82" s="100"/>
      <c r="EJ82" s="100"/>
      <c r="EK82" s="100"/>
      <c r="EL82" s="100"/>
      <c r="EM82" s="100"/>
      <c r="EN82" s="100"/>
      <c r="EO82" s="100"/>
      <c r="EP82" s="100"/>
      <c r="EQ82" s="100"/>
      <c r="ER82" s="100"/>
      <c r="ES82" s="100"/>
      <c r="ET82" s="100"/>
      <c r="EU82" s="100"/>
      <c r="EV82" s="100"/>
      <c r="EW82" s="100"/>
      <c r="EX82" s="100"/>
      <c r="EY82" s="100"/>
      <c r="EZ82" s="100"/>
      <c r="FA82" s="100"/>
      <c r="FB82" s="100"/>
      <c r="FC82" s="100"/>
      <c r="FD82" s="100"/>
      <c r="FE82" s="100"/>
      <c r="FF82" s="100"/>
      <c r="FG82" s="100"/>
      <c r="FH82" s="100"/>
      <c r="FI82" s="100"/>
      <c r="FJ82" s="100"/>
      <c r="FK82" s="100"/>
      <c r="FL82" s="100"/>
      <c r="FM82" s="10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</row>
    <row r="83" spans="1:181" x14ac:dyDescent="0.3">
      <c r="AA83" s="28" t="s">
        <v>443</v>
      </c>
      <c r="AB83" s="29">
        <f>AB82+AA82+Z82+U82+T82+S82</f>
        <v>85326282.291819602</v>
      </c>
      <c r="AR83" s="3" t="e">
        <f>Table3[[#This Row],[To be paid]]-Table3[[#This Row],[Amount chq]]-Table3[[#This Row],[Amount cash]]</f>
        <v>#VALUE!</v>
      </c>
    </row>
    <row r="84" spans="1:181" x14ac:dyDescent="0.3">
      <c r="S84" s="16"/>
      <c r="T84" s="16"/>
      <c r="U84" s="16"/>
      <c r="V84" s="16"/>
      <c r="W84" s="16"/>
      <c r="X84" s="16"/>
      <c r="Y84" s="16"/>
      <c r="Z84" s="16"/>
      <c r="AA84" s="17"/>
      <c r="AB84" s="16"/>
      <c r="AR84" s="3" t="e">
        <f>Table3[[#This Row],[To be paid]]-Table3[[#This Row],[Amount chq]]-Table3[[#This Row],[Amount cash]]</f>
        <v>#VALUE!</v>
      </c>
    </row>
    <row r="85" spans="1:181" x14ac:dyDescent="0.3">
      <c r="A85" s="1"/>
      <c r="B85" s="1"/>
      <c r="AR85" s="3" t="e">
        <f>Table3[[#This Row],[To be paid]]-Table3[[#This Row],[Amount chq]]-Table3[[#This Row],[Amount cash]]</f>
        <v>#VALUE!</v>
      </c>
    </row>
    <row r="86" spans="1:181" x14ac:dyDescent="0.3">
      <c r="A86" s="1"/>
      <c r="B86" s="1"/>
      <c r="AF86" s="3">
        <v>10900</v>
      </c>
      <c r="AR86" s="3" t="e">
        <f>Table3[[#This Row],[To be paid]]-Table3[[#This Row],[Amount chq]]-Table3[[#This Row],[Amount cash]]</f>
        <v>#VALUE!</v>
      </c>
    </row>
    <row r="87" spans="1:181" s="11" customFormat="1" x14ac:dyDescent="0.3"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3"/>
      <c r="AD87" s="3"/>
      <c r="AE87" s="3"/>
      <c r="AF87" s="3">
        <v>13000</v>
      </c>
      <c r="AG87" s="3"/>
      <c r="AH87" s="42"/>
      <c r="AI87" s="3"/>
      <c r="AJ87" s="3"/>
      <c r="AK87" s="46"/>
      <c r="AL87" s="46"/>
      <c r="AM87" s="3"/>
      <c r="AN87" s="3"/>
      <c r="AO87" s="3"/>
      <c r="AP87" s="3"/>
      <c r="AQ87" s="3"/>
      <c r="AR87" s="3" t="e">
        <f>Table3[[#This Row],[To be paid]]-Table3[[#This Row],[Amount chq]]-Table3[[#This Row],[Amount cash]]</f>
        <v>#VALUE!</v>
      </c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100"/>
      <c r="CW87" s="100"/>
      <c r="CX87" s="100"/>
      <c r="CY87" s="100"/>
      <c r="CZ87" s="100"/>
      <c r="DA87" s="100"/>
      <c r="DB87" s="100"/>
      <c r="DC87" s="100"/>
      <c r="DD87" s="100"/>
      <c r="DE87" s="100"/>
      <c r="DF87" s="100"/>
      <c r="DG87" s="100"/>
      <c r="DH87" s="100"/>
      <c r="DI87" s="100"/>
      <c r="DJ87" s="100"/>
      <c r="DK87" s="100"/>
      <c r="DL87" s="100"/>
      <c r="DM87" s="100"/>
      <c r="DN87" s="100"/>
      <c r="DO87" s="100"/>
      <c r="DP87" s="100"/>
      <c r="DQ87" s="100"/>
      <c r="DR87" s="100"/>
      <c r="DS87" s="100"/>
      <c r="DT87" s="100"/>
      <c r="DU87" s="100"/>
      <c r="DV87" s="100"/>
      <c r="DW87" s="100"/>
      <c r="DX87" s="100"/>
      <c r="DY87" s="100"/>
      <c r="DZ87" s="100"/>
      <c r="EA87" s="100"/>
      <c r="EB87" s="100"/>
      <c r="EC87" s="100"/>
      <c r="ED87" s="100"/>
      <c r="EE87" s="100"/>
      <c r="EF87" s="100"/>
      <c r="EG87" s="100"/>
      <c r="EH87" s="100"/>
      <c r="EI87" s="100"/>
      <c r="EJ87" s="100"/>
      <c r="EK87" s="100"/>
      <c r="EL87" s="100"/>
      <c r="EM87" s="100"/>
      <c r="EN87" s="100"/>
      <c r="EO87" s="100"/>
      <c r="EP87" s="100"/>
      <c r="EQ87" s="100"/>
      <c r="ER87" s="100"/>
      <c r="ES87" s="100"/>
      <c r="ET87" s="100"/>
      <c r="EU87" s="100"/>
      <c r="EV87" s="100"/>
      <c r="EW87" s="100"/>
      <c r="EX87" s="100"/>
      <c r="EY87" s="100"/>
      <c r="EZ87" s="100"/>
      <c r="FA87" s="100"/>
      <c r="FB87" s="100"/>
      <c r="FC87" s="100"/>
      <c r="FD87" s="100"/>
      <c r="FE87" s="100"/>
      <c r="FF87" s="100"/>
      <c r="FG87" s="100"/>
      <c r="FH87" s="100"/>
      <c r="FI87" s="100"/>
      <c r="FJ87" s="100"/>
      <c r="FK87" s="100"/>
      <c r="FL87" s="100"/>
      <c r="FM87" s="100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</row>
    <row r="88" spans="1:181" x14ac:dyDescent="0.3">
      <c r="E88" s="12"/>
      <c r="AF88" s="3">
        <v>11800</v>
      </c>
      <c r="AR88" s="3" t="e">
        <f>Table3[[#This Row],[To be paid]]-Table3[[#This Row],[Amount chq]]-Table3[[#This Row],[Amount cash]]</f>
        <v>#VALUE!</v>
      </c>
    </row>
    <row r="89" spans="1:181" x14ac:dyDescent="0.3">
      <c r="E89" s="12"/>
      <c r="AF89" s="3">
        <v>11600</v>
      </c>
      <c r="AR89" s="3" t="e">
        <f>Table3[[#This Row],[To be paid]]-Table3[[#This Row],[Amount chq]]-Table3[[#This Row],[Amount cash]]</f>
        <v>#VALUE!</v>
      </c>
    </row>
    <row r="90" spans="1:181" x14ac:dyDescent="0.3">
      <c r="E90" s="12"/>
      <c r="AF90" s="3">
        <v>12400</v>
      </c>
      <c r="AR90" s="3" t="e">
        <f>Table3[[#This Row],[To be paid]]-Table3[[#This Row],[Amount chq]]-Table3[[#This Row],[Amount cash]]</f>
        <v>#VALUE!</v>
      </c>
    </row>
    <row r="91" spans="1:181" x14ac:dyDescent="0.3">
      <c r="E91" s="12"/>
      <c r="AF91" s="3">
        <v>10000</v>
      </c>
      <c r="AR91" s="3" t="e">
        <f>Table3[[#This Row],[To be paid]]-Table3[[#This Row],[Amount chq]]-Table3[[#This Row],[Amount cash]]</f>
        <v>#VALUE!</v>
      </c>
    </row>
    <row r="92" spans="1:181" x14ac:dyDescent="0.3">
      <c r="E92" s="12"/>
      <c r="AF92" s="3">
        <v>200</v>
      </c>
      <c r="AR92" s="3" t="e">
        <f>Table3[[#This Row],[To be paid]]-Table3[[#This Row],[Amount chq]]-Table3[[#This Row],[Amount cash]]</f>
        <v>#VALUE!</v>
      </c>
    </row>
    <row r="93" spans="1:181" x14ac:dyDescent="0.3">
      <c r="E93" s="12"/>
      <c r="AF93" s="3">
        <v>200</v>
      </c>
      <c r="AR93" s="3" t="e">
        <f>Table3[[#This Row],[To be paid]]-Table3[[#This Row],[Amount chq]]-Table3[[#This Row],[Amount cash]]</f>
        <v>#VALUE!</v>
      </c>
    </row>
    <row r="94" spans="1:181" x14ac:dyDescent="0.3">
      <c r="E94" s="12"/>
      <c r="AR94" s="3" t="e">
        <f>Table3[[#This Row],[To be paid]]-Table3[[#This Row],[Amount chq]]-Table3[[#This Row],[Amount cash]]</f>
        <v>#VALUE!</v>
      </c>
    </row>
    <row r="95" spans="1:181" x14ac:dyDescent="0.3">
      <c r="E95" s="12"/>
      <c r="AR95" s="3" t="e">
        <f>Table3[[#This Row],[To be paid]]-Table3[[#This Row],[Amount chq]]-Table3[[#This Row],[Amount cash]]</f>
        <v>#VALUE!</v>
      </c>
    </row>
    <row r="96" spans="1:181" x14ac:dyDescent="0.3">
      <c r="E96" s="12"/>
      <c r="AR96" s="3" t="e">
        <f>Table3[[#This Row],[To be paid]]-Table3[[#This Row],[Amount chq]]-Table3[[#This Row],[Amount cash]]</f>
        <v>#VALUE!</v>
      </c>
    </row>
    <row r="97" spans="5:44" x14ac:dyDescent="0.3">
      <c r="E97" s="12"/>
      <c r="AR97" s="3" t="e">
        <f>Table3[[#This Row],[To be paid]]-Table3[[#This Row],[Amount chq]]-Table3[[#This Row],[Amount cash]]</f>
        <v>#VALUE!</v>
      </c>
    </row>
    <row r="98" spans="5:44" x14ac:dyDescent="0.3">
      <c r="E98" s="12"/>
    </row>
    <row r="99" spans="5:44" x14ac:dyDescent="0.3">
      <c r="E99" s="12"/>
      <c r="AF99" s="3">
        <f>SUM(AF86:AF98)</f>
        <v>70100</v>
      </c>
    </row>
    <row r="100" spans="5:44" x14ac:dyDescent="0.3">
      <c r="E100" s="12"/>
      <c r="AF100" s="3">
        <v>70100</v>
      </c>
    </row>
    <row r="101" spans="5:44" x14ac:dyDescent="0.3">
      <c r="E101" s="12"/>
    </row>
    <row r="102" spans="5:44" x14ac:dyDescent="0.3">
      <c r="E102" s="12"/>
      <c r="AF102" s="3">
        <f>+AF100-AF99</f>
        <v>0</v>
      </c>
    </row>
    <row r="103" spans="5:44" x14ac:dyDescent="0.3">
      <c r="E103" s="12"/>
    </row>
    <row r="104" spans="5:44" x14ac:dyDescent="0.3">
      <c r="E104" s="12"/>
    </row>
    <row r="105" spans="5:44" x14ac:dyDescent="0.3">
      <c r="E105" s="12"/>
    </row>
    <row r="106" spans="5:44" x14ac:dyDescent="0.3">
      <c r="E106" s="12"/>
    </row>
    <row r="107" spans="5:44" x14ac:dyDescent="0.3">
      <c r="E107" s="12"/>
    </row>
    <row r="108" spans="5:44" x14ac:dyDescent="0.3">
      <c r="E108" s="12"/>
    </row>
    <row r="109" spans="5:44" x14ac:dyDescent="0.3">
      <c r="E109" s="12"/>
    </row>
    <row r="110" spans="5:44" x14ac:dyDescent="0.3">
      <c r="E110" s="12"/>
    </row>
    <row r="111" spans="5:44" x14ac:dyDescent="0.3">
      <c r="E111" s="12"/>
    </row>
    <row r="112" spans="5:44" x14ac:dyDescent="0.3">
      <c r="E112" s="12"/>
    </row>
    <row r="113" spans="5:5" x14ac:dyDescent="0.3">
      <c r="E113" s="12"/>
    </row>
    <row r="114" spans="5:5" x14ac:dyDescent="0.3">
      <c r="E114" s="12"/>
    </row>
    <row r="115" spans="5:5" x14ac:dyDescent="0.3">
      <c r="E115" s="12"/>
    </row>
    <row r="116" spans="5:5" x14ac:dyDescent="0.3">
      <c r="E116" s="12"/>
    </row>
    <row r="117" spans="5:5" x14ac:dyDescent="0.3">
      <c r="E117" s="12"/>
    </row>
    <row r="118" spans="5:5" x14ac:dyDescent="0.3">
      <c r="E118" s="12"/>
    </row>
    <row r="119" spans="5:5" x14ac:dyDescent="0.3">
      <c r="E119" s="12"/>
    </row>
    <row r="120" spans="5:5" x14ac:dyDescent="0.3">
      <c r="E120" s="12"/>
    </row>
    <row r="121" spans="5:5" x14ac:dyDescent="0.3">
      <c r="E121" s="12"/>
    </row>
    <row r="122" spans="5:5" x14ac:dyDescent="0.3">
      <c r="E122" s="12"/>
    </row>
    <row r="123" spans="5:5" x14ac:dyDescent="0.3">
      <c r="E123" s="12"/>
    </row>
    <row r="124" spans="5:5" x14ac:dyDescent="0.3">
      <c r="E124" s="12"/>
    </row>
    <row r="125" spans="5:5" x14ac:dyDescent="0.3">
      <c r="E125" s="12"/>
    </row>
    <row r="126" spans="5:5" x14ac:dyDescent="0.3">
      <c r="E126" s="12"/>
    </row>
    <row r="127" spans="5:5" x14ac:dyDescent="0.3">
      <c r="E127" s="12"/>
    </row>
    <row r="128" spans="5:5" x14ac:dyDescent="0.3">
      <c r="E128" s="12"/>
    </row>
    <row r="129" spans="5:5" x14ac:dyDescent="0.3">
      <c r="E129" s="12"/>
    </row>
    <row r="130" spans="5:5" x14ac:dyDescent="0.3">
      <c r="E130" s="12"/>
    </row>
    <row r="131" spans="5:5" x14ac:dyDescent="0.3">
      <c r="E131" s="12"/>
    </row>
    <row r="132" spans="5:5" x14ac:dyDescent="0.3">
      <c r="E132" s="12"/>
    </row>
    <row r="133" spans="5:5" x14ac:dyDescent="0.3">
      <c r="E133" s="12"/>
    </row>
    <row r="134" spans="5:5" x14ac:dyDescent="0.3">
      <c r="E134" s="12"/>
    </row>
    <row r="135" spans="5:5" x14ac:dyDescent="0.3">
      <c r="E135" s="12"/>
    </row>
    <row r="136" spans="5:5" x14ac:dyDescent="0.3">
      <c r="E136" s="12"/>
    </row>
    <row r="137" spans="5:5" x14ac:dyDescent="0.3">
      <c r="E137" s="12"/>
    </row>
    <row r="138" spans="5:5" x14ac:dyDescent="0.3">
      <c r="E138" s="12"/>
    </row>
    <row r="139" spans="5:5" x14ac:dyDescent="0.3">
      <c r="E139" s="12"/>
    </row>
    <row r="140" spans="5:5" x14ac:dyDescent="0.3">
      <c r="E140" s="12"/>
    </row>
    <row r="141" spans="5:5" x14ac:dyDescent="0.3">
      <c r="E141" s="12"/>
    </row>
    <row r="142" spans="5:5" x14ac:dyDescent="0.3">
      <c r="E142" s="12"/>
    </row>
    <row r="143" spans="5:5" x14ac:dyDescent="0.3">
      <c r="E143" s="12"/>
    </row>
    <row r="144" spans="5:5" x14ac:dyDescent="0.3">
      <c r="E144" s="12"/>
    </row>
    <row r="145" spans="5:5" x14ac:dyDescent="0.3">
      <c r="E145" s="12"/>
    </row>
    <row r="146" spans="5:5" x14ac:dyDescent="0.3">
      <c r="E146" s="12"/>
    </row>
    <row r="147" spans="5:5" x14ac:dyDescent="0.3">
      <c r="E147" s="12"/>
    </row>
    <row r="148" spans="5:5" x14ac:dyDescent="0.3">
      <c r="E148" s="12"/>
    </row>
    <row r="149" spans="5:5" x14ac:dyDescent="0.3">
      <c r="E149" s="12"/>
    </row>
    <row r="150" spans="5:5" x14ac:dyDescent="0.3">
      <c r="E150" s="12"/>
    </row>
    <row r="151" spans="5:5" x14ac:dyDescent="0.3">
      <c r="E151" s="12"/>
    </row>
    <row r="152" spans="5:5" x14ac:dyDescent="0.3">
      <c r="E152" s="12"/>
    </row>
    <row r="153" spans="5:5" x14ac:dyDescent="0.3">
      <c r="E153" s="12"/>
    </row>
    <row r="154" spans="5:5" x14ac:dyDescent="0.3">
      <c r="E154" s="12"/>
    </row>
    <row r="155" spans="5:5" x14ac:dyDescent="0.3">
      <c r="E155" s="12"/>
    </row>
    <row r="156" spans="5:5" x14ac:dyDescent="0.3">
      <c r="E156" s="12"/>
    </row>
    <row r="157" spans="5:5" x14ac:dyDescent="0.3">
      <c r="E157" s="12"/>
    </row>
    <row r="158" spans="5:5" x14ac:dyDescent="0.3">
      <c r="E158" s="12"/>
    </row>
    <row r="159" spans="5:5" x14ac:dyDescent="0.3">
      <c r="E159" s="12"/>
    </row>
    <row r="160" spans="5:5" x14ac:dyDescent="0.3">
      <c r="E160" s="12"/>
    </row>
    <row r="161" spans="5:5" x14ac:dyDescent="0.3">
      <c r="E161" s="12"/>
    </row>
    <row r="162" spans="5:5" x14ac:dyDescent="0.3">
      <c r="E162" s="12"/>
    </row>
    <row r="163" spans="5:5" x14ac:dyDescent="0.3">
      <c r="E163" s="12"/>
    </row>
    <row r="164" spans="5:5" x14ac:dyDescent="0.3">
      <c r="E164" s="12"/>
    </row>
    <row r="165" spans="5:5" x14ac:dyDescent="0.3">
      <c r="E165" s="12"/>
    </row>
    <row r="166" spans="5:5" x14ac:dyDescent="0.3">
      <c r="E166" s="12"/>
    </row>
    <row r="167" spans="5:5" x14ac:dyDescent="0.3">
      <c r="E167" s="12"/>
    </row>
    <row r="168" spans="5:5" x14ac:dyDescent="0.3">
      <c r="E168" s="12"/>
    </row>
    <row r="169" spans="5:5" x14ac:dyDescent="0.3">
      <c r="E169" s="12"/>
    </row>
    <row r="170" spans="5:5" x14ac:dyDescent="0.3">
      <c r="E170" s="12"/>
    </row>
    <row r="171" spans="5:5" x14ac:dyDescent="0.3">
      <c r="E171" s="12"/>
    </row>
    <row r="172" spans="5:5" x14ac:dyDescent="0.3">
      <c r="E172" s="12"/>
    </row>
    <row r="173" spans="5:5" x14ac:dyDescent="0.3">
      <c r="E173" s="12"/>
    </row>
    <row r="174" spans="5:5" x14ac:dyDescent="0.3">
      <c r="E174" s="12"/>
    </row>
    <row r="175" spans="5:5" x14ac:dyDescent="0.3">
      <c r="E175" s="12"/>
    </row>
    <row r="176" spans="5:5" x14ac:dyDescent="0.3">
      <c r="E176" s="12"/>
    </row>
    <row r="177" spans="5:5" x14ac:dyDescent="0.3">
      <c r="E177" s="12"/>
    </row>
    <row r="178" spans="5:5" x14ac:dyDescent="0.3">
      <c r="E178" s="12"/>
    </row>
    <row r="179" spans="5:5" x14ac:dyDescent="0.3">
      <c r="E179" s="12"/>
    </row>
    <row r="180" spans="5:5" x14ac:dyDescent="0.3">
      <c r="E180" s="12"/>
    </row>
    <row r="181" spans="5:5" x14ac:dyDescent="0.3">
      <c r="E181" s="12"/>
    </row>
    <row r="182" spans="5:5" x14ac:dyDescent="0.3">
      <c r="E182" s="12"/>
    </row>
    <row r="183" spans="5:5" x14ac:dyDescent="0.3">
      <c r="E183" s="12"/>
    </row>
    <row r="184" spans="5:5" x14ac:dyDescent="0.3">
      <c r="E184" s="12"/>
    </row>
    <row r="185" spans="5:5" x14ac:dyDescent="0.3">
      <c r="E185" s="12"/>
    </row>
    <row r="186" spans="5:5" x14ac:dyDescent="0.3">
      <c r="E186" s="12"/>
    </row>
    <row r="187" spans="5:5" x14ac:dyDescent="0.3">
      <c r="E187" s="12"/>
    </row>
    <row r="188" spans="5:5" x14ac:dyDescent="0.3">
      <c r="E188" s="12"/>
    </row>
    <row r="189" spans="5:5" x14ac:dyDescent="0.3">
      <c r="E189" s="12"/>
    </row>
    <row r="190" spans="5:5" x14ac:dyDescent="0.3">
      <c r="E190" s="12"/>
    </row>
    <row r="191" spans="5:5" x14ac:dyDescent="0.3">
      <c r="E191" s="12"/>
    </row>
    <row r="192" spans="5:5" x14ac:dyDescent="0.3">
      <c r="E192" s="12"/>
    </row>
    <row r="193" spans="5:5" x14ac:dyDescent="0.3">
      <c r="E193" s="12"/>
    </row>
    <row r="194" spans="5:5" x14ac:dyDescent="0.3">
      <c r="E194" s="12"/>
    </row>
    <row r="195" spans="5:5" x14ac:dyDescent="0.3">
      <c r="E195" s="12"/>
    </row>
    <row r="196" spans="5:5" x14ac:dyDescent="0.3">
      <c r="E196" s="12"/>
    </row>
    <row r="197" spans="5:5" x14ac:dyDescent="0.3">
      <c r="E197" s="12"/>
    </row>
    <row r="198" spans="5:5" x14ac:dyDescent="0.3">
      <c r="E198" s="12"/>
    </row>
    <row r="199" spans="5:5" x14ac:dyDescent="0.3">
      <c r="E199" s="12"/>
    </row>
    <row r="200" spans="5:5" x14ac:dyDescent="0.3">
      <c r="E200" s="12"/>
    </row>
    <row r="201" spans="5:5" x14ac:dyDescent="0.3">
      <c r="E201" s="12"/>
    </row>
    <row r="202" spans="5:5" x14ac:dyDescent="0.3">
      <c r="E202" s="12"/>
    </row>
    <row r="203" spans="5:5" x14ac:dyDescent="0.3">
      <c r="E203" s="12"/>
    </row>
    <row r="204" spans="5:5" x14ac:dyDescent="0.3">
      <c r="E204" s="12"/>
    </row>
    <row r="205" spans="5:5" x14ac:dyDescent="0.3">
      <c r="E205" s="12"/>
    </row>
    <row r="206" spans="5:5" x14ac:dyDescent="0.3">
      <c r="E206" s="12"/>
    </row>
    <row r="207" spans="5:5" x14ac:dyDescent="0.3">
      <c r="E207" s="12"/>
    </row>
    <row r="208" spans="5:5" x14ac:dyDescent="0.3">
      <c r="E208" s="12"/>
    </row>
    <row r="209" spans="5:5" x14ac:dyDescent="0.3">
      <c r="E209" s="12"/>
    </row>
    <row r="210" spans="5:5" x14ac:dyDescent="0.3">
      <c r="E210" s="12"/>
    </row>
    <row r="211" spans="5:5" x14ac:dyDescent="0.3">
      <c r="E211" s="12"/>
    </row>
    <row r="212" spans="5:5" x14ac:dyDescent="0.3">
      <c r="E212" s="12"/>
    </row>
    <row r="213" spans="5:5" x14ac:dyDescent="0.3">
      <c r="E213" s="12"/>
    </row>
    <row r="214" spans="5:5" x14ac:dyDescent="0.3">
      <c r="E214" s="12"/>
    </row>
    <row r="215" spans="5:5" x14ac:dyDescent="0.3">
      <c r="E215" s="12"/>
    </row>
    <row r="216" spans="5:5" x14ac:dyDescent="0.3">
      <c r="E216" s="12"/>
    </row>
    <row r="217" spans="5:5" x14ac:dyDescent="0.3">
      <c r="E217" s="12"/>
    </row>
    <row r="218" spans="5:5" x14ac:dyDescent="0.3">
      <c r="E218" s="12"/>
    </row>
    <row r="219" spans="5:5" x14ac:dyDescent="0.3">
      <c r="E219" s="12"/>
    </row>
    <row r="220" spans="5:5" x14ac:dyDescent="0.3">
      <c r="E220" s="12"/>
    </row>
    <row r="221" spans="5:5" x14ac:dyDescent="0.3">
      <c r="E221" s="12"/>
    </row>
    <row r="222" spans="5:5" x14ac:dyDescent="0.3">
      <c r="E222" s="12"/>
    </row>
    <row r="223" spans="5:5" x14ac:dyDescent="0.3">
      <c r="E223" s="12"/>
    </row>
    <row r="224" spans="5:5" x14ac:dyDescent="0.3">
      <c r="E224" s="12"/>
    </row>
    <row r="225" spans="5:5" x14ac:dyDescent="0.3">
      <c r="E225" s="12"/>
    </row>
    <row r="226" spans="5:5" x14ac:dyDescent="0.3">
      <c r="E226" s="12"/>
    </row>
    <row r="227" spans="5:5" x14ac:dyDescent="0.3">
      <c r="E227" s="12"/>
    </row>
    <row r="228" spans="5:5" x14ac:dyDescent="0.3">
      <c r="E228" s="12"/>
    </row>
    <row r="229" spans="5:5" x14ac:dyDescent="0.3">
      <c r="E229" s="12"/>
    </row>
    <row r="230" spans="5:5" x14ac:dyDescent="0.3">
      <c r="E230" s="12"/>
    </row>
    <row r="231" spans="5:5" x14ac:dyDescent="0.3">
      <c r="E231" s="12"/>
    </row>
    <row r="232" spans="5:5" x14ac:dyDescent="0.3">
      <c r="E232" s="12"/>
    </row>
    <row r="233" spans="5:5" x14ac:dyDescent="0.3">
      <c r="E233" s="12"/>
    </row>
    <row r="234" spans="5:5" x14ac:dyDescent="0.3">
      <c r="E234" s="12"/>
    </row>
    <row r="235" spans="5:5" x14ac:dyDescent="0.3">
      <c r="E235" s="12"/>
    </row>
    <row r="236" spans="5:5" x14ac:dyDescent="0.3">
      <c r="E236" s="12"/>
    </row>
    <row r="237" spans="5:5" x14ac:dyDescent="0.3">
      <c r="E237" s="12"/>
    </row>
    <row r="238" spans="5:5" x14ac:dyDescent="0.3">
      <c r="E238" s="12"/>
    </row>
    <row r="239" spans="5:5" x14ac:dyDescent="0.3">
      <c r="E239" s="12"/>
    </row>
    <row r="240" spans="5:5" x14ac:dyDescent="0.3">
      <c r="E240" s="12"/>
    </row>
    <row r="241" spans="5:5" x14ac:dyDescent="0.3">
      <c r="E241" s="12"/>
    </row>
    <row r="242" spans="5:5" x14ac:dyDescent="0.3">
      <c r="E242" s="12"/>
    </row>
    <row r="243" spans="5:5" x14ac:dyDescent="0.3">
      <c r="E243" s="12"/>
    </row>
    <row r="244" spans="5:5" x14ac:dyDescent="0.3">
      <c r="E244" s="12"/>
    </row>
    <row r="245" spans="5:5" x14ac:dyDescent="0.3">
      <c r="E245" s="12"/>
    </row>
    <row r="246" spans="5:5" x14ac:dyDescent="0.3">
      <c r="E246" s="12"/>
    </row>
    <row r="247" spans="5:5" x14ac:dyDescent="0.3">
      <c r="E247" s="12"/>
    </row>
    <row r="248" spans="5:5" x14ac:dyDescent="0.3">
      <c r="E248" s="12"/>
    </row>
    <row r="249" spans="5:5" x14ac:dyDescent="0.3">
      <c r="E249" s="12"/>
    </row>
    <row r="250" spans="5:5" x14ac:dyDescent="0.3">
      <c r="E250" s="12"/>
    </row>
    <row r="251" spans="5:5" x14ac:dyDescent="0.3">
      <c r="E251" s="12"/>
    </row>
    <row r="252" spans="5:5" x14ac:dyDescent="0.3">
      <c r="E252" s="12"/>
    </row>
    <row r="253" spans="5:5" x14ac:dyDescent="0.3">
      <c r="E253" s="12"/>
    </row>
    <row r="254" spans="5:5" x14ac:dyDescent="0.3">
      <c r="E254" s="12"/>
    </row>
    <row r="255" spans="5:5" x14ac:dyDescent="0.3">
      <c r="E255" s="12"/>
    </row>
    <row r="256" spans="5:5" x14ac:dyDescent="0.3">
      <c r="E256" s="12"/>
    </row>
    <row r="257" spans="5:5" x14ac:dyDescent="0.3">
      <c r="E257" s="12"/>
    </row>
    <row r="258" spans="5:5" x14ac:dyDescent="0.3">
      <c r="E258" s="12"/>
    </row>
    <row r="259" spans="5:5" x14ac:dyDescent="0.3">
      <c r="E259" s="12"/>
    </row>
    <row r="260" spans="5:5" x14ac:dyDescent="0.3">
      <c r="E260" s="12"/>
    </row>
    <row r="261" spans="5:5" x14ac:dyDescent="0.3">
      <c r="E261" s="12"/>
    </row>
    <row r="262" spans="5:5" x14ac:dyDescent="0.3">
      <c r="E262" s="12"/>
    </row>
    <row r="263" spans="5:5" x14ac:dyDescent="0.3">
      <c r="E263" s="12"/>
    </row>
    <row r="264" spans="5:5" x14ac:dyDescent="0.3">
      <c r="E264" s="12"/>
    </row>
    <row r="265" spans="5:5" x14ac:dyDescent="0.3">
      <c r="E265" s="12"/>
    </row>
    <row r="266" spans="5:5" x14ac:dyDescent="0.3">
      <c r="E266" s="12"/>
    </row>
    <row r="267" spans="5:5" x14ac:dyDescent="0.3">
      <c r="E267" s="12"/>
    </row>
    <row r="268" spans="5:5" x14ac:dyDescent="0.3">
      <c r="E268" s="12"/>
    </row>
    <row r="269" spans="5:5" x14ac:dyDescent="0.3">
      <c r="E269" s="12"/>
    </row>
    <row r="270" spans="5:5" x14ac:dyDescent="0.3">
      <c r="E270" s="12"/>
    </row>
    <row r="271" spans="5:5" x14ac:dyDescent="0.3">
      <c r="E271" s="12"/>
    </row>
    <row r="272" spans="5:5" x14ac:dyDescent="0.3">
      <c r="E272" s="12"/>
    </row>
    <row r="273" spans="5:5" x14ac:dyDescent="0.3">
      <c r="E273" s="12"/>
    </row>
    <row r="274" spans="5:5" x14ac:dyDescent="0.3">
      <c r="E274" s="12"/>
    </row>
    <row r="275" spans="5:5" x14ac:dyDescent="0.3">
      <c r="E275" s="12"/>
    </row>
    <row r="276" spans="5:5" x14ac:dyDescent="0.3">
      <c r="E276" s="12"/>
    </row>
    <row r="277" spans="5:5" x14ac:dyDescent="0.3">
      <c r="E277" s="12"/>
    </row>
    <row r="278" spans="5:5" x14ac:dyDescent="0.3">
      <c r="E278" s="12"/>
    </row>
    <row r="279" spans="5:5" x14ac:dyDescent="0.3">
      <c r="E279" s="12"/>
    </row>
    <row r="280" spans="5:5" x14ac:dyDescent="0.3">
      <c r="E280" s="12"/>
    </row>
    <row r="281" spans="5:5" x14ac:dyDescent="0.3">
      <c r="E281" s="12"/>
    </row>
    <row r="282" spans="5:5" x14ac:dyDescent="0.3">
      <c r="E282" s="12"/>
    </row>
    <row r="283" spans="5:5" x14ac:dyDescent="0.3">
      <c r="E283" s="12"/>
    </row>
    <row r="284" spans="5:5" x14ac:dyDescent="0.3">
      <c r="E284" s="12"/>
    </row>
    <row r="285" spans="5:5" x14ac:dyDescent="0.3">
      <c r="E285" s="12"/>
    </row>
    <row r="286" spans="5:5" x14ac:dyDescent="0.3">
      <c r="E286" s="12"/>
    </row>
    <row r="287" spans="5:5" x14ac:dyDescent="0.3">
      <c r="E287" s="12"/>
    </row>
    <row r="288" spans="5:5" x14ac:dyDescent="0.3">
      <c r="E288" s="12"/>
    </row>
    <row r="289" spans="5:5" x14ac:dyDescent="0.3">
      <c r="E289" s="12"/>
    </row>
    <row r="290" spans="5:5" x14ac:dyDescent="0.3">
      <c r="E290" s="12"/>
    </row>
    <row r="291" spans="5:5" x14ac:dyDescent="0.3">
      <c r="E291" s="12"/>
    </row>
    <row r="292" spans="5:5" x14ac:dyDescent="0.3">
      <c r="E292" s="12"/>
    </row>
    <row r="293" spans="5:5" x14ac:dyDescent="0.3">
      <c r="E293" s="12"/>
    </row>
    <row r="294" spans="5:5" x14ac:dyDescent="0.3">
      <c r="E294" s="12"/>
    </row>
    <row r="295" spans="5:5" x14ac:dyDescent="0.3">
      <c r="E295" s="12"/>
    </row>
    <row r="296" spans="5:5" x14ac:dyDescent="0.3">
      <c r="E296" s="12"/>
    </row>
    <row r="297" spans="5:5" x14ac:dyDescent="0.3">
      <c r="E297" s="12"/>
    </row>
    <row r="298" spans="5:5" x14ac:dyDescent="0.3">
      <c r="E298" s="12"/>
    </row>
    <row r="299" spans="5:5" x14ac:dyDescent="0.3">
      <c r="E299" s="12"/>
    </row>
    <row r="300" spans="5:5" x14ac:dyDescent="0.3">
      <c r="E300" s="12"/>
    </row>
    <row r="301" spans="5:5" x14ac:dyDescent="0.3">
      <c r="E301" s="12"/>
    </row>
    <row r="302" spans="5:5" x14ac:dyDescent="0.3">
      <c r="E302" s="12"/>
    </row>
    <row r="303" spans="5:5" x14ac:dyDescent="0.3">
      <c r="E303" s="12"/>
    </row>
    <row r="304" spans="5:5" x14ac:dyDescent="0.3">
      <c r="E304" s="12"/>
    </row>
    <row r="305" spans="5:5" x14ac:dyDescent="0.3">
      <c r="E305" s="12"/>
    </row>
    <row r="306" spans="5:5" x14ac:dyDescent="0.3">
      <c r="E306" s="12"/>
    </row>
    <row r="307" spans="5:5" x14ac:dyDescent="0.3">
      <c r="E307" s="12"/>
    </row>
    <row r="308" spans="5:5" x14ac:dyDescent="0.3">
      <c r="E308" s="12"/>
    </row>
    <row r="309" spans="5:5" x14ac:dyDescent="0.3">
      <c r="E309" s="12"/>
    </row>
    <row r="310" spans="5:5" x14ac:dyDescent="0.3">
      <c r="E310" s="12"/>
    </row>
    <row r="311" spans="5:5" x14ac:dyDescent="0.3">
      <c r="E311" s="12"/>
    </row>
    <row r="312" spans="5:5" x14ac:dyDescent="0.3">
      <c r="E312" s="12"/>
    </row>
    <row r="313" spans="5:5" x14ac:dyDescent="0.3">
      <c r="E313" s="12"/>
    </row>
    <row r="314" spans="5:5" x14ac:dyDescent="0.3">
      <c r="E314" s="12"/>
    </row>
    <row r="315" spans="5:5" x14ac:dyDescent="0.3">
      <c r="E315" s="12"/>
    </row>
    <row r="316" spans="5:5" x14ac:dyDescent="0.3">
      <c r="E316" s="12"/>
    </row>
    <row r="317" spans="5:5" x14ac:dyDescent="0.3">
      <c r="E317" s="12"/>
    </row>
    <row r="318" spans="5:5" x14ac:dyDescent="0.3">
      <c r="E318" s="12"/>
    </row>
    <row r="319" spans="5:5" x14ac:dyDescent="0.3">
      <c r="E319" s="12"/>
    </row>
    <row r="320" spans="5:5" x14ac:dyDescent="0.3">
      <c r="E320" s="12"/>
    </row>
    <row r="321" spans="5:5" x14ac:dyDescent="0.3">
      <c r="E321" s="12"/>
    </row>
    <row r="322" spans="5:5" x14ac:dyDescent="0.3">
      <c r="E322" s="12"/>
    </row>
    <row r="323" spans="5:5" x14ac:dyDescent="0.3">
      <c r="E323" s="12"/>
    </row>
    <row r="324" spans="5:5" x14ac:dyDescent="0.3">
      <c r="E324" s="12"/>
    </row>
    <row r="325" spans="5:5" x14ac:dyDescent="0.3">
      <c r="E325" s="12"/>
    </row>
    <row r="326" spans="5:5" x14ac:dyDescent="0.3">
      <c r="E326" s="12"/>
    </row>
    <row r="327" spans="5:5" x14ac:dyDescent="0.3">
      <c r="E327" s="12"/>
    </row>
    <row r="328" spans="5:5" x14ac:dyDescent="0.3">
      <c r="E328" s="12"/>
    </row>
    <row r="329" spans="5:5" x14ac:dyDescent="0.3">
      <c r="E329" s="12"/>
    </row>
    <row r="330" spans="5:5" x14ac:dyDescent="0.3">
      <c r="E330" s="12"/>
    </row>
    <row r="331" spans="5:5" x14ac:dyDescent="0.3">
      <c r="E331" s="12"/>
    </row>
    <row r="332" spans="5:5" x14ac:dyDescent="0.3">
      <c r="E332" s="12"/>
    </row>
    <row r="333" spans="5:5" x14ac:dyDescent="0.3">
      <c r="E333" s="12"/>
    </row>
    <row r="334" spans="5:5" x14ac:dyDescent="0.3">
      <c r="E334" s="12"/>
    </row>
    <row r="335" spans="5:5" x14ac:dyDescent="0.3">
      <c r="E335" s="12"/>
    </row>
    <row r="336" spans="5:5" x14ac:dyDescent="0.3">
      <c r="E336" s="12"/>
    </row>
    <row r="337" spans="5:5" x14ac:dyDescent="0.3">
      <c r="E337" s="12"/>
    </row>
    <row r="338" spans="5:5" x14ac:dyDescent="0.3">
      <c r="E338" s="12"/>
    </row>
    <row r="339" spans="5:5" x14ac:dyDescent="0.3">
      <c r="E339" s="12"/>
    </row>
    <row r="340" spans="5:5" x14ac:dyDescent="0.3">
      <c r="E340" s="12"/>
    </row>
    <row r="341" spans="5:5" x14ac:dyDescent="0.3">
      <c r="E341" s="12"/>
    </row>
    <row r="342" spans="5:5" x14ac:dyDescent="0.3">
      <c r="E342" s="12"/>
    </row>
    <row r="343" spans="5:5" x14ac:dyDescent="0.3">
      <c r="E343" s="12"/>
    </row>
    <row r="344" spans="5:5" x14ac:dyDescent="0.3">
      <c r="E344" s="12"/>
    </row>
    <row r="345" spans="5:5" x14ac:dyDescent="0.3">
      <c r="E345" s="12"/>
    </row>
    <row r="346" spans="5:5" x14ac:dyDescent="0.3">
      <c r="E346" s="12"/>
    </row>
    <row r="347" spans="5:5" x14ac:dyDescent="0.3">
      <c r="E347" s="12"/>
    </row>
    <row r="348" spans="5:5" x14ac:dyDescent="0.3">
      <c r="E348" s="12"/>
    </row>
    <row r="349" spans="5:5" x14ac:dyDescent="0.3">
      <c r="E349" s="12"/>
    </row>
    <row r="350" spans="5:5" x14ac:dyDescent="0.3">
      <c r="E350" s="12"/>
    </row>
    <row r="351" spans="5:5" x14ac:dyDescent="0.3">
      <c r="E351" s="12"/>
    </row>
    <row r="352" spans="5:5" x14ac:dyDescent="0.3">
      <c r="E352" s="12"/>
    </row>
    <row r="353" spans="5:5" x14ac:dyDescent="0.3">
      <c r="E353" s="12"/>
    </row>
    <row r="354" spans="5:5" x14ac:dyDescent="0.3">
      <c r="E354" s="12"/>
    </row>
    <row r="355" spans="5:5" x14ac:dyDescent="0.3">
      <c r="E355" s="12"/>
    </row>
    <row r="356" spans="5:5" x14ac:dyDescent="0.3">
      <c r="E356" s="12"/>
    </row>
    <row r="357" spans="5:5" x14ac:dyDescent="0.3">
      <c r="E357" s="12"/>
    </row>
    <row r="358" spans="5:5" x14ac:dyDescent="0.3">
      <c r="E358" s="12"/>
    </row>
    <row r="359" spans="5:5" x14ac:dyDescent="0.3">
      <c r="E359" s="12"/>
    </row>
    <row r="360" spans="5:5" x14ac:dyDescent="0.3">
      <c r="E360" s="12"/>
    </row>
    <row r="361" spans="5:5" x14ac:dyDescent="0.3">
      <c r="E361" s="12"/>
    </row>
    <row r="362" spans="5:5" x14ac:dyDescent="0.3">
      <c r="E362" s="12"/>
    </row>
    <row r="363" spans="5:5" x14ac:dyDescent="0.3">
      <c r="E363" s="12"/>
    </row>
    <row r="364" spans="5:5" x14ac:dyDescent="0.3">
      <c r="E364" s="12"/>
    </row>
    <row r="365" spans="5:5" x14ac:dyDescent="0.3">
      <c r="E365" s="12"/>
    </row>
    <row r="366" spans="5:5" x14ac:dyDescent="0.3">
      <c r="E366" s="12"/>
    </row>
    <row r="367" spans="5:5" x14ac:dyDescent="0.3">
      <c r="E367" s="12"/>
    </row>
    <row r="368" spans="5:5" x14ac:dyDescent="0.3">
      <c r="E368" s="12"/>
    </row>
    <row r="369" spans="1:99" x14ac:dyDescent="0.3">
      <c r="E369" s="12"/>
    </row>
    <row r="370" spans="1:99" x14ac:dyDescent="0.3">
      <c r="E370" s="12"/>
    </row>
    <row r="371" spans="1:99" x14ac:dyDescent="0.3">
      <c r="E371" s="12"/>
    </row>
    <row r="372" spans="1:99" x14ac:dyDescent="0.3">
      <c r="E372" s="12"/>
    </row>
    <row r="373" spans="1:99" x14ac:dyDescent="0.3">
      <c r="E373" s="12"/>
    </row>
    <row r="374" spans="1:99" x14ac:dyDescent="0.3">
      <c r="E374" s="12"/>
    </row>
    <row r="375" spans="1:99" x14ac:dyDescent="0.3">
      <c r="E375" s="12"/>
    </row>
    <row r="376" spans="1:99" x14ac:dyDescent="0.3">
      <c r="E376" s="12"/>
    </row>
    <row r="377" spans="1:99" x14ac:dyDescent="0.3">
      <c r="E377" s="12"/>
    </row>
    <row r="378" spans="1:99" x14ac:dyDescent="0.3">
      <c r="E378" s="12"/>
    </row>
    <row r="379" spans="1:99" x14ac:dyDescent="0.3">
      <c r="E379" s="12"/>
    </row>
    <row r="380" spans="1:99" x14ac:dyDescent="0.3">
      <c r="E380" s="12"/>
    </row>
    <row r="381" spans="1:99" x14ac:dyDescent="0.3"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30"/>
      <c r="AD381" s="30"/>
      <c r="AE381" s="30"/>
      <c r="AG381" s="30"/>
      <c r="AH381" s="45"/>
      <c r="AI381" s="30"/>
      <c r="AJ381" s="30"/>
      <c r="AK381" s="49"/>
      <c r="AL381" s="49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</row>
    <row r="382" spans="1:99" x14ac:dyDescent="0.3">
      <c r="R382" s="15"/>
      <c r="S382" s="16"/>
      <c r="T382" s="16"/>
      <c r="U382" s="16"/>
      <c r="V382" s="16"/>
      <c r="W382" s="16"/>
      <c r="X382" s="16"/>
      <c r="Y382" s="16"/>
      <c r="Z382" s="15"/>
      <c r="AA382" s="28"/>
      <c r="AB382" s="29"/>
    </row>
    <row r="383" spans="1:99" x14ac:dyDescent="0.3">
      <c r="A383" s="1"/>
      <c r="C383" s="1"/>
    </row>
    <row r="387" spans="1:181" s="20" customFormat="1" x14ac:dyDescent="0.3">
      <c r="A387" s="18"/>
      <c r="B387" s="18"/>
      <c r="C387" s="19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3"/>
      <c r="AD387" s="3"/>
      <c r="AE387" s="3"/>
      <c r="AF387" s="3"/>
      <c r="AG387" s="3"/>
      <c r="AH387" s="42"/>
      <c r="AI387" s="3"/>
      <c r="AJ387" s="3"/>
      <c r="AK387" s="46"/>
      <c r="AL387" s="46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100"/>
      <c r="CW387" s="100"/>
      <c r="CX387" s="100"/>
      <c r="CY387" s="100"/>
      <c r="CZ387" s="100"/>
      <c r="DA387" s="100"/>
      <c r="DB387" s="100"/>
      <c r="DC387" s="100"/>
      <c r="DD387" s="100"/>
      <c r="DE387" s="100"/>
      <c r="DF387" s="100"/>
      <c r="DG387" s="100"/>
      <c r="DH387" s="100"/>
      <c r="DI387" s="100"/>
      <c r="DJ387" s="100"/>
      <c r="DK387" s="100"/>
      <c r="DL387" s="100"/>
      <c r="DM387" s="100"/>
      <c r="DN387" s="100"/>
      <c r="DO387" s="100"/>
      <c r="DP387" s="100"/>
      <c r="DQ387" s="100"/>
      <c r="DR387" s="100"/>
      <c r="DS387" s="100"/>
      <c r="DT387" s="100"/>
      <c r="DU387" s="100"/>
      <c r="DV387" s="100"/>
      <c r="DW387" s="100"/>
      <c r="DX387" s="100"/>
      <c r="DY387" s="100"/>
      <c r="DZ387" s="100"/>
      <c r="EA387" s="100"/>
      <c r="EB387" s="100"/>
      <c r="EC387" s="100"/>
      <c r="ED387" s="100"/>
      <c r="EE387" s="100"/>
      <c r="EF387" s="100"/>
      <c r="EG387" s="100"/>
      <c r="EH387" s="100"/>
      <c r="EI387" s="100"/>
      <c r="EJ387" s="100"/>
      <c r="EK387" s="100"/>
      <c r="EL387" s="100"/>
      <c r="EM387" s="100"/>
      <c r="EN387" s="100"/>
      <c r="EO387" s="100"/>
      <c r="EP387" s="100"/>
      <c r="EQ387" s="100"/>
      <c r="ER387" s="100"/>
      <c r="ES387" s="100"/>
      <c r="ET387" s="100"/>
      <c r="EU387" s="100"/>
      <c r="EV387" s="100"/>
      <c r="EW387" s="100"/>
      <c r="EX387" s="100"/>
      <c r="EY387" s="100"/>
      <c r="EZ387" s="100"/>
      <c r="FA387" s="100"/>
      <c r="FB387" s="100"/>
      <c r="FC387" s="100"/>
      <c r="FD387" s="100"/>
      <c r="FE387" s="100"/>
      <c r="FF387" s="100"/>
      <c r="FG387" s="100"/>
      <c r="FH387" s="100"/>
      <c r="FI387" s="100"/>
      <c r="FJ387" s="100"/>
      <c r="FK387" s="100"/>
      <c r="FL387" s="100"/>
      <c r="FM387" s="100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</row>
    <row r="396" spans="1:181" x14ac:dyDescent="0.3">
      <c r="Z396" s="14"/>
    </row>
    <row r="397" spans="1:181" x14ac:dyDescent="0.3">
      <c r="R397" s="15"/>
      <c r="S397" s="16"/>
      <c r="T397" s="15"/>
      <c r="U397" s="16"/>
      <c r="V397" s="15"/>
      <c r="W397" s="15"/>
      <c r="X397" s="15"/>
      <c r="Y397" s="15"/>
      <c r="Z397" s="15"/>
      <c r="AA397" s="21"/>
      <c r="AB397" s="15"/>
    </row>
    <row r="399" spans="1:181" x14ac:dyDescent="0.3">
      <c r="C399" s="1"/>
    </row>
    <row r="445" spans="1:27" ht="15.6" x14ac:dyDescent="0.3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 x14ac:dyDescent="0.3">
      <c r="R446" s="15"/>
      <c r="S446" s="15"/>
      <c r="U446" s="15"/>
      <c r="V446" s="15"/>
      <c r="W446" s="15"/>
      <c r="X446" s="15"/>
      <c r="Y446" s="15"/>
      <c r="Z446" s="15"/>
      <c r="AA446" s="21"/>
    </row>
    <row r="447" spans="1:27" ht="16.2" x14ac:dyDescent="0.45">
      <c r="C447" s="1"/>
      <c r="R447" s="15"/>
      <c r="S447" s="15"/>
      <c r="U447" s="15"/>
      <c r="V447" s="15"/>
      <c r="W447" s="15"/>
      <c r="X447" s="15"/>
      <c r="Y447" s="15"/>
      <c r="Z447" s="15"/>
      <c r="AA447" s="23"/>
    </row>
    <row r="448" spans="1:27" x14ac:dyDescent="0.3">
      <c r="A448" s="20"/>
      <c r="R448" s="15"/>
      <c r="S448" s="15"/>
      <c r="U448" s="15"/>
      <c r="V448" s="15"/>
      <c r="W448" s="15"/>
      <c r="X448" s="15"/>
      <c r="Y448" s="15"/>
      <c r="Z448" s="15"/>
      <c r="AA448" s="21"/>
    </row>
    <row r="449" spans="1:27" x14ac:dyDescent="0.3">
      <c r="A449" s="20"/>
      <c r="R449" s="15"/>
      <c r="S449" s="16"/>
      <c r="U449" s="16"/>
      <c r="V449" s="15"/>
      <c r="W449" s="15"/>
      <c r="X449" s="15"/>
      <c r="Y449" s="15"/>
      <c r="Z449" s="15"/>
      <c r="AA449" s="21"/>
    </row>
    <row r="450" spans="1:27" x14ac:dyDescent="0.3">
      <c r="A450" s="20"/>
      <c r="R450" s="15"/>
      <c r="S450" s="15"/>
      <c r="U450" s="15"/>
      <c r="V450" s="15"/>
      <c r="W450" s="15"/>
      <c r="X450" s="15"/>
      <c r="Y450" s="15"/>
      <c r="Z450" s="15"/>
      <c r="AA450" s="21"/>
    </row>
    <row r="451" spans="1:27" x14ac:dyDescent="0.3">
      <c r="A451" s="20"/>
      <c r="R451" s="15"/>
      <c r="S451" s="15"/>
      <c r="U451" s="15"/>
      <c r="V451" s="15"/>
      <c r="W451" s="15"/>
      <c r="X451" s="15"/>
      <c r="Y451" s="15"/>
      <c r="Z451" s="15"/>
      <c r="AA451" s="21"/>
    </row>
    <row r="452" spans="1:27" x14ac:dyDescent="0.3">
      <c r="A452" s="20"/>
      <c r="C452" s="1"/>
      <c r="D452" s="1"/>
      <c r="E452" s="1"/>
      <c r="R452" s="15"/>
      <c r="S452" s="15"/>
      <c r="U452" s="15"/>
      <c r="V452" s="15"/>
      <c r="W452" s="15"/>
      <c r="X452" s="15"/>
      <c r="Y452" s="15"/>
      <c r="Z452" s="15"/>
      <c r="AA452" s="21"/>
    </row>
    <row r="453" spans="1:27" x14ac:dyDescent="0.3">
      <c r="A453" s="20"/>
      <c r="R453" s="15"/>
      <c r="S453" s="15"/>
      <c r="U453" s="15"/>
      <c r="V453" s="15"/>
      <c r="W453" s="15"/>
      <c r="X453" s="15"/>
      <c r="Y453" s="15"/>
      <c r="Z453" s="15"/>
      <c r="AA453" s="21"/>
    </row>
    <row r="454" spans="1:27" x14ac:dyDescent="0.3">
      <c r="A454" s="20"/>
      <c r="R454" s="15"/>
      <c r="S454" s="15"/>
      <c r="U454" s="15"/>
      <c r="V454" s="15"/>
      <c r="W454" s="15"/>
      <c r="X454" s="15"/>
      <c r="Y454" s="15"/>
      <c r="Z454" s="15"/>
      <c r="AA454" s="21"/>
    </row>
    <row r="455" spans="1:27" x14ac:dyDescent="0.3">
      <c r="A455" s="20"/>
      <c r="R455" s="15"/>
      <c r="S455" s="15"/>
      <c r="U455" s="15"/>
      <c r="V455" s="15"/>
      <c r="W455" s="15"/>
      <c r="X455" s="15"/>
      <c r="Y455" s="15"/>
      <c r="Z455" s="15"/>
      <c r="AA455" s="21"/>
    </row>
    <row r="456" spans="1:27" x14ac:dyDescent="0.3">
      <c r="A456" s="20"/>
      <c r="R456" s="15"/>
      <c r="S456" s="16"/>
      <c r="U456" s="16"/>
      <c r="V456" s="15"/>
      <c r="W456" s="15"/>
      <c r="X456" s="15"/>
      <c r="Y456" s="15"/>
      <c r="Z456" s="15"/>
      <c r="AA456" s="21"/>
    </row>
    <row r="457" spans="1:27" x14ac:dyDescent="0.3">
      <c r="A457" s="20"/>
      <c r="R457" s="15"/>
      <c r="S457" s="15"/>
      <c r="U457" s="15"/>
      <c r="V457" s="15"/>
      <c r="W457" s="15"/>
      <c r="X457" s="15"/>
      <c r="Y457" s="15"/>
      <c r="Z457" s="15"/>
      <c r="AA457" s="21"/>
    </row>
    <row r="458" spans="1:27" x14ac:dyDescent="0.3">
      <c r="A458" s="20"/>
      <c r="C458" s="1"/>
      <c r="E458" s="24"/>
      <c r="R458" s="15"/>
      <c r="S458" s="15"/>
      <c r="U458" s="15"/>
      <c r="V458" s="15"/>
      <c r="W458" s="15"/>
      <c r="X458" s="15"/>
      <c r="Y458" s="15"/>
      <c r="Z458" s="15"/>
      <c r="AA458" s="17"/>
    </row>
    <row r="459" spans="1:27" x14ac:dyDescent="0.3">
      <c r="A459" s="20"/>
      <c r="R459" s="15"/>
      <c r="S459" s="15"/>
      <c r="U459" s="15"/>
      <c r="V459" s="15"/>
      <c r="W459" s="15"/>
      <c r="X459" s="15"/>
      <c r="Y459" s="15"/>
      <c r="Z459" s="15"/>
      <c r="AA459" s="21"/>
    </row>
    <row r="460" spans="1:27" x14ac:dyDescent="0.3">
      <c r="A460" s="20"/>
      <c r="R460" s="15"/>
      <c r="S460" s="15"/>
      <c r="U460" s="15"/>
      <c r="V460" s="15"/>
      <c r="W460" s="15"/>
      <c r="X460" s="15"/>
      <c r="Y460" s="15"/>
      <c r="Z460" s="15"/>
      <c r="AA460" s="21"/>
    </row>
    <row r="461" spans="1:27" x14ac:dyDescent="0.3">
      <c r="A461" s="20"/>
      <c r="R461" s="15"/>
      <c r="S461" s="15"/>
      <c r="U461" s="15"/>
      <c r="V461" s="15"/>
      <c r="W461" s="15"/>
      <c r="X461" s="15"/>
      <c r="Y461" s="15"/>
      <c r="Z461" s="15"/>
      <c r="AA461" s="21"/>
    </row>
    <row r="462" spans="1:27" x14ac:dyDescent="0.3">
      <c r="A462" s="20"/>
      <c r="R462" s="15"/>
      <c r="S462" s="15"/>
      <c r="U462" s="15"/>
      <c r="V462" s="15"/>
      <c r="W462" s="15"/>
      <c r="X462" s="15"/>
      <c r="Y462" s="15"/>
      <c r="Z462" s="15"/>
      <c r="AA462" s="21"/>
    </row>
    <row r="463" spans="1:27" x14ac:dyDescent="0.3">
      <c r="A463" s="20"/>
      <c r="R463" s="15"/>
      <c r="S463" s="15"/>
      <c r="U463" s="15"/>
      <c r="V463" s="15"/>
      <c r="W463" s="15"/>
      <c r="X463" s="15"/>
      <c r="Y463" s="15"/>
      <c r="Z463" s="15"/>
      <c r="AA463" s="21"/>
    </row>
    <row r="464" spans="1:27" x14ac:dyDescent="0.3">
      <c r="A464" s="20"/>
      <c r="R464" s="15"/>
      <c r="S464" s="15"/>
      <c r="U464" s="15"/>
      <c r="V464" s="15"/>
      <c r="W464" s="15"/>
      <c r="X464" s="15"/>
      <c r="Y464" s="15"/>
      <c r="Z464" s="15"/>
      <c r="AA464" s="21"/>
    </row>
    <row r="465" spans="1:27" x14ac:dyDescent="0.3">
      <c r="A465" s="20"/>
      <c r="R465" s="15"/>
      <c r="S465" s="15"/>
      <c r="U465" s="15"/>
      <c r="V465" s="15"/>
      <c r="W465" s="15"/>
      <c r="X465" s="15"/>
      <c r="Y465" s="15"/>
      <c r="Z465" s="15"/>
      <c r="AA465" s="21"/>
    </row>
    <row r="466" spans="1:27" x14ac:dyDescent="0.3">
      <c r="A466" s="20"/>
      <c r="R466" s="15"/>
      <c r="S466" s="15"/>
      <c r="U466" s="15"/>
      <c r="V466" s="15"/>
      <c r="W466" s="15"/>
      <c r="X466" s="15"/>
      <c r="Y466" s="15"/>
      <c r="Z466" s="15"/>
      <c r="AA466" s="21"/>
    </row>
    <row r="467" spans="1:27" x14ac:dyDescent="0.3">
      <c r="A467" s="20"/>
      <c r="R467" s="15"/>
      <c r="S467" s="15"/>
      <c r="U467" s="15"/>
      <c r="V467" s="15"/>
      <c r="W467" s="15"/>
      <c r="X467" s="15"/>
      <c r="Y467" s="15"/>
      <c r="Z467" s="15"/>
      <c r="AA467" s="21"/>
    </row>
    <row r="468" spans="1:27" x14ac:dyDescent="0.3">
      <c r="A468" s="20"/>
      <c r="C468" s="1"/>
      <c r="R468" s="15"/>
      <c r="S468" s="15"/>
      <c r="U468" s="15"/>
      <c r="V468" s="15"/>
      <c r="W468" s="15"/>
      <c r="X468" s="15"/>
      <c r="Y468" s="15"/>
      <c r="Z468" s="15"/>
      <c r="AA468" s="21"/>
    </row>
    <row r="469" spans="1:27" x14ac:dyDescent="0.3">
      <c r="A469" s="20"/>
      <c r="R469" s="15"/>
      <c r="S469" s="15"/>
      <c r="U469" s="15"/>
      <c r="V469" s="15"/>
      <c r="W469" s="15"/>
      <c r="X469" s="15"/>
      <c r="Y469" s="15"/>
      <c r="Z469" s="15"/>
      <c r="AA469" s="21"/>
    </row>
    <row r="470" spans="1:27" ht="15" thickBot="1" x14ac:dyDescent="0.35">
      <c r="R470" s="15"/>
      <c r="S470" s="15"/>
      <c r="U470" s="15"/>
      <c r="V470" s="15"/>
      <c r="W470" s="15"/>
      <c r="X470" s="15"/>
      <c r="Y470" s="15"/>
      <c r="Z470" s="15"/>
      <c r="AA470" s="25"/>
    </row>
    <row r="471" spans="1:27" ht="16.2" thickBot="1" x14ac:dyDescent="0.35">
      <c r="E471" s="26"/>
      <c r="R471" s="15"/>
      <c r="S471" s="27"/>
      <c r="U471" s="15"/>
      <c r="V471" s="15"/>
      <c r="W471" s="15"/>
      <c r="X471" s="15"/>
      <c r="Y471" s="15"/>
      <c r="Z471" s="15"/>
      <c r="AA471" s="21"/>
    </row>
    <row r="472" spans="1:27" x14ac:dyDescent="0.3">
      <c r="R472" s="15"/>
      <c r="S472" s="15"/>
      <c r="U472" s="15"/>
      <c r="V472" s="15"/>
      <c r="W472" s="15"/>
      <c r="X472" s="15"/>
      <c r="Y472" s="15"/>
      <c r="Z472" s="15"/>
      <c r="AA472" s="21"/>
    </row>
    <row r="473" spans="1:27" x14ac:dyDescent="0.3">
      <c r="R473" s="15"/>
      <c r="S473" s="15"/>
      <c r="U473" s="15"/>
      <c r="V473" s="15"/>
      <c r="W473" s="15"/>
      <c r="X473" s="15"/>
      <c r="Y473" s="15"/>
      <c r="Z473" s="15"/>
      <c r="AA473" s="21"/>
    </row>
    <row r="474" spans="1:27" x14ac:dyDescent="0.3">
      <c r="R474" s="15"/>
      <c r="S474" s="15"/>
      <c r="U474" s="15"/>
      <c r="V474" s="15"/>
      <c r="W474" s="15"/>
      <c r="X474" s="15"/>
      <c r="Y474" s="15"/>
      <c r="Z474" s="15"/>
      <c r="AA474" s="21"/>
    </row>
  </sheetData>
  <mergeCells count="1">
    <mergeCell ref="CV1:FM1048576"/>
  </mergeCells>
  <phoneticPr fontId="1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72CD-968A-4337-A80B-DA8494BA8011}">
  <dimension ref="A1:FY390"/>
  <sheetViews>
    <sheetView workbookViewId="0">
      <pane ySplit="3" topLeftCell="A218" activePane="bottomLeft" state="frozen"/>
      <selection pane="bottomLeft" activeCell="AK297" sqref="AK297:AL297"/>
    </sheetView>
  </sheetViews>
  <sheetFormatPr defaultRowHeight="14.4" x14ac:dyDescent="0.3"/>
  <cols>
    <col min="1" max="1" width="8.109375" customWidth="1"/>
    <col min="2" max="2" width="8" customWidth="1"/>
    <col min="3" max="3" width="22.109375" customWidth="1"/>
    <col min="4" max="4" width="7.5546875" hidden="1" customWidth="1"/>
    <col min="5" max="5" width="14.6640625" hidden="1" customWidth="1"/>
    <col min="6" max="17" width="9.109375" hidden="1" customWidth="1"/>
    <col min="18" max="18" width="0" style="2" hidden="1" customWidth="1"/>
    <col min="19" max="19" width="17.88671875" style="2" hidden="1" customWidth="1"/>
    <col min="20" max="20" width="19" style="2" hidden="1" customWidth="1"/>
    <col min="21" max="21" width="11.88671875" style="2" hidden="1" customWidth="1"/>
    <col min="22" max="24" width="0" style="2" hidden="1" customWidth="1"/>
    <col min="25" max="25" width="1.6640625" style="2" hidden="1" customWidth="1"/>
    <col min="26" max="26" width="12.109375" style="2" hidden="1" customWidth="1"/>
    <col min="27" max="27" width="29.6640625" style="3" hidden="1" customWidth="1"/>
    <col min="28" max="28" width="15.109375" style="2" hidden="1" customWidth="1"/>
    <col min="29" max="29" width="13.33203125" style="3" bestFit="1" customWidth="1"/>
    <col min="30" max="30" width="16.88671875" style="3" customWidth="1"/>
    <col min="31" max="31" width="13.33203125" style="3" hidden="1" customWidth="1"/>
    <col min="32" max="33" width="13.33203125" style="3" customWidth="1"/>
    <col min="34" max="34" width="13.33203125" style="42" customWidth="1"/>
    <col min="35" max="35" width="13.33203125" style="3" customWidth="1"/>
    <col min="36" max="36" width="13.33203125" style="46" customWidth="1"/>
    <col min="37" max="37" width="15.33203125" style="3" customWidth="1"/>
    <col min="38" max="38" width="14.6640625" style="3" customWidth="1"/>
    <col min="39" max="99" width="13.33203125" style="3" customWidth="1"/>
    <col min="100" max="100" width="10.6640625" style="100" customWidth="1"/>
    <col min="101" max="101" width="10.5546875" style="100" bestFit="1" customWidth="1"/>
    <col min="102" max="102" width="14.109375" style="100" bestFit="1" customWidth="1"/>
    <col min="103" max="103" width="10.5546875" style="100" customWidth="1"/>
    <col min="104" max="104" width="17.44140625" style="100" bestFit="1" customWidth="1"/>
    <col min="105" max="105" width="12.33203125" style="100" bestFit="1" customWidth="1"/>
    <col min="106" max="106" width="9.5546875" style="100" bestFit="1" customWidth="1"/>
    <col min="107" max="114" width="9.109375" style="100" hidden="1" customWidth="1"/>
    <col min="115" max="115" width="8.109375" style="100" hidden="1" customWidth="1"/>
    <col min="116" max="116" width="9.109375" style="100" hidden="1" customWidth="1"/>
    <col min="117" max="117" width="14.44140625" style="100" hidden="1" customWidth="1"/>
    <col min="118" max="118" width="17.6640625" style="100" bestFit="1" customWidth="1"/>
    <col min="119" max="119" width="17.5546875" style="100" bestFit="1" customWidth="1"/>
    <col min="120" max="120" width="13.44140625" style="100" customWidth="1"/>
    <col min="121" max="121" width="15.33203125" style="100" hidden="1" customWidth="1"/>
    <col min="122" max="169" width="8.88671875" style="100"/>
    <col min="170" max="181" width="8.88671875" style="3"/>
    <col min="327" max="327" width="6.44140625" bestFit="1" customWidth="1"/>
    <col min="328" max="328" width="7.5546875" customWidth="1"/>
    <col min="329" max="329" width="19.33203125" customWidth="1"/>
    <col min="330" max="330" width="0" hidden="1" customWidth="1"/>
    <col min="331" max="331" width="14.6640625" customWidth="1"/>
    <col min="332" max="343" width="0" hidden="1" customWidth="1"/>
    <col min="345" max="345" width="17.88671875" bestFit="1" customWidth="1"/>
    <col min="346" max="346" width="19" bestFit="1" customWidth="1"/>
    <col min="347" max="347" width="11.88671875" bestFit="1" customWidth="1"/>
    <col min="348" max="351" width="0" hidden="1" customWidth="1"/>
    <col min="352" max="352" width="12.109375" bestFit="1" customWidth="1"/>
    <col min="353" max="353" width="29.6640625" bestFit="1" customWidth="1"/>
    <col min="354" max="354" width="15.109375" bestFit="1" customWidth="1"/>
    <col min="355" max="355" width="10.5546875" bestFit="1" customWidth="1"/>
    <col min="356" max="356" width="10.6640625" customWidth="1"/>
    <col min="357" max="357" width="10.5546875" bestFit="1" customWidth="1"/>
    <col min="358" max="358" width="14.109375" bestFit="1" customWidth="1"/>
    <col min="359" max="359" width="10.5546875" customWidth="1"/>
    <col min="360" max="360" width="17.44140625" bestFit="1" customWidth="1"/>
    <col min="361" max="361" width="12.33203125" bestFit="1" customWidth="1"/>
    <col min="362" max="362" width="9.5546875" bestFit="1" customWidth="1"/>
    <col min="363" max="373" width="0" hidden="1" customWidth="1"/>
    <col min="374" max="374" width="17.6640625" bestFit="1" customWidth="1"/>
    <col min="375" max="375" width="17.5546875" bestFit="1" customWidth="1"/>
    <col min="376" max="376" width="13.44140625" customWidth="1"/>
    <col min="377" max="377" width="0" hidden="1" customWidth="1"/>
    <col min="583" max="583" width="6.44140625" bestFit="1" customWidth="1"/>
    <col min="584" max="584" width="7.5546875" customWidth="1"/>
    <col min="585" max="585" width="19.33203125" customWidth="1"/>
    <col min="586" max="586" width="0" hidden="1" customWidth="1"/>
    <col min="587" max="587" width="14.6640625" customWidth="1"/>
    <col min="588" max="599" width="0" hidden="1" customWidth="1"/>
    <col min="601" max="601" width="17.88671875" bestFit="1" customWidth="1"/>
    <col min="602" max="602" width="19" bestFit="1" customWidth="1"/>
    <col min="603" max="603" width="11.88671875" bestFit="1" customWidth="1"/>
    <col min="604" max="607" width="0" hidden="1" customWidth="1"/>
    <col min="608" max="608" width="12.109375" bestFit="1" customWidth="1"/>
    <col min="609" max="609" width="29.6640625" bestFit="1" customWidth="1"/>
    <col min="610" max="610" width="15.109375" bestFit="1" customWidth="1"/>
    <col min="611" max="611" width="10.5546875" bestFit="1" customWidth="1"/>
    <col min="612" max="612" width="10.6640625" customWidth="1"/>
    <col min="613" max="613" width="10.5546875" bestFit="1" customWidth="1"/>
    <col min="614" max="614" width="14.109375" bestFit="1" customWidth="1"/>
    <col min="615" max="615" width="10.5546875" customWidth="1"/>
    <col min="616" max="616" width="17.44140625" bestFit="1" customWidth="1"/>
    <col min="617" max="617" width="12.33203125" bestFit="1" customWidth="1"/>
    <col min="618" max="618" width="9.5546875" bestFit="1" customWidth="1"/>
    <col min="619" max="629" width="0" hidden="1" customWidth="1"/>
    <col min="630" max="630" width="17.6640625" bestFit="1" customWidth="1"/>
    <col min="631" max="631" width="17.5546875" bestFit="1" customWidth="1"/>
    <col min="632" max="632" width="13.44140625" customWidth="1"/>
    <col min="633" max="633" width="0" hidden="1" customWidth="1"/>
    <col min="839" max="839" width="6.44140625" bestFit="1" customWidth="1"/>
    <col min="840" max="840" width="7.5546875" customWidth="1"/>
    <col min="841" max="841" width="19.33203125" customWidth="1"/>
    <col min="842" max="842" width="0" hidden="1" customWidth="1"/>
    <col min="843" max="843" width="14.6640625" customWidth="1"/>
    <col min="844" max="855" width="0" hidden="1" customWidth="1"/>
    <col min="857" max="857" width="17.88671875" bestFit="1" customWidth="1"/>
    <col min="858" max="858" width="19" bestFit="1" customWidth="1"/>
    <col min="859" max="859" width="11.88671875" bestFit="1" customWidth="1"/>
    <col min="860" max="863" width="0" hidden="1" customWidth="1"/>
    <col min="864" max="864" width="12.109375" bestFit="1" customWidth="1"/>
    <col min="865" max="865" width="29.6640625" bestFit="1" customWidth="1"/>
    <col min="866" max="866" width="15.109375" bestFit="1" customWidth="1"/>
    <col min="867" max="867" width="10.5546875" bestFit="1" customWidth="1"/>
    <col min="868" max="868" width="10.6640625" customWidth="1"/>
    <col min="869" max="869" width="10.5546875" bestFit="1" customWidth="1"/>
    <col min="870" max="870" width="14.109375" bestFit="1" customWidth="1"/>
    <col min="871" max="871" width="10.5546875" customWidth="1"/>
    <col min="872" max="872" width="17.44140625" bestFit="1" customWidth="1"/>
    <col min="873" max="873" width="12.33203125" bestFit="1" customWidth="1"/>
    <col min="874" max="874" width="9.5546875" bestFit="1" customWidth="1"/>
    <col min="875" max="885" width="0" hidden="1" customWidth="1"/>
    <col min="886" max="886" width="17.6640625" bestFit="1" customWidth="1"/>
    <col min="887" max="887" width="17.5546875" bestFit="1" customWidth="1"/>
    <col min="888" max="888" width="13.44140625" customWidth="1"/>
    <col min="889" max="889" width="0" hidden="1" customWidth="1"/>
    <col min="1095" max="1095" width="6.44140625" bestFit="1" customWidth="1"/>
    <col min="1096" max="1096" width="7.5546875" customWidth="1"/>
    <col min="1097" max="1097" width="19.33203125" customWidth="1"/>
    <col min="1098" max="1098" width="0" hidden="1" customWidth="1"/>
    <col min="1099" max="1099" width="14.6640625" customWidth="1"/>
    <col min="1100" max="1111" width="0" hidden="1" customWidth="1"/>
    <col min="1113" max="1113" width="17.88671875" bestFit="1" customWidth="1"/>
    <col min="1114" max="1114" width="19" bestFit="1" customWidth="1"/>
    <col min="1115" max="1115" width="11.88671875" bestFit="1" customWidth="1"/>
    <col min="1116" max="1119" width="0" hidden="1" customWidth="1"/>
    <col min="1120" max="1120" width="12.109375" bestFit="1" customWidth="1"/>
    <col min="1121" max="1121" width="29.6640625" bestFit="1" customWidth="1"/>
    <col min="1122" max="1122" width="15.109375" bestFit="1" customWidth="1"/>
    <col min="1123" max="1123" width="10.5546875" bestFit="1" customWidth="1"/>
    <col min="1124" max="1124" width="10.6640625" customWidth="1"/>
    <col min="1125" max="1125" width="10.5546875" bestFit="1" customWidth="1"/>
    <col min="1126" max="1126" width="14.109375" bestFit="1" customWidth="1"/>
    <col min="1127" max="1127" width="10.5546875" customWidth="1"/>
    <col min="1128" max="1128" width="17.44140625" bestFit="1" customWidth="1"/>
    <col min="1129" max="1129" width="12.33203125" bestFit="1" customWidth="1"/>
    <col min="1130" max="1130" width="9.5546875" bestFit="1" customWidth="1"/>
    <col min="1131" max="1141" width="0" hidden="1" customWidth="1"/>
    <col min="1142" max="1142" width="17.6640625" bestFit="1" customWidth="1"/>
    <col min="1143" max="1143" width="17.5546875" bestFit="1" customWidth="1"/>
    <col min="1144" max="1144" width="13.44140625" customWidth="1"/>
    <col min="1145" max="1145" width="0" hidden="1" customWidth="1"/>
    <col min="1351" max="1351" width="6.44140625" bestFit="1" customWidth="1"/>
    <col min="1352" max="1352" width="7.5546875" customWidth="1"/>
    <col min="1353" max="1353" width="19.33203125" customWidth="1"/>
    <col min="1354" max="1354" width="0" hidden="1" customWidth="1"/>
    <col min="1355" max="1355" width="14.6640625" customWidth="1"/>
    <col min="1356" max="1367" width="0" hidden="1" customWidth="1"/>
    <col min="1369" max="1369" width="17.88671875" bestFit="1" customWidth="1"/>
    <col min="1370" max="1370" width="19" bestFit="1" customWidth="1"/>
    <col min="1371" max="1371" width="11.88671875" bestFit="1" customWidth="1"/>
    <col min="1372" max="1375" width="0" hidden="1" customWidth="1"/>
    <col min="1376" max="1376" width="12.109375" bestFit="1" customWidth="1"/>
    <col min="1377" max="1377" width="29.6640625" bestFit="1" customWidth="1"/>
    <col min="1378" max="1378" width="15.109375" bestFit="1" customWidth="1"/>
    <col min="1379" max="1379" width="10.5546875" bestFit="1" customWidth="1"/>
    <col min="1380" max="1380" width="10.6640625" customWidth="1"/>
    <col min="1381" max="1381" width="10.5546875" bestFit="1" customWidth="1"/>
    <col min="1382" max="1382" width="14.109375" bestFit="1" customWidth="1"/>
    <col min="1383" max="1383" width="10.5546875" customWidth="1"/>
    <col min="1384" max="1384" width="17.44140625" bestFit="1" customWidth="1"/>
    <col min="1385" max="1385" width="12.33203125" bestFit="1" customWidth="1"/>
    <col min="1386" max="1386" width="9.5546875" bestFit="1" customWidth="1"/>
    <col min="1387" max="1397" width="0" hidden="1" customWidth="1"/>
    <col min="1398" max="1398" width="17.6640625" bestFit="1" customWidth="1"/>
    <col min="1399" max="1399" width="17.5546875" bestFit="1" customWidth="1"/>
    <col min="1400" max="1400" width="13.44140625" customWidth="1"/>
    <col min="1401" max="1401" width="0" hidden="1" customWidth="1"/>
    <col min="1607" max="1607" width="6.44140625" bestFit="1" customWidth="1"/>
    <col min="1608" max="1608" width="7.5546875" customWidth="1"/>
    <col min="1609" max="1609" width="19.33203125" customWidth="1"/>
    <col min="1610" max="1610" width="0" hidden="1" customWidth="1"/>
    <col min="1611" max="1611" width="14.6640625" customWidth="1"/>
    <col min="1612" max="1623" width="0" hidden="1" customWidth="1"/>
    <col min="1625" max="1625" width="17.88671875" bestFit="1" customWidth="1"/>
    <col min="1626" max="1626" width="19" bestFit="1" customWidth="1"/>
    <col min="1627" max="1627" width="11.88671875" bestFit="1" customWidth="1"/>
    <col min="1628" max="1631" width="0" hidden="1" customWidth="1"/>
    <col min="1632" max="1632" width="12.109375" bestFit="1" customWidth="1"/>
    <col min="1633" max="1633" width="29.6640625" bestFit="1" customWidth="1"/>
    <col min="1634" max="1634" width="15.109375" bestFit="1" customWidth="1"/>
    <col min="1635" max="1635" width="10.5546875" bestFit="1" customWidth="1"/>
    <col min="1636" max="1636" width="10.6640625" customWidth="1"/>
    <col min="1637" max="1637" width="10.5546875" bestFit="1" customWidth="1"/>
    <col min="1638" max="1638" width="14.109375" bestFit="1" customWidth="1"/>
    <col min="1639" max="1639" width="10.5546875" customWidth="1"/>
    <col min="1640" max="1640" width="17.44140625" bestFit="1" customWidth="1"/>
    <col min="1641" max="1641" width="12.33203125" bestFit="1" customWidth="1"/>
    <col min="1642" max="1642" width="9.5546875" bestFit="1" customWidth="1"/>
    <col min="1643" max="1653" width="0" hidden="1" customWidth="1"/>
    <col min="1654" max="1654" width="17.6640625" bestFit="1" customWidth="1"/>
    <col min="1655" max="1655" width="17.5546875" bestFit="1" customWidth="1"/>
    <col min="1656" max="1656" width="13.44140625" customWidth="1"/>
    <col min="1657" max="1657" width="0" hidden="1" customWidth="1"/>
    <col min="1863" max="1863" width="6.44140625" bestFit="1" customWidth="1"/>
    <col min="1864" max="1864" width="7.5546875" customWidth="1"/>
    <col min="1865" max="1865" width="19.33203125" customWidth="1"/>
    <col min="1866" max="1866" width="0" hidden="1" customWidth="1"/>
    <col min="1867" max="1867" width="14.6640625" customWidth="1"/>
    <col min="1868" max="1879" width="0" hidden="1" customWidth="1"/>
    <col min="1881" max="1881" width="17.88671875" bestFit="1" customWidth="1"/>
    <col min="1882" max="1882" width="19" bestFit="1" customWidth="1"/>
    <col min="1883" max="1883" width="11.88671875" bestFit="1" customWidth="1"/>
    <col min="1884" max="1887" width="0" hidden="1" customWidth="1"/>
    <col min="1888" max="1888" width="12.109375" bestFit="1" customWidth="1"/>
    <col min="1889" max="1889" width="29.6640625" bestFit="1" customWidth="1"/>
    <col min="1890" max="1890" width="15.109375" bestFit="1" customWidth="1"/>
    <col min="1891" max="1891" width="10.5546875" bestFit="1" customWidth="1"/>
    <col min="1892" max="1892" width="10.6640625" customWidth="1"/>
    <col min="1893" max="1893" width="10.5546875" bestFit="1" customWidth="1"/>
    <col min="1894" max="1894" width="14.109375" bestFit="1" customWidth="1"/>
    <col min="1895" max="1895" width="10.5546875" customWidth="1"/>
    <col min="1896" max="1896" width="17.44140625" bestFit="1" customWidth="1"/>
    <col min="1897" max="1897" width="12.33203125" bestFit="1" customWidth="1"/>
    <col min="1898" max="1898" width="9.5546875" bestFit="1" customWidth="1"/>
    <col min="1899" max="1909" width="0" hidden="1" customWidth="1"/>
    <col min="1910" max="1910" width="17.6640625" bestFit="1" customWidth="1"/>
    <col min="1911" max="1911" width="17.5546875" bestFit="1" customWidth="1"/>
    <col min="1912" max="1912" width="13.44140625" customWidth="1"/>
    <col min="1913" max="1913" width="0" hidden="1" customWidth="1"/>
    <col min="2119" max="2119" width="6.44140625" bestFit="1" customWidth="1"/>
    <col min="2120" max="2120" width="7.5546875" customWidth="1"/>
    <col min="2121" max="2121" width="19.33203125" customWidth="1"/>
    <col min="2122" max="2122" width="0" hidden="1" customWidth="1"/>
    <col min="2123" max="2123" width="14.6640625" customWidth="1"/>
    <col min="2124" max="2135" width="0" hidden="1" customWidth="1"/>
    <col min="2137" max="2137" width="17.88671875" bestFit="1" customWidth="1"/>
    <col min="2138" max="2138" width="19" bestFit="1" customWidth="1"/>
    <col min="2139" max="2139" width="11.88671875" bestFit="1" customWidth="1"/>
    <col min="2140" max="2143" width="0" hidden="1" customWidth="1"/>
    <col min="2144" max="2144" width="12.109375" bestFit="1" customWidth="1"/>
    <col min="2145" max="2145" width="29.6640625" bestFit="1" customWidth="1"/>
    <col min="2146" max="2146" width="15.109375" bestFit="1" customWidth="1"/>
    <col min="2147" max="2147" width="10.5546875" bestFit="1" customWidth="1"/>
    <col min="2148" max="2148" width="10.6640625" customWidth="1"/>
    <col min="2149" max="2149" width="10.5546875" bestFit="1" customWidth="1"/>
    <col min="2150" max="2150" width="14.109375" bestFit="1" customWidth="1"/>
    <col min="2151" max="2151" width="10.5546875" customWidth="1"/>
    <col min="2152" max="2152" width="17.44140625" bestFit="1" customWidth="1"/>
    <col min="2153" max="2153" width="12.33203125" bestFit="1" customWidth="1"/>
    <col min="2154" max="2154" width="9.5546875" bestFit="1" customWidth="1"/>
    <col min="2155" max="2165" width="0" hidden="1" customWidth="1"/>
    <col min="2166" max="2166" width="17.6640625" bestFit="1" customWidth="1"/>
    <col min="2167" max="2167" width="17.5546875" bestFit="1" customWidth="1"/>
    <col min="2168" max="2168" width="13.44140625" customWidth="1"/>
    <col min="2169" max="2169" width="0" hidden="1" customWidth="1"/>
    <col min="2375" max="2375" width="6.44140625" bestFit="1" customWidth="1"/>
    <col min="2376" max="2376" width="7.5546875" customWidth="1"/>
    <col min="2377" max="2377" width="19.33203125" customWidth="1"/>
    <col min="2378" max="2378" width="0" hidden="1" customWidth="1"/>
    <col min="2379" max="2379" width="14.6640625" customWidth="1"/>
    <col min="2380" max="2391" width="0" hidden="1" customWidth="1"/>
    <col min="2393" max="2393" width="17.88671875" bestFit="1" customWidth="1"/>
    <col min="2394" max="2394" width="19" bestFit="1" customWidth="1"/>
    <col min="2395" max="2395" width="11.88671875" bestFit="1" customWidth="1"/>
    <col min="2396" max="2399" width="0" hidden="1" customWidth="1"/>
    <col min="2400" max="2400" width="12.109375" bestFit="1" customWidth="1"/>
    <col min="2401" max="2401" width="29.6640625" bestFit="1" customWidth="1"/>
    <col min="2402" max="2402" width="15.109375" bestFit="1" customWidth="1"/>
    <col min="2403" max="2403" width="10.5546875" bestFit="1" customWidth="1"/>
    <col min="2404" max="2404" width="10.6640625" customWidth="1"/>
    <col min="2405" max="2405" width="10.5546875" bestFit="1" customWidth="1"/>
    <col min="2406" max="2406" width="14.109375" bestFit="1" customWidth="1"/>
    <col min="2407" max="2407" width="10.5546875" customWidth="1"/>
    <col min="2408" max="2408" width="17.44140625" bestFit="1" customWidth="1"/>
    <col min="2409" max="2409" width="12.33203125" bestFit="1" customWidth="1"/>
    <col min="2410" max="2410" width="9.5546875" bestFit="1" customWidth="1"/>
    <col min="2411" max="2421" width="0" hidden="1" customWidth="1"/>
    <col min="2422" max="2422" width="17.6640625" bestFit="1" customWidth="1"/>
    <col min="2423" max="2423" width="17.5546875" bestFit="1" customWidth="1"/>
    <col min="2424" max="2424" width="13.44140625" customWidth="1"/>
    <col min="2425" max="2425" width="0" hidden="1" customWidth="1"/>
    <col min="2631" max="2631" width="6.44140625" bestFit="1" customWidth="1"/>
    <col min="2632" max="2632" width="7.5546875" customWidth="1"/>
    <col min="2633" max="2633" width="19.33203125" customWidth="1"/>
    <col min="2634" max="2634" width="0" hidden="1" customWidth="1"/>
    <col min="2635" max="2635" width="14.6640625" customWidth="1"/>
    <col min="2636" max="2647" width="0" hidden="1" customWidth="1"/>
    <col min="2649" max="2649" width="17.88671875" bestFit="1" customWidth="1"/>
    <col min="2650" max="2650" width="19" bestFit="1" customWidth="1"/>
    <col min="2651" max="2651" width="11.88671875" bestFit="1" customWidth="1"/>
    <col min="2652" max="2655" width="0" hidden="1" customWidth="1"/>
    <col min="2656" max="2656" width="12.109375" bestFit="1" customWidth="1"/>
    <col min="2657" max="2657" width="29.6640625" bestFit="1" customWidth="1"/>
    <col min="2658" max="2658" width="15.109375" bestFit="1" customWidth="1"/>
    <col min="2659" max="2659" width="10.5546875" bestFit="1" customWidth="1"/>
    <col min="2660" max="2660" width="10.6640625" customWidth="1"/>
    <col min="2661" max="2661" width="10.5546875" bestFit="1" customWidth="1"/>
    <col min="2662" max="2662" width="14.109375" bestFit="1" customWidth="1"/>
    <col min="2663" max="2663" width="10.5546875" customWidth="1"/>
    <col min="2664" max="2664" width="17.44140625" bestFit="1" customWidth="1"/>
    <col min="2665" max="2665" width="12.33203125" bestFit="1" customWidth="1"/>
    <col min="2666" max="2666" width="9.5546875" bestFit="1" customWidth="1"/>
    <col min="2667" max="2677" width="0" hidden="1" customWidth="1"/>
    <col min="2678" max="2678" width="17.6640625" bestFit="1" customWidth="1"/>
    <col min="2679" max="2679" width="17.5546875" bestFit="1" customWidth="1"/>
    <col min="2680" max="2680" width="13.44140625" customWidth="1"/>
    <col min="2681" max="2681" width="0" hidden="1" customWidth="1"/>
    <col min="2887" max="2887" width="6.44140625" bestFit="1" customWidth="1"/>
    <col min="2888" max="2888" width="7.5546875" customWidth="1"/>
    <col min="2889" max="2889" width="19.33203125" customWidth="1"/>
    <col min="2890" max="2890" width="0" hidden="1" customWidth="1"/>
    <col min="2891" max="2891" width="14.6640625" customWidth="1"/>
    <col min="2892" max="2903" width="0" hidden="1" customWidth="1"/>
    <col min="2905" max="2905" width="17.88671875" bestFit="1" customWidth="1"/>
    <col min="2906" max="2906" width="19" bestFit="1" customWidth="1"/>
    <col min="2907" max="2907" width="11.88671875" bestFit="1" customWidth="1"/>
    <col min="2908" max="2911" width="0" hidden="1" customWidth="1"/>
    <col min="2912" max="2912" width="12.109375" bestFit="1" customWidth="1"/>
    <col min="2913" max="2913" width="29.6640625" bestFit="1" customWidth="1"/>
    <col min="2914" max="2914" width="15.109375" bestFit="1" customWidth="1"/>
    <col min="2915" max="2915" width="10.5546875" bestFit="1" customWidth="1"/>
    <col min="2916" max="2916" width="10.6640625" customWidth="1"/>
    <col min="2917" max="2917" width="10.5546875" bestFit="1" customWidth="1"/>
    <col min="2918" max="2918" width="14.109375" bestFit="1" customWidth="1"/>
    <col min="2919" max="2919" width="10.5546875" customWidth="1"/>
    <col min="2920" max="2920" width="17.44140625" bestFit="1" customWidth="1"/>
    <col min="2921" max="2921" width="12.33203125" bestFit="1" customWidth="1"/>
    <col min="2922" max="2922" width="9.5546875" bestFit="1" customWidth="1"/>
    <col min="2923" max="2933" width="0" hidden="1" customWidth="1"/>
    <col min="2934" max="2934" width="17.6640625" bestFit="1" customWidth="1"/>
    <col min="2935" max="2935" width="17.5546875" bestFit="1" customWidth="1"/>
    <col min="2936" max="2936" width="13.44140625" customWidth="1"/>
    <col min="2937" max="2937" width="0" hidden="1" customWidth="1"/>
    <col min="3143" max="3143" width="6.44140625" bestFit="1" customWidth="1"/>
    <col min="3144" max="3144" width="7.5546875" customWidth="1"/>
    <col min="3145" max="3145" width="19.33203125" customWidth="1"/>
    <col min="3146" max="3146" width="0" hidden="1" customWidth="1"/>
    <col min="3147" max="3147" width="14.6640625" customWidth="1"/>
    <col min="3148" max="3159" width="0" hidden="1" customWidth="1"/>
    <col min="3161" max="3161" width="17.88671875" bestFit="1" customWidth="1"/>
    <col min="3162" max="3162" width="19" bestFit="1" customWidth="1"/>
    <col min="3163" max="3163" width="11.88671875" bestFit="1" customWidth="1"/>
    <col min="3164" max="3167" width="0" hidden="1" customWidth="1"/>
    <col min="3168" max="3168" width="12.109375" bestFit="1" customWidth="1"/>
    <col min="3169" max="3169" width="29.6640625" bestFit="1" customWidth="1"/>
    <col min="3170" max="3170" width="15.109375" bestFit="1" customWidth="1"/>
    <col min="3171" max="3171" width="10.5546875" bestFit="1" customWidth="1"/>
    <col min="3172" max="3172" width="10.6640625" customWidth="1"/>
    <col min="3173" max="3173" width="10.5546875" bestFit="1" customWidth="1"/>
    <col min="3174" max="3174" width="14.109375" bestFit="1" customWidth="1"/>
    <col min="3175" max="3175" width="10.5546875" customWidth="1"/>
    <col min="3176" max="3176" width="17.44140625" bestFit="1" customWidth="1"/>
    <col min="3177" max="3177" width="12.33203125" bestFit="1" customWidth="1"/>
    <col min="3178" max="3178" width="9.5546875" bestFit="1" customWidth="1"/>
    <col min="3179" max="3189" width="0" hidden="1" customWidth="1"/>
    <col min="3190" max="3190" width="17.6640625" bestFit="1" customWidth="1"/>
    <col min="3191" max="3191" width="17.5546875" bestFit="1" customWidth="1"/>
    <col min="3192" max="3192" width="13.44140625" customWidth="1"/>
    <col min="3193" max="3193" width="0" hidden="1" customWidth="1"/>
    <col min="3399" max="3399" width="6.44140625" bestFit="1" customWidth="1"/>
    <col min="3400" max="3400" width="7.5546875" customWidth="1"/>
    <col min="3401" max="3401" width="19.33203125" customWidth="1"/>
    <col min="3402" max="3402" width="0" hidden="1" customWidth="1"/>
    <col min="3403" max="3403" width="14.6640625" customWidth="1"/>
    <col min="3404" max="3415" width="0" hidden="1" customWidth="1"/>
    <col min="3417" max="3417" width="17.88671875" bestFit="1" customWidth="1"/>
    <col min="3418" max="3418" width="19" bestFit="1" customWidth="1"/>
    <col min="3419" max="3419" width="11.88671875" bestFit="1" customWidth="1"/>
    <col min="3420" max="3423" width="0" hidden="1" customWidth="1"/>
    <col min="3424" max="3424" width="12.109375" bestFit="1" customWidth="1"/>
    <col min="3425" max="3425" width="29.6640625" bestFit="1" customWidth="1"/>
    <col min="3426" max="3426" width="15.109375" bestFit="1" customWidth="1"/>
    <col min="3427" max="3427" width="10.5546875" bestFit="1" customWidth="1"/>
    <col min="3428" max="3428" width="10.6640625" customWidth="1"/>
    <col min="3429" max="3429" width="10.5546875" bestFit="1" customWidth="1"/>
    <col min="3430" max="3430" width="14.109375" bestFit="1" customWidth="1"/>
    <col min="3431" max="3431" width="10.5546875" customWidth="1"/>
    <col min="3432" max="3432" width="17.44140625" bestFit="1" customWidth="1"/>
    <col min="3433" max="3433" width="12.33203125" bestFit="1" customWidth="1"/>
    <col min="3434" max="3434" width="9.5546875" bestFit="1" customWidth="1"/>
    <col min="3435" max="3445" width="0" hidden="1" customWidth="1"/>
    <col min="3446" max="3446" width="17.6640625" bestFit="1" customWidth="1"/>
    <col min="3447" max="3447" width="17.5546875" bestFit="1" customWidth="1"/>
    <col min="3448" max="3448" width="13.44140625" customWidth="1"/>
    <col min="3449" max="3449" width="0" hidden="1" customWidth="1"/>
    <col min="3655" max="3655" width="6.44140625" bestFit="1" customWidth="1"/>
    <col min="3656" max="3656" width="7.5546875" customWidth="1"/>
    <col min="3657" max="3657" width="19.33203125" customWidth="1"/>
    <col min="3658" max="3658" width="0" hidden="1" customWidth="1"/>
    <col min="3659" max="3659" width="14.6640625" customWidth="1"/>
    <col min="3660" max="3671" width="0" hidden="1" customWidth="1"/>
    <col min="3673" max="3673" width="17.88671875" bestFit="1" customWidth="1"/>
    <col min="3674" max="3674" width="19" bestFit="1" customWidth="1"/>
    <col min="3675" max="3675" width="11.88671875" bestFit="1" customWidth="1"/>
    <col min="3676" max="3679" width="0" hidden="1" customWidth="1"/>
    <col min="3680" max="3680" width="12.109375" bestFit="1" customWidth="1"/>
    <col min="3681" max="3681" width="29.6640625" bestFit="1" customWidth="1"/>
    <col min="3682" max="3682" width="15.109375" bestFit="1" customWidth="1"/>
    <col min="3683" max="3683" width="10.5546875" bestFit="1" customWidth="1"/>
    <col min="3684" max="3684" width="10.6640625" customWidth="1"/>
    <col min="3685" max="3685" width="10.5546875" bestFit="1" customWidth="1"/>
    <col min="3686" max="3686" width="14.109375" bestFit="1" customWidth="1"/>
    <col min="3687" max="3687" width="10.5546875" customWidth="1"/>
    <col min="3688" max="3688" width="17.44140625" bestFit="1" customWidth="1"/>
    <col min="3689" max="3689" width="12.33203125" bestFit="1" customWidth="1"/>
    <col min="3690" max="3690" width="9.5546875" bestFit="1" customWidth="1"/>
    <col min="3691" max="3701" width="0" hidden="1" customWidth="1"/>
    <col min="3702" max="3702" width="17.6640625" bestFit="1" customWidth="1"/>
    <col min="3703" max="3703" width="17.5546875" bestFit="1" customWidth="1"/>
    <col min="3704" max="3704" width="13.44140625" customWidth="1"/>
    <col min="3705" max="3705" width="0" hidden="1" customWidth="1"/>
    <col min="3911" max="3911" width="6.44140625" bestFit="1" customWidth="1"/>
    <col min="3912" max="3912" width="7.5546875" customWidth="1"/>
    <col min="3913" max="3913" width="19.33203125" customWidth="1"/>
    <col min="3914" max="3914" width="0" hidden="1" customWidth="1"/>
    <col min="3915" max="3915" width="14.6640625" customWidth="1"/>
    <col min="3916" max="3927" width="0" hidden="1" customWidth="1"/>
    <col min="3929" max="3929" width="17.88671875" bestFit="1" customWidth="1"/>
    <col min="3930" max="3930" width="19" bestFit="1" customWidth="1"/>
    <col min="3931" max="3931" width="11.88671875" bestFit="1" customWidth="1"/>
    <col min="3932" max="3935" width="0" hidden="1" customWidth="1"/>
    <col min="3936" max="3936" width="12.109375" bestFit="1" customWidth="1"/>
    <col min="3937" max="3937" width="29.6640625" bestFit="1" customWidth="1"/>
    <col min="3938" max="3938" width="15.109375" bestFit="1" customWidth="1"/>
    <col min="3939" max="3939" width="10.5546875" bestFit="1" customWidth="1"/>
    <col min="3940" max="3940" width="10.6640625" customWidth="1"/>
    <col min="3941" max="3941" width="10.5546875" bestFit="1" customWidth="1"/>
    <col min="3942" max="3942" width="14.109375" bestFit="1" customWidth="1"/>
    <col min="3943" max="3943" width="10.5546875" customWidth="1"/>
    <col min="3944" max="3944" width="17.44140625" bestFit="1" customWidth="1"/>
    <col min="3945" max="3945" width="12.33203125" bestFit="1" customWidth="1"/>
    <col min="3946" max="3946" width="9.5546875" bestFit="1" customWidth="1"/>
    <col min="3947" max="3957" width="0" hidden="1" customWidth="1"/>
    <col min="3958" max="3958" width="17.6640625" bestFit="1" customWidth="1"/>
    <col min="3959" max="3959" width="17.5546875" bestFit="1" customWidth="1"/>
    <col min="3960" max="3960" width="13.44140625" customWidth="1"/>
    <col min="3961" max="3961" width="0" hidden="1" customWidth="1"/>
    <col min="4167" max="4167" width="6.44140625" bestFit="1" customWidth="1"/>
    <col min="4168" max="4168" width="7.5546875" customWidth="1"/>
    <col min="4169" max="4169" width="19.33203125" customWidth="1"/>
    <col min="4170" max="4170" width="0" hidden="1" customWidth="1"/>
    <col min="4171" max="4171" width="14.6640625" customWidth="1"/>
    <col min="4172" max="4183" width="0" hidden="1" customWidth="1"/>
    <col min="4185" max="4185" width="17.88671875" bestFit="1" customWidth="1"/>
    <col min="4186" max="4186" width="19" bestFit="1" customWidth="1"/>
    <col min="4187" max="4187" width="11.88671875" bestFit="1" customWidth="1"/>
    <col min="4188" max="4191" width="0" hidden="1" customWidth="1"/>
    <col min="4192" max="4192" width="12.109375" bestFit="1" customWidth="1"/>
    <col min="4193" max="4193" width="29.6640625" bestFit="1" customWidth="1"/>
    <col min="4194" max="4194" width="15.109375" bestFit="1" customWidth="1"/>
    <col min="4195" max="4195" width="10.5546875" bestFit="1" customWidth="1"/>
    <col min="4196" max="4196" width="10.6640625" customWidth="1"/>
    <col min="4197" max="4197" width="10.5546875" bestFit="1" customWidth="1"/>
    <col min="4198" max="4198" width="14.109375" bestFit="1" customWidth="1"/>
    <col min="4199" max="4199" width="10.5546875" customWidth="1"/>
    <col min="4200" max="4200" width="17.44140625" bestFit="1" customWidth="1"/>
    <col min="4201" max="4201" width="12.33203125" bestFit="1" customWidth="1"/>
    <col min="4202" max="4202" width="9.5546875" bestFit="1" customWidth="1"/>
    <col min="4203" max="4213" width="0" hidden="1" customWidth="1"/>
    <col min="4214" max="4214" width="17.6640625" bestFit="1" customWidth="1"/>
    <col min="4215" max="4215" width="17.5546875" bestFit="1" customWidth="1"/>
    <col min="4216" max="4216" width="13.44140625" customWidth="1"/>
    <col min="4217" max="4217" width="0" hidden="1" customWidth="1"/>
    <col min="4423" max="4423" width="6.44140625" bestFit="1" customWidth="1"/>
    <col min="4424" max="4424" width="7.5546875" customWidth="1"/>
    <col min="4425" max="4425" width="19.33203125" customWidth="1"/>
    <col min="4426" max="4426" width="0" hidden="1" customWidth="1"/>
    <col min="4427" max="4427" width="14.6640625" customWidth="1"/>
    <col min="4428" max="4439" width="0" hidden="1" customWidth="1"/>
    <col min="4441" max="4441" width="17.88671875" bestFit="1" customWidth="1"/>
    <col min="4442" max="4442" width="19" bestFit="1" customWidth="1"/>
    <col min="4443" max="4443" width="11.88671875" bestFit="1" customWidth="1"/>
    <col min="4444" max="4447" width="0" hidden="1" customWidth="1"/>
    <col min="4448" max="4448" width="12.109375" bestFit="1" customWidth="1"/>
    <col min="4449" max="4449" width="29.6640625" bestFit="1" customWidth="1"/>
    <col min="4450" max="4450" width="15.109375" bestFit="1" customWidth="1"/>
    <col min="4451" max="4451" width="10.5546875" bestFit="1" customWidth="1"/>
    <col min="4452" max="4452" width="10.6640625" customWidth="1"/>
    <col min="4453" max="4453" width="10.5546875" bestFit="1" customWidth="1"/>
    <col min="4454" max="4454" width="14.109375" bestFit="1" customWidth="1"/>
    <col min="4455" max="4455" width="10.5546875" customWidth="1"/>
    <col min="4456" max="4456" width="17.44140625" bestFit="1" customWidth="1"/>
    <col min="4457" max="4457" width="12.33203125" bestFit="1" customWidth="1"/>
    <col min="4458" max="4458" width="9.5546875" bestFit="1" customWidth="1"/>
    <col min="4459" max="4469" width="0" hidden="1" customWidth="1"/>
    <col min="4470" max="4470" width="17.6640625" bestFit="1" customWidth="1"/>
    <col min="4471" max="4471" width="17.5546875" bestFit="1" customWidth="1"/>
    <col min="4472" max="4472" width="13.44140625" customWidth="1"/>
    <col min="4473" max="4473" width="0" hidden="1" customWidth="1"/>
    <col min="4679" max="4679" width="6.44140625" bestFit="1" customWidth="1"/>
    <col min="4680" max="4680" width="7.5546875" customWidth="1"/>
    <col min="4681" max="4681" width="19.33203125" customWidth="1"/>
    <col min="4682" max="4682" width="0" hidden="1" customWidth="1"/>
    <col min="4683" max="4683" width="14.6640625" customWidth="1"/>
    <col min="4684" max="4695" width="0" hidden="1" customWidth="1"/>
    <col min="4697" max="4697" width="17.88671875" bestFit="1" customWidth="1"/>
    <col min="4698" max="4698" width="19" bestFit="1" customWidth="1"/>
    <col min="4699" max="4699" width="11.88671875" bestFit="1" customWidth="1"/>
    <col min="4700" max="4703" width="0" hidden="1" customWidth="1"/>
    <col min="4704" max="4704" width="12.109375" bestFit="1" customWidth="1"/>
    <col min="4705" max="4705" width="29.6640625" bestFit="1" customWidth="1"/>
    <col min="4706" max="4706" width="15.109375" bestFit="1" customWidth="1"/>
    <col min="4707" max="4707" width="10.5546875" bestFit="1" customWidth="1"/>
    <col min="4708" max="4708" width="10.6640625" customWidth="1"/>
    <col min="4709" max="4709" width="10.5546875" bestFit="1" customWidth="1"/>
    <col min="4710" max="4710" width="14.109375" bestFit="1" customWidth="1"/>
    <col min="4711" max="4711" width="10.5546875" customWidth="1"/>
    <col min="4712" max="4712" width="17.44140625" bestFit="1" customWidth="1"/>
    <col min="4713" max="4713" width="12.33203125" bestFit="1" customWidth="1"/>
    <col min="4714" max="4714" width="9.5546875" bestFit="1" customWidth="1"/>
    <col min="4715" max="4725" width="0" hidden="1" customWidth="1"/>
    <col min="4726" max="4726" width="17.6640625" bestFit="1" customWidth="1"/>
    <col min="4727" max="4727" width="17.5546875" bestFit="1" customWidth="1"/>
    <col min="4728" max="4728" width="13.44140625" customWidth="1"/>
    <col min="4729" max="4729" width="0" hidden="1" customWidth="1"/>
    <col min="4935" max="4935" width="6.44140625" bestFit="1" customWidth="1"/>
    <col min="4936" max="4936" width="7.5546875" customWidth="1"/>
    <col min="4937" max="4937" width="19.33203125" customWidth="1"/>
    <col min="4938" max="4938" width="0" hidden="1" customWidth="1"/>
    <col min="4939" max="4939" width="14.6640625" customWidth="1"/>
    <col min="4940" max="4951" width="0" hidden="1" customWidth="1"/>
    <col min="4953" max="4953" width="17.88671875" bestFit="1" customWidth="1"/>
    <col min="4954" max="4954" width="19" bestFit="1" customWidth="1"/>
    <col min="4955" max="4955" width="11.88671875" bestFit="1" customWidth="1"/>
    <col min="4956" max="4959" width="0" hidden="1" customWidth="1"/>
    <col min="4960" max="4960" width="12.109375" bestFit="1" customWidth="1"/>
    <col min="4961" max="4961" width="29.6640625" bestFit="1" customWidth="1"/>
    <col min="4962" max="4962" width="15.109375" bestFit="1" customWidth="1"/>
    <col min="4963" max="4963" width="10.5546875" bestFit="1" customWidth="1"/>
    <col min="4964" max="4964" width="10.6640625" customWidth="1"/>
    <col min="4965" max="4965" width="10.5546875" bestFit="1" customWidth="1"/>
    <col min="4966" max="4966" width="14.109375" bestFit="1" customWidth="1"/>
    <col min="4967" max="4967" width="10.5546875" customWidth="1"/>
    <col min="4968" max="4968" width="17.44140625" bestFit="1" customWidth="1"/>
    <col min="4969" max="4969" width="12.33203125" bestFit="1" customWidth="1"/>
    <col min="4970" max="4970" width="9.5546875" bestFit="1" customWidth="1"/>
    <col min="4971" max="4981" width="0" hidden="1" customWidth="1"/>
    <col min="4982" max="4982" width="17.6640625" bestFit="1" customWidth="1"/>
    <col min="4983" max="4983" width="17.5546875" bestFit="1" customWidth="1"/>
    <col min="4984" max="4984" width="13.44140625" customWidth="1"/>
    <col min="4985" max="4985" width="0" hidden="1" customWidth="1"/>
    <col min="5191" max="5191" width="6.44140625" bestFit="1" customWidth="1"/>
    <col min="5192" max="5192" width="7.5546875" customWidth="1"/>
    <col min="5193" max="5193" width="19.33203125" customWidth="1"/>
    <col min="5194" max="5194" width="0" hidden="1" customWidth="1"/>
    <col min="5195" max="5195" width="14.6640625" customWidth="1"/>
    <col min="5196" max="5207" width="0" hidden="1" customWidth="1"/>
    <col min="5209" max="5209" width="17.88671875" bestFit="1" customWidth="1"/>
    <col min="5210" max="5210" width="19" bestFit="1" customWidth="1"/>
    <col min="5211" max="5211" width="11.88671875" bestFit="1" customWidth="1"/>
    <col min="5212" max="5215" width="0" hidden="1" customWidth="1"/>
    <col min="5216" max="5216" width="12.109375" bestFit="1" customWidth="1"/>
    <col min="5217" max="5217" width="29.6640625" bestFit="1" customWidth="1"/>
    <col min="5218" max="5218" width="15.109375" bestFit="1" customWidth="1"/>
    <col min="5219" max="5219" width="10.5546875" bestFit="1" customWidth="1"/>
    <col min="5220" max="5220" width="10.6640625" customWidth="1"/>
    <col min="5221" max="5221" width="10.5546875" bestFit="1" customWidth="1"/>
    <col min="5222" max="5222" width="14.109375" bestFit="1" customWidth="1"/>
    <col min="5223" max="5223" width="10.5546875" customWidth="1"/>
    <col min="5224" max="5224" width="17.44140625" bestFit="1" customWidth="1"/>
    <col min="5225" max="5225" width="12.33203125" bestFit="1" customWidth="1"/>
    <col min="5226" max="5226" width="9.5546875" bestFit="1" customWidth="1"/>
    <col min="5227" max="5237" width="0" hidden="1" customWidth="1"/>
    <col min="5238" max="5238" width="17.6640625" bestFit="1" customWidth="1"/>
    <col min="5239" max="5239" width="17.5546875" bestFit="1" customWidth="1"/>
    <col min="5240" max="5240" width="13.44140625" customWidth="1"/>
    <col min="5241" max="5241" width="0" hidden="1" customWidth="1"/>
    <col min="5447" max="5447" width="6.44140625" bestFit="1" customWidth="1"/>
    <col min="5448" max="5448" width="7.5546875" customWidth="1"/>
    <col min="5449" max="5449" width="19.33203125" customWidth="1"/>
    <col min="5450" max="5450" width="0" hidden="1" customWidth="1"/>
    <col min="5451" max="5451" width="14.6640625" customWidth="1"/>
    <col min="5452" max="5463" width="0" hidden="1" customWidth="1"/>
    <col min="5465" max="5465" width="17.88671875" bestFit="1" customWidth="1"/>
    <col min="5466" max="5466" width="19" bestFit="1" customWidth="1"/>
    <col min="5467" max="5467" width="11.88671875" bestFit="1" customWidth="1"/>
    <col min="5468" max="5471" width="0" hidden="1" customWidth="1"/>
    <col min="5472" max="5472" width="12.109375" bestFit="1" customWidth="1"/>
    <col min="5473" max="5473" width="29.6640625" bestFit="1" customWidth="1"/>
    <col min="5474" max="5474" width="15.109375" bestFit="1" customWidth="1"/>
    <col min="5475" max="5475" width="10.5546875" bestFit="1" customWidth="1"/>
    <col min="5476" max="5476" width="10.6640625" customWidth="1"/>
    <col min="5477" max="5477" width="10.5546875" bestFit="1" customWidth="1"/>
    <col min="5478" max="5478" width="14.109375" bestFit="1" customWidth="1"/>
    <col min="5479" max="5479" width="10.5546875" customWidth="1"/>
    <col min="5480" max="5480" width="17.44140625" bestFit="1" customWidth="1"/>
    <col min="5481" max="5481" width="12.33203125" bestFit="1" customWidth="1"/>
    <col min="5482" max="5482" width="9.5546875" bestFit="1" customWidth="1"/>
    <col min="5483" max="5493" width="0" hidden="1" customWidth="1"/>
    <col min="5494" max="5494" width="17.6640625" bestFit="1" customWidth="1"/>
    <col min="5495" max="5495" width="17.5546875" bestFit="1" customWidth="1"/>
    <col min="5496" max="5496" width="13.44140625" customWidth="1"/>
    <col min="5497" max="5497" width="0" hidden="1" customWidth="1"/>
    <col min="5703" max="5703" width="6.44140625" bestFit="1" customWidth="1"/>
    <col min="5704" max="5704" width="7.5546875" customWidth="1"/>
    <col min="5705" max="5705" width="19.33203125" customWidth="1"/>
    <col min="5706" max="5706" width="0" hidden="1" customWidth="1"/>
    <col min="5707" max="5707" width="14.6640625" customWidth="1"/>
    <col min="5708" max="5719" width="0" hidden="1" customWidth="1"/>
    <col min="5721" max="5721" width="17.88671875" bestFit="1" customWidth="1"/>
    <col min="5722" max="5722" width="19" bestFit="1" customWidth="1"/>
    <col min="5723" max="5723" width="11.88671875" bestFit="1" customWidth="1"/>
    <col min="5724" max="5727" width="0" hidden="1" customWidth="1"/>
    <col min="5728" max="5728" width="12.109375" bestFit="1" customWidth="1"/>
    <col min="5729" max="5729" width="29.6640625" bestFit="1" customWidth="1"/>
    <col min="5730" max="5730" width="15.109375" bestFit="1" customWidth="1"/>
    <col min="5731" max="5731" width="10.5546875" bestFit="1" customWidth="1"/>
    <col min="5732" max="5732" width="10.6640625" customWidth="1"/>
    <col min="5733" max="5733" width="10.5546875" bestFit="1" customWidth="1"/>
    <col min="5734" max="5734" width="14.109375" bestFit="1" customWidth="1"/>
    <col min="5735" max="5735" width="10.5546875" customWidth="1"/>
    <col min="5736" max="5736" width="17.44140625" bestFit="1" customWidth="1"/>
    <col min="5737" max="5737" width="12.33203125" bestFit="1" customWidth="1"/>
    <col min="5738" max="5738" width="9.5546875" bestFit="1" customWidth="1"/>
    <col min="5739" max="5749" width="0" hidden="1" customWidth="1"/>
    <col min="5750" max="5750" width="17.6640625" bestFit="1" customWidth="1"/>
    <col min="5751" max="5751" width="17.5546875" bestFit="1" customWidth="1"/>
    <col min="5752" max="5752" width="13.44140625" customWidth="1"/>
    <col min="5753" max="5753" width="0" hidden="1" customWidth="1"/>
    <col min="5959" max="5959" width="6.44140625" bestFit="1" customWidth="1"/>
    <col min="5960" max="5960" width="7.5546875" customWidth="1"/>
    <col min="5961" max="5961" width="19.33203125" customWidth="1"/>
    <col min="5962" max="5962" width="0" hidden="1" customWidth="1"/>
    <col min="5963" max="5963" width="14.6640625" customWidth="1"/>
    <col min="5964" max="5975" width="0" hidden="1" customWidth="1"/>
    <col min="5977" max="5977" width="17.88671875" bestFit="1" customWidth="1"/>
    <col min="5978" max="5978" width="19" bestFit="1" customWidth="1"/>
    <col min="5979" max="5979" width="11.88671875" bestFit="1" customWidth="1"/>
    <col min="5980" max="5983" width="0" hidden="1" customWidth="1"/>
    <col min="5984" max="5984" width="12.109375" bestFit="1" customWidth="1"/>
    <col min="5985" max="5985" width="29.6640625" bestFit="1" customWidth="1"/>
    <col min="5986" max="5986" width="15.109375" bestFit="1" customWidth="1"/>
    <col min="5987" max="5987" width="10.5546875" bestFit="1" customWidth="1"/>
    <col min="5988" max="5988" width="10.6640625" customWidth="1"/>
    <col min="5989" max="5989" width="10.5546875" bestFit="1" customWidth="1"/>
    <col min="5990" max="5990" width="14.109375" bestFit="1" customWidth="1"/>
    <col min="5991" max="5991" width="10.5546875" customWidth="1"/>
    <col min="5992" max="5992" width="17.44140625" bestFit="1" customWidth="1"/>
    <col min="5993" max="5993" width="12.33203125" bestFit="1" customWidth="1"/>
    <col min="5994" max="5994" width="9.5546875" bestFit="1" customWidth="1"/>
    <col min="5995" max="6005" width="0" hidden="1" customWidth="1"/>
    <col min="6006" max="6006" width="17.6640625" bestFit="1" customWidth="1"/>
    <col min="6007" max="6007" width="17.5546875" bestFit="1" customWidth="1"/>
    <col min="6008" max="6008" width="13.44140625" customWidth="1"/>
    <col min="6009" max="6009" width="0" hidden="1" customWidth="1"/>
    <col min="6215" max="6215" width="6.44140625" bestFit="1" customWidth="1"/>
    <col min="6216" max="6216" width="7.5546875" customWidth="1"/>
    <col min="6217" max="6217" width="19.33203125" customWidth="1"/>
    <col min="6218" max="6218" width="0" hidden="1" customWidth="1"/>
    <col min="6219" max="6219" width="14.6640625" customWidth="1"/>
    <col min="6220" max="6231" width="0" hidden="1" customWidth="1"/>
    <col min="6233" max="6233" width="17.88671875" bestFit="1" customWidth="1"/>
    <col min="6234" max="6234" width="19" bestFit="1" customWidth="1"/>
    <col min="6235" max="6235" width="11.88671875" bestFit="1" customWidth="1"/>
    <col min="6236" max="6239" width="0" hidden="1" customWidth="1"/>
    <col min="6240" max="6240" width="12.109375" bestFit="1" customWidth="1"/>
    <col min="6241" max="6241" width="29.6640625" bestFit="1" customWidth="1"/>
    <col min="6242" max="6242" width="15.109375" bestFit="1" customWidth="1"/>
    <col min="6243" max="6243" width="10.5546875" bestFit="1" customWidth="1"/>
    <col min="6244" max="6244" width="10.6640625" customWidth="1"/>
    <col min="6245" max="6245" width="10.5546875" bestFit="1" customWidth="1"/>
    <col min="6246" max="6246" width="14.109375" bestFit="1" customWidth="1"/>
    <col min="6247" max="6247" width="10.5546875" customWidth="1"/>
    <col min="6248" max="6248" width="17.44140625" bestFit="1" customWidth="1"/>
    <col min="6249" max="6249" width="12.33203125" bestFit="1" customWidth="1"/>
    <col min="6250" max="6250" width="9.5546875" bestFit="1" customWidth="1"/>
    <col min="6251" max="6261" width="0" hidden="1" customWidth="1"/>
    <col min="6262" max="6262" width="17.6640625" bestFit="1" customWidth="1"/>
    <col min="6263" max="6263" width="17.5546875" bestFit="1" customWidth="1"/>
    <col min="6264" max="6264" width="13.44140625" customWidth="1"/>
    <col min="6265" max="6265" width="0" hidden="1" customWidth="1"/>
    <col min="6471" max="6471" width="6.44140625" bestFit="1" customWidth="1"/>
    <col min="6472" max="6472" width="7.5546875" customWidth="1"/>
    <col min="6473" max="6473" width="19.33203125" customWidth="1"/>
    <col min="6474" max="6474" width="0" hidden="1" customWidth="1"/>
    <col min="6475" max="6475" width="14.6640625" customWidth="1"/>
    <col min="6476" max="6487" width="0" hidden="1" customWidth="1"/>
    <col min="6489" max="6489" width="17.88671875" bestFit="1" customWidth="1"/>
    <col min="6490" max="6490" width="19" bestFit="1" customWidth="1"/>
    <col min="6491" max="6491" width="11.88671875" bestFit="1" customWidth="1"/>
    <col min="6492" max="6495" width="0" hidden="1" customWidth="1"/>
    <col min="6496" max="6496" width="12.109375" bestFit="1" customWidth="1"/>
    <col min="6497" max="6497" width="29.6640625" bestFit="1" customWidth="1"/>
    <col min="6498" max="6498" width="15.109375" bestFit="1" customWidth="1"/>
    <col min="6499" max="6499" width="10.5546875" bestFit="1" customWidth="1"/>
    <col min="6500" max="6500" width="10.6640625" customWidth="1"/>
    <col min="6501" max="6501" width="10.5546875" bestFit="1" customWidth="1"/>
    <col min="6502" max="6502" width="14.109375" bestFit="1" customWidth="1"/>
    <col min="6503" max="6503" width="10.5546875" customWidth="1"/>
    <col min="6504" max="6504" width="17.44140625" bestFit="1" customWidth="1"/>
    <col min="6505" max="6505" width="12.33203125" bestFit="1" customWidth="1"/>
    <col min="6506" max="6506" width="9.5546875" bestFit="1" customWidth="1"/>
    <col min="6507" max="6517" width="0" hidden="1" customWidth="1"/>
    <col min="6518" max="6518" width="17.6640625" bestFit="1" customWidth="1"/>
    <col min="6519" max="6519" width="17.5546875" bestFit="1" customWidth="1"/>
    <col min="6520" max="6520" width="13.44140625" customWidth="1"/>
    <col min="6521" max="6521" width="0" hidden="1" customWidth="1"/>
    <col min="6727" max="6727" width="6.44140625" bestFit="1" customWidth="1"/>
    <col min="6728" max="6728" width="7.5546875" customWidth="1"/>
    <col min="6729" max="6729" width="19.33203125" customWidth="1"/>
    <col min="6730" max="6730" width="0" hidden="1" customWidth="1"/>
    <col min="6731" max="6731" width="14.6640625" customWidth="1"/>
    <col min="6732" max="6743" width="0" hidden="1" customWidth="1"/>
    <col min="6745" max="6745" width="17.88671875" bestFit="1" customWidth="1"/>
    <col min="6746" max="6746" width="19" bestFit="1" customWidth="1"/>
    <col min="6747" max="6747" width="11.88671875" bestFit="1" customWidth="1"/>
    <col min="6748" max="6751" width="0" hidden="1" customWidth="1"/>
    <col min="6752" max="6752" width="12.109375" bestFit="1" customWidth="1"/>
    <col min="6753" max="6753" width="29.6640625" bestFit="1" customWidth="1"/>
    <col min="6754" max="6754" width="15.109375" bestFit="1" customWidth="1"/>
    <col min="6755" max="6755" width="10.5546875" bestFit="1" customWidth="1"/>
    <col min="6756" max="6756" width="10.6640625" customWidth="1"/>
    <col min="6757" max="6757" width="10.5546875" bestFit="1" customWidth="1"/>
    <col min="6758" max="6758" width="14.109375" bestFit="1" customWidth="1"/>
    <col min="6759" max="6759" width="10.5546875" customWidth="1"/>
    <col min="6760" max="6760" width="17.44140625" bestFit="1" customWidth="1"/>
    <col min="6761" max="6761" width="12.33203125" bestFit="1" customWidth="1"/>
    <col min="6762" max="6762" width="9.5546875" bestFit="1" customWidth="1"/>
    <col min="6763" max="6773" width="0" hidden="1" customWidth="1"/>
    <col min="6774" max="6774" width="17.6640625" bestFit="1" customWidth="1"/>
    <col min="6775" max="6775" width="17.5546875" bestFit="1" customWidth="1"/>
    <col min="6776" max="6776" width="13.44140625" customWidth="1"/>
    <col min="6777" max="6777" width="0" hidden="1" customWidth="1"/>
    <col min="6983" max="6983" width="6.44140625" bestFit="1" customWidth="1"/>
    <col min="6984" max="6984" width="7.5546875" customWidth="1"/>
    <col min="6985" max="6985" width="19.33203125" customWidth="1"/>
    <col min="6986" max="6986" width="0" hidden="1" customWidth="1"/>
    <col min="6987" max="6987" width="14.6640625" customWidth="1"/>
    <col min="6988" max="6999" width="0" hidden="1" customWidth="1"/>
    <col min="7001" max="7001" width="17.88671875" bestFit="1" customWidth="1"/>
    <col min="7002" max="7002" width="19" bestFit="1" customWidth="1"/>
    <col min="7003" max="7003" width="11.88671875" bestFit="1" customWidth="1"/>
    <col min="7004" max="7007" width="0" hidden="1" customWidth="1"/>
    <col min="7008" max="7008" width="12.109375" bestFit="1" customWidth="1"/>
    <col min="7009" max="7009" width="29.6640625" bestFit="1" customWidth="1"/>
    <col min="7010" max="7010" width="15.109375" bestFit="1" customWidth="1"/>
    <col min="7011" max="7011" width="10.5546875" bestFit="1" customWidth="1"/>
    <col min="7012" max="7012" width="10.6640625" customWidth="1"/>
    <col min="7013" max="7013" width="10.5546875" bestFit="1" customWidth="1"/>
    <col min="7014" max="7014" width="14.109375" bestFit="1" customWidth="1"/>
    <col min="7015" max="7015" width="10.5546875" customWidth="1"/>
    <col min="7016" max="7016" width="17.44140625" bestFit="1" customWidth="1"/>
    <col min="7017" max="7017" width="12.33203125" bestFit="1" customWidth="1"/>
    <col min="7018" max="7018" width="9.5546875" bestFit="1" customWidth="1"/>
    <col min="7019" max="7029" width="0" hidden="1" customWidth="1"/>
    <col min="7030" max="7030" width="17.6640625" bestFit="1" customWidth="1"/>
    <col min="7031" max="7031" width="17.5546875" bestFit="1" customWidth="1"/>
    <col min="7032" max="7032" width="13.44140625" customWidth="1"/>
    <col min="7033" max="7033" width="0" hidden="1" customWidth="1"/>
    <col min="7239" max="7239" width="6.44140625" bestFit="1" customWidth="1"/>
    <col min="7240" max="7240" width="7.5546875" customWidth="1"/>
    <col min="7241" max="7241" width="19.33203125" customWidth="1"/>
    <col min="7242" max="7242" width="0" hidden="1" customWidth="1"/>
    <col min="7243" max="7243" width="14.6640625" customWidth="1"/>
    <col min="7244" max="7255" width="0" hidden="1" customWidth="1"/>
    <col min="7257" max="7257" width="17.88671875" bestFit="1" customWidth="1"/>
    <col min="7258" max="7258" width="19" bestFit="1" customWidth="1"/>
    <col min="7259" max="7259" width="11.88671875" bestFit="1" customWidth="1"/>
    <col min="7260" max="7263" width="0" hidden="1" customWidth="1"/>
    <col min="7264" max="7264" width="12.109375" bestFit="1" customWidth="1"/>
    <col min="7265" max="7265" width="29.6640625" bestFit="1" customWidth="1"/>
    <col min="7266" max="7266" width="15.109375" bestFit="1" customWidth="1"/>
    <col min="7267" max="7267" width="10.5546875" bestFit="1" customWidth="1"/>
    <col min="7268" max="7268" width="10.6640625" customWidth="1"/>
    <col min="7269" max="7269" width="10.5546875" bestFit="1" customWidth="1"/>
    <col min="7270" max="7270" width="14.109375" bestFit="1" customWidth="1"/>
    <col min="7271" max="7271" width="10.5546875" customWidth="1"/>
    <col min="7272" max="7272" width="17.44140625" bestFit="1" customWidth="1"/>
    <col min="7273" max="7273" width="12.33203125" bestFit="1" customWidth="1"/>
    <col min="7274" max="7274" width="9.5546875" bestFit="1" customWidth="1"/>
    <col min="7275" max="7285" width="0" hidden="1" customWidth="1"/>
    <col min="7286" max="7286" width="17.6640625" bestFit="1" customWidth="1"/>
    <col min="7287" max="7287" width="17.5546875" bestFit="1" customWidth="1"/>
    <col min="7288" max="7288" width="13.44140625" customWidth="1"/>
    <col min="7289" max="7289" width="0" hidden="1" customWidth="1"/>
    <col min="7495" max="7495" width="6.44140625" bestFit="1" customWidth="1"/>
    <col min="7496" max="7496" width="7.5546875" customWidth="1"/>
    <col min="7497" max="7497" width="19.33203125" customWidth="1"/>
    <col min="7498" max="7498" width="0" hidden="1" customWidth="1"/>
    <col min="7499" max="7499" width="14.6640625" customWidth="1"/>
    <col min="7500" max="7511" width="0" hidden="1" customWidth="1"/>
    <col min="7513" max="7513" width="17.88671875" bestFit="1" customWidth="1"/>
    <col min="7514" max="7514" width="19" bestFit="1" customWidth="1"/>
    <col min="7515" max="7515" width="11.88671875" bestFit="1" customWidth="1"/>
    <col min="7516" max="7519" width="0" hidden="1" customWidth="1"/>
    <col min="7520" max="7520" width="12.109375" bestFit="1" customWidth="1"/>
    <col min="7521" max="7521" width="29.6640625" bestFit="1" customWidth="1"/>
    <col min="7522" max="7522" width="15.109375" bestFit="1" customWidth="1"/>
    <col min="7523" max="7523" width="10.5546875" bestFit="1" customWidth="1"/>
    <col min="7524" max="7524" width="10.6640625" customWidth="1"/>
    <col min="7525" max="7525" width="10.5546875" bestFit="1" customWidth="1"/>
    <col min="7526" max="7526" width="14.109375" bestFit="1" customWidth="1"/>
    <col min="7527" max="7527" width="10.5546875" customWidth="1"/>
    <col min="7528" max="7528" width="17.44140625" bestFit="1" customWidth="1"/>
    <col min="7529" max="7529" width="12.33203125" bestFit="1" customWidth="1"/>
    <col min="7530" max="7530" width="9.5546875" bestFit="1" customWidth="1"/>
    <col min="7531" max="7541" width="0" hidden="1" customWidth="1"/>
    <col min="7542" max="7542" width="17.6640625" bestFit="1" customWidth="1"/>
    <col min="7543" max="7543" width="17.5546875" bestFit="1" customWidth="1"/>
    <col min="7544" max="7544" width="13.44140625" customWidth="1"/>
    <col min="7545" max="7545" width="0" hidden="1" customWidth="1"/>
    <col min="7751" max="7751" width="6.44140625" bestFit="1" customWidth="1"/>
    <col min="7752" max="7752" width="7.5546875" customWidth="1"/>
    <col min="7753" max="7753" width="19.33203125" customWidth="1"/>
    <col min="7754" max="7754" width="0" hidden="1" customWidth="1"/>
    <col min="7755" max="7755" width="14.6640625" customWidth="1"/>
    <col min="7756" max="7767" width="0" hidden="1" customWidth="1"/>
    <col min="7769" max="7769" width="17.88671875" bestFit="1" customWidth="1"/>
    <col min="7770" max="7770" width="19" bestFit="1" customWidth="1"/>
    <col min="7771" max="7771" width="11.88671875" bestFit="1" customWidth="1"/>
    <col min="7772" max="7775" width="0" hidden="1" customWidth="1"/>
    <col min="7776" max="7776" width="12.109375" bestFit="1" customWidth="1"/>
    <col min="7777" max="7777" width="29.6640625" bestFit="1" customWidth="1"/>
    <col min="7778" max="7778" width="15.109375" bestFit="1" customWidth="1"/>
    <col min="7779" max="7779" width="10.5546875" bestFit="1" customWidth="1"/>
    <col min="7780" max="7780" width="10.6640625" customWidth="1"/>
    <col min="7781" max="7781" width="10.5546875" bestFit="1" customWidth="1"/>
    <col min="7782" max="7782" width="14.109375" bestFit="1" customWidth="1"/>
    <col min="7783" max="7783" width="10.5546875" customWidth="1"/>
    <col min="7784" max="7784" width="17.44140625" bestFit="1" customWidth="1"/>
    <col min="7785" max="7785" width="12.33203125" bestFit="1" customWidth="1"/>
    <col min="7786" max="7786" width="9.5546875" bestFit="1" customWidth="1"/>
    <col min="7787" max="7797" width="0" hidden="1" customWidth="1"/>
    <col min="7798" max="7798" width="17.6640625" bestFit="1" customWidth="1"/>
    <col min="7799" max="7799" width="17.5546875" bestFit="1" customWidth="1"/>
    <col min="7800" max="7800" width="13.44140625" customWidth="1"/>
    <col min="7801" max="7801" width="0" hidden="1" customWidth="1"/>
    <col min="8007" max="8007" width="6.44140625" bestFit="1" customWidth="1"/>
    <col min="8008" max="8008" width="7.5546875" customWidth="1"/>
    <col min="8009" max="8009" width="19.33203125" customWidth="1"/>
    <col min="8010" max="8010" width="0" hidden="1" customWidth="1"/>
    <col min="8011" max="8011" width="14.6640625" customWidth="1"/>
    <col min="8012" max="8023" width="0" hidden="1" customWidth="1"/>
    <col min="8025" max="8025" width="17.88671875" bestFit="1" customWidth="1"/>
    <col min="8026" max="8026" width="19" bestFit="1" customWidth="1"/>
    <col min="8027" max="8027" width="11.88671875" bestFit="1" customWidth="1"/>
    <col min="8028" max="8031" width="0" hidden="1" customWidth="1"/>
    <col min="8032" max="8032" width="12.109375" bestFit="1" customWidth="1"/>
    <col min="8033" max="8033" width="29.6640625" bestFit="1" customWidth="1"/>
    <col min="8034" max="8034" width="15.109375" bestFit="1" customWidth="1"/>
    <col min="8035" max="8035" width="10.5546875" bestFit="1" customWidth="1"/>
    <col min="8036" max="8036" width="10.6640625" customWidth="1"/>
    <col min="8037" max="8037" width="10.5546875" bestFit="1" customWidth="1"/>
    <col min="8038" max="8038" width="14.109375" bestFit="1" customWidth="1"/>
    <col min="8039" max="8039" width="10.5546875" customWidth="1"/>
    <col min="8040" max="8040" width="17.44140625" bestFit="1" customWidth="1"/>
    <col min="8041" max="8041" width="12.33203125" bestFit="1" customWidth="1"/>
    <col min="8042" max="8042" width="9.5546875" bestFit="1" customWidth="1"/>
    <col min="8043" max="8053" width="0" hidden="1" customWidth="1"/>
    <col min="8054" max="8054" width="17.6640625" bestFit="1" customWidth="1"/>
    <col min="8055" max="8055" width="17.5546875" bestFit="1" customWidth="1"/>
    <col min="8056" max="8056" width="13.44140625" customWidth="1"/>
    <col min="8057" max="8057" width="0" hidden="1" customWidth="1"/>
    <col min="8263" max="8263" width="6.44140625" bestFit="1" customWidth="1"/>
    <col min="8264" max="8264" width="7.5546875" customWidth="1"/>
    <col min="8265" max="8265" width="19.33203125" customWidth="1"/>
    <col min="8266" max="8266" width="0" hidden="1" customWidth="1"/>
    <col min="8267" max="8267" width="14.6640625" customWidth="1"/>
    <col min="8268" max="8279" width="0" hidden="1" customWidth="1"/>
    <col min="8281" max="8281" width="17.88671875" bestFit="1" customWidth="1"/>
    <col min="8282" max="8282" width="19" bestFit="1" customWidth="1"/>
    <col min="8283" max="8283" width="11.88671875" bestFit="1" customWidth="1"/>
    <col min="8284" max="8287" width="0" hidden="1" customWidth="1"/>
    <col min="8288" max="8288" width="12.109375" bestFit="1" customWidth="1"/>
    <col min="8289" max="8289" width="29.6640625" bestFit="1" customWidth="1"/>
    <col min="8290" max="8290" width="15.109375" bestFit="1" customWidth="1"/>
    <col min="8291" max="8291" width="10.5546875" bestFit="1" customWidth="1"/>
    <col min="8292" max="8292" width="10.6640625" customWidth="1"/>
    <col min="8293" max="8293" width="10.5546875" bestFit="1" customWidth="1"/>
    <col min="8294" max="8294" width="14.109375" bestFit="1" customWidth="1"/>
    <col min="8295" max="8295" width="10.5546875" customWidth="1"/>
    <col min="8296" max="8296" width="17.44140625" bestFit="1" customWidth="1"/>
    <col min="8297" max="8297" width="12.33203125" bestFit="1" customWidth="1"/>
    <col min="8298" max="8298" width="9.5546875" bestFit="1" customWidth="1"/>
    <col min="8299" max="8309" width="0" hidden="1" customWidth="1"/>
    <col min="8310" max="8310" width="17.6640625" bestFit="1" customWidth="1"/>
    <col min="8311" max="8311" width="17.5546875" bestFit="1" customWidth="1"/>
    <col min="8312" max="8312" width="13.44140625" customWidth="1"/>
    <col min="8313" max="8313" width="0" hidden="1" customWidth="1"/>
    <col min="8519" max="8519" width="6.44140625" bestFit="1" customWidth="1"/>
    <col min="8520" max="8520" width="7.5546875" customWidth="1"/>
    <col min="8521" max="8521" width="19.33203125" customWidth="1"/>
    <col min="8522" max="8522" width="0" hidden="1" customWidth="1"/>
    <col min="8523" max="8523" width="14.6640625" customWidth="1"/>
    <col min="8524" max="8535" width="0" hidden="1" customWidth="1"/>
    <col min="8537" max="8537" width="17.88671875" bestFit="1" customWidth="1"/>
    <col min="8538" max="8538" width="19" bestFit="1" customWidth="1"/>
    <col min="8539" max="8539" width="11.88671875" bestFit="1" customWidth="1"/>
    <col min="8540" max="8543" width="0" hidden="1" customWidth="1"/>
    <col min="8544" max="8544" width="12.109375" bestFit="1" customWidth="1"/>
    <col min="8545" max="8545" width="29.6640625" bestFit="1" customWidth="1"/>
    <col min="8546" max="8546" width="15.109375" bestFit="1" customWidth="1"/>
    <col min="8547" max="8547" width="10.5546875" bestFit="1" customWidth="1"/>
    <col min="8548" max="8548" width="10.6640625" customWidth="1"/>
    <col min="8549" max="8549" width="10.5546875" bestFit="1" customWidth="1"/>
    <col min="8550" max="8550" width="14.109375" bestFit="1" customWidth="1"/>
    <col min="8551" max="8551" width="10.5546875" customWidth="1"/>
    <col min="8552" max="8552" width="17.44140625" bestFit="1" customWidth="1"/>
    <col min="8553" max="8553" width="12.33203125" bestFit="1" customWidth="1"/>
    <col min="8554" max="8554" width="9.5546875" bestFit="1" customWidth="1"/>
    <col min="8555" max="8565" width="0" hidden="1" customWidth="1"/>
    <col min="8566" max="8566" width="17.6640625" bestFit="1" customWidth="1"/>
    <col min="8567" max="8567" width="17.5546875" bestFit="1" customWidth="1"/>
    <col min="8568" max="8568" width="13.44140625" customWidth="1"/>
    <col min="8569" max="8569" width="0" hidden="1" customWidth="1"/>
    <col min="8775" max="8775" width="6.44140625" bestFit="1" customWidth="1"/>
    <col min="8776" max="8776" width="7.5546875" customWidth="1"/>
    <col min="8777" max="8777" width="19.33203125" customWidth="1"/>
    <col min="8778" max="8778" width="0" hidden="1" customWidth="1"/>
    <col min="8779" max="8779" width="14.6640625" customWidth="1"/>
    <col min="8780" max="8791" width="0" hidden="1" customWidth="1"/>
    <col min="8793" max="8793" width="17.88671875" bestFit="1" customWidth="1"/>
    <col min="8794" max="8794" width="19" bestFit="1" customWidth="1"/>
    <col min="8795" max="8795" width="11.88671875" bestFit="1" customWidth="1"/>
    <col min="8796" max="8799" width="0" hidden="1" customWidth="1"/>
    <col min="8800" max="8800" width="12.109375" bestFit="1" customWidth="1"/>
    <col min="8801" max="8801" width="29.6640625" bestFit="1" customWidth="1"/>
    <col min="8802" max="8802" width="15.109375" bestFit="1" customWidth="1"/>
    <col min="8803" max="8803" width="10.5546875" bestFit="1" customWidth="1"/>
    <col min="8804" max="8804" width="10.6640625" customWidth="1"/>
    <col min="8805" max="8805" width="10.5546875" bestFit="1" customWidth="1"/>
    <col min="8806" max="8806" width="14.109375" bestFit="1" customWidth="1"/>
    <col min="8807" max="8807" width="10.5546875" customWidth="1"/>
    <col min="8808" max="8808" width="17.44140625" bestFit="1" customWidth="1"/>
    <col min="8809" max="8809" width="12.33203125" bestFit="1" customWidth="1"/>
    <col min="8810" max="8810" width="9.5546875" bestFit="1" customWidth="1"/>
    <col min="8811" max="8821" width="0" hidden="1" customWidth="1"/>
    <col min="8822" max="8822" width="17.6640625" bestFit="1" customWidth="1"/>
    <col min="8823" max="8823" width="17.5546875" bestFit="1" customWidth="1"/>
    <col min="8824" max="8824" width="13.44140625" customWidth="1"/>
    <col min="8825" max="8825" width="0" hidden="1" customWidth="1"/>
    <col min="9031" max="9031" width="6.44140625" bestFit="1" customWidth="1"/>
    <col min="9032" max="9032" width="7.5546875" customWidth="1"/>
    <col min="9033" max="9033" width="19.33203125" customWidth="1"/>
    <col min="9034" max="9034" width="0" hidden="1" customWidth="1"/>
    <col min="9035" max="9035" width="14.6640625" customWidth="1"/>
    <col min="9036" max="9047" width="0" hidden="1" customWidth="1"/>
    <col min="9049" max="9049" width="17.88671875" bestFit="1" customWidth="1"/>
    <col min="9050" max="9050" width="19" bestFit="1" customWidth="1"/>
    <col min="9051" max="9051" width="11.88671875" bestFit="1" customWidth="1"/>
    <col min="9052" max="9055" width="0" hidden="1" customWidth="1"/>
    <col min="9056" max="9056" width="12.109375" bestFit="1" customWidth="1"/>
    <col min="9057" max="9057" width="29.6640625" bestFit="1" customWidth="1"/>
    <col min="9058" max="9058" width="15.109375" bestFit="1" customWidth="1"/>
    <col min="9059" max="9059" width="10.5546875" bestFit="1" customWidth="1"/>
    <col min="9060" max="9060" width="10.6640625" customWidth="1"/>
    <col min="9061" max="9061" width="10.5546875" bestFit="1" customWidth="1"/>
    <col min="9062" max="9062" width="14.109375" bestFit="1" customWidth="1"/>
    <col min="9063" max="9063" width="10.5546875" customWidth="1"/>
    <col min="9064" max="9064" width="17.44140625" bestFit="1" customWidth="1"/>
    <col min="9065" max="9065" width="12.33203125" bestFit="1" customWidth="1"/>
    <col min="9066" max="9066" width="9.5546875" bestFit="1" customWidth="1"/>
    <col min="9067" max="9077" width="0" hidden="1" customWidth="1"/>
    <col min="9078" max="9078" width="17.6640625" bestFit="1" customWidth="1"/>
    <col min="9079" max="9079" width="17.5546875" bestFit="1" customWidth="1"/>
    <col min="9080" max="9080" width="13.44140625" customWidth="1"/>
    <col min="9081" max="9081" width="0" hidden="1" customWidth="1"/>
    <col min="9287" max="9287" width="6.44140625" bestFit="1" customWidth="1"/>
    <col min="9288" max="9288" width="7.5546875" customWidth="1"/>
    <col min="9289" max="9289" width="19.33203125" customWidth="1"/>
    <col min="9290" max="9290" width="0" hidden="1" customWidth="1"/>
    <col min="9291" max="9291" width="14.6640625" customWidth="1"/>
    <col min="9292" max="9303" width="0" hidden="1" customWidth="1"/>
    <col min="9305" max="9305" width="17.88671875" bestFit="1" customWidth="1"/>
    <col min="9306" max="9306" width="19" bestFit="1" customWidth="1"/>
    <col min="9307" max="9307" width="11.88671875" bestFit="1" customWidth="1"/>
    <col min="9308" max="9311" width="0" hidden="1" customWidth="1"/>
    <col min="9312" max="9312" width="12.109375" bestFit="1" customWidth="1"/>
    <col min="9313" max="9313" width="29.6640625" bestFit="1" customWidth="1"/>
    <col min="9314" max="9314" width="15.109375" bestFit="1" customWidth="1"/>
    <col min="9315" max="9315" width="10.5546875" bestFit="1" customWidth="1"/>
    <col min="9316" max="9316" width="10.6640625" customWidth="1"/>
    <col min="9317" max="9317" width="10.5546875" bestFit="1" customWidth="1"/>
    <col min="9318" max="9318" width="14.109375" bestFit="1" customWidth="1"/>
    <col min="9319" max="9319" width="10.5546875" customWidth="1"/>
    <col min="9320" max="9320" width="17.44140625" bestFit="1" customWidth="1"/>
    <col min="9321" max="9321" width="12.33203125" bestFit="1" customWidth="1"/>
    <col min="9322" max="9322" width="9.5546875" bestFit="1" customWidth="1"/>
    <col min="9323" max="9333" width="0" hidden="1" customWidth="1"/>
    <col min="9334" max="9334" width="17.6640625" bestFit="1" customWidth="1"/>
    <col min="9335" max="9335" width="17.5546875" bestFit="1" customWidth="1"/>
    <col min="9336" max="9336" width="13.44140625" customWidth="1"/>
    <col min="9337" max="9337" width="0" hidden="1" customWidth="1"/>
    <col min="9543" max="9543" width="6.44140625" bestFit="1" customWidth="1"/>
    <col min="9544" max="9544" width="7.5546875" customWidth="1"/>
    <col min="9545" max="9545" width="19.33203125" customWidth="1"/>
    <col min="9546" max="9546" width="0" hidden="1" customWidth="1"/>
    <col min="9547" max="9547" width="14.6640625" customWidth="1"/>
    <col min="9548" max="9559" width="0" hidden="1" customWidth="1"/>
    <col min="9561" max="9561" width="17.88671875" bestFit="1" customWidth="1"/>
    <col min="9562" max="9562" width="19" bestFit="1" customWidth="1"/>
    <col min="9563" max="9563" width="11.88671875" bestFit="1" customWidth="1"/>
    <col min="9564" max="9567" width="0" hidden="1" customWidth="1"/>
    <col min="9568" max="9568" width="12.109375" bestFit="1" customWidth="1"/>
    <col min="9569" max="9569" width="29.6640625" bestFit="1" customWidth="1"/>
    <col min="9570" max="9570" width="15.109375" bestFit="1" customWidth="1"/>
    <col min="9571" max="9571" width="10.5546875" bestFit="1" customWidth="1"/>
    <col min="9572" max="9572" width="10.6640625" customWidth="1"/>
    <col min="9573" max="9573" width="10.5546875" bestFit="1" customWidth="1"/>
    <col min="9574" max="9574" width="14.109375" bestFit="1" customWidth="1"/>
    <col min="9575" max="9575" width="10.5546875" customWidth="1"/>
    <col min="9576" max="9576" width="17.44140625" bestFit="1" customWidth="1"/>
    <col min="9577" max="9577" width="12.33203125" bestFit="1" customWidth="1"/>
    <col min="9578" max="9578" width="9.5546875" bestFit="1" customWidth="1"/>
    <col min="9579" max="9589" width="0" hidden="1" customWidth="1"/>
    <col min="9590" max="9590" width="17.6640625" bestFit="1" customWidth="1"/>
    <col min="9591" max="9591" width="17.5546875" bestFit="1" customWidth="1"/>
    <col min="9592" max="9592" width="13.44140625" customWidth="1"/>
    <col min="9593" max="9593" width="0" hidden="1" customWidth="1"/>
    <col min="9799" max="9799" width="6.44140625" bestFit="1" customWidth="1"/>
    <col min="9800" max="9800" width="7.5546875" customWidth="1"/>
    <col min="9801" max="9801" width="19.33203125" customWidth="1"/>
    <col min="9802" max="9802" width="0" hidden="1" customWidth="1"/>
    <col min="9803" max="9803" width="14.6640625" customWidth="1"/>
    <col min="9804" max="9815" width="0" hidden="1" customWidth="1"/>
    <col min="9817" max="9817" width="17.88671875" bestFit="1" customWidth="1"/>
    <col min="9818" max="9818" width="19" bestFit="1" customWidth="1"/>
    <col min="9819" max="9819" width="11.88671875" bestFit="1" customWidth="1"/>
    <col min="9820" max="9823" width="0" hidden="1" customWidth="1"/>
    <col min="9824" max="9824" width="12.109375" bestFit="1" customWidth="1"/>
    <col min="9825" max="9825" width="29.6640625" bestFit="1" customWidth="1"/>
    <col min="9826" max="9826" width="15.109375" bestFit="1" customWidth="1"/>
    <col min="9827" max="9827" width="10.5546875" bestFit="1" customWidth="1"/>
    <col min="9828" max="9828" width="10.6640625" customWidth="1"/>
    <col min="9829" max="9829" width="10.5546875" bestFit="1" customWidth="1"/>
    <col min="9830" max="9830" width="14.109375" bestFit="1" customWidth="1"/>
    <col min="9831" max="9831" width="10.5546875" customWidth="1"/>
    <col min="9832" max="9832" width="17.44140625" bestFit="1" customWidth="1"/>
    <col min="9833" max="9833" width="12.33203125" bestFit="1" customWidth="1"/>
    <col min="9834" max="9834" width="9.5546875" bestFit="1" customWidth="1"/>
    <col min="9835" max="9845" width="0" hidden="1" customWidth="1"/>
    <col min="9846" max="9846" width="17.6640625" bestFit="1" customWidth="1"/>
    <col min="9847" max="9847" width="17.5546875" bestFit="1" customWidth="1"/>
    <col min="9848" max="9848" width="13.44140625" customWidth="1"/>
    <col min="9849" max="9849" width="0" hidden="1" customWidth="1"/>
    <col min="10055" max="10055" width="6.44140625" bestFit="1" customWidth="1"/>
    <col min="10056" max="10056" width="7.5546875" customWidth="1"/>
    <col min="10057" max="10057" width="19.33203125" customWidth="1"/>
    <col min="10058" max="10058" width="0" hidden="1" customWidth="1"/>
    <col min="10059" max="10059" width="14.6640625" customWidth="1"/>
    <col min="10060" max="10071" width="0" hidden="1" customWidth="1"/>
    <col min="10073" max="10073" width="17.88671875" bestFit="1" customWidth="1"/>
    <col min="10074" max="10074" width="19" bestFit="1" customWidth="1"/>
    <col min="10075" max="10075" width="11.88671875" bestFit="1" customWidth="1"/>
    <col min="10076" max="10079" width="0" hidden="1" customWidth="1"/>
    <col min="10080" max="10080" width="12.109375" bestFit="1" customWidth="1"/>
    <col min="10081" max="10081" width="29.6640625" bestFit="1" customWidth="1"/>
    <col min="10082" max="10082" width="15.109375" bestFit="1" customWidth="1"/>
    <col min="10083" max="10083" width="10.5546875" bestFit="1" customWidth="1"/>
    <col min="10084" max="10084" width="10.6640625" customWidth="1"/>
    <col min="10085" max="10085" width="10.5546875" bestFit="1" customWidth="1"/>
    <col min="10086" max="10086" width="14.109375" bestFit="1" customWidth="1"/>
    <col min="10087" max="10087" width="10.5546875" customWidth="1"/>
    <col min="10088" max="10088" width="17.44140625" bestFit="1" customWidth="1"/>
    <col min="10089" max="10089" width="12.33203125" bestFit="1" customWidth="1"/>
    <col min="10090" max="10090" width="9.5546875" bestFit="1" customWidth="1"/>
    <col min="10091" max="10101" width="0" hidden="1" customWidth="1"/>
    <col min="10102" max="10102" width="17.6640625" bestFit="1" customWidth="1"/>
    <col min="10103" max="10103" width="17.5546875" bestFit="1" customWidth="1"/>
    <col min="10104" max="10104" width="13.44140625" customWidth="1"/>
    <col min="10105" max="10105" width="0" hidden="1" customWidth="1"/>
    <col min="10311" max="10311" width="6.44140625" bestFit="1" customWidth="1"/>
    <col min="10312" max="10312" width="7.5546875" customWidth="1"/>
    <col min="10313" max="10313" width="19.33203125" customWidth="1"/>
    <col min="10314" max="10314" width="0" hidden="1" customWidth="1"/>
    <col min="10315" max="10315" width="14.6640625" customWidth="1"/>
    <col min="10316" max="10327" width="0" hidden="1" customWidth="1"/>
    <col min="10329" max="10329" width="17.88671875" bestFit="1" customWidth="1"/>
    <col min="10330" max="10330" width="19" bestFit="1" customWidth="1"/>
    <col min="10331" max="10331" width="11.88671875" bestFit="1" customWidth="1"/>
    <col min="10332" max="10335" width="0" hidden="1" customWidth="1"/>
    <col min="10336" max="10336" width="12.109375" bestFit="1" customWidth="1"/>
    <col min="10337" max="10337" width="29.6640625" bestFit="1" customWidth="1"/>
    <col min="10338" max="10338" width="15.109375" bestFit="1" customWidth="1"/>
    <col min="10339" max="10339" width="10.5546875" bestFit="1" customWidth="1"/>
    <col min="10340" max="10340" width="10.6640625" customWidth="1"/>
    <col min="10341" max="10341" width="10.5546875" bestFit="1" customWidth="1"/>
    <col min="10342" max="10342" width="14.109375" bestFit="1" customWidth="1"/>
    <col min="10343" max="10343" width="10.5546875" customWidth="1"/>
    <col min="10344" max="10344" width="17.44140625" bestFit="1" customWidth="1"/>
    <col min="10345" max="10345" width="12.33203125" bestFit="1" customWidth="1"/>
    <col min="10346" max="10346" width="9.5546875" bestFit="1" customWidth="1"/>
    <col min="10347" max="10357" width="0" hidden="1" customWidth="1"/>
    <col min="10358" max="10358" width="17.6640625" bestFit="1" customWidth="1"/>
    <col min="10359" max="10359" width="17.5546875" bestFit="1" customWidth="1"/>
    <col min="10360" max="10360" width="13.44140625" customWidth="1"/>
    <col min="10361" max="10361" width="0" hidden="1" customWidth="1"/>
    <col min="10567" max="10567" width="6.44140625" bestFit="1" customWidth="1"/>
    <col min="10568" max="10568" width="7.5546875" customWidth="1"/>
    <col min="10569" max="10569" width="19.33203125" customWidth="1"/>
    <col min="10570" max="10570" width="0" hidden="1" customWidth="1"/>
    <col min="10571" max="10571" width="14.6640625" customWidth="1"/>
    <col min="10572" max="10583" width="0" hidden="1" customWidth="1"/>
    <col min="10585" max="10585" width="17.88671875" bestFit="1" customWidth="1"/>
    <col min="10586" max="10586" width="19" bestFit="1" customWidth="1"/>
    <col min="10587" max="10587" width="11.88671875" bestFit="1" customWidth="1"/>
    <col min="10588" max="10591" width="0" hidden="1" customWidth="1"/>
    <col min="10592" max="10592" width="12.109375" bestFit="1" customWidth="1"/>
    <col min="10593" max="10593" width="29.6640625" bestFit="1" customWidth="1"/>
    <col min="10594" max="10594" width="15.109375" bestFit="1" customWidth="1"/>
    <col min="10595" max="10595" width="10.5546875" bestFit="1" customWidth="1"/>
    <col min="10596" max="10596" width="10.6640625" customWidth="1"/>
    <col min="10597" max="10597" width="10.5546875" bestFit="1" customWidth="1"/>
    <col min="10598" max="10598" width="14.109375" bestFit="1" customWidth="1"/>
    <col min="10599" max="10599" width="10.5546875" customWidth="1"/>
    <col min="10600" max="10600" width="17.44140625" bestFit="1" customWidth="1"/>
    <col min="10601" max="10601" width="12.33203125" bestFit="1" customWidth="1"/>
    <col min="10602" max="10602" width="9.5546875" bestFit="1" customWidth="1"/>
    <col min="10603" max="10613" width="0" hidden="1" customWidth="1"/>
    <col min="10614" max="10614" width="17.6640625" bestFit="1" customWidth="1"/>
    <col min="10615" max="10615" width="17.5546875" bestFit="1" customWidth="1"/>
    <col min="10616" max="10616" width="13.44140625" customWidth="1"/>
    <col min="10617" max="10617" width="0" hidden="1" customWidth="1"/>
    <col min="10823" max="10823" width="6.44140625" bestFit="1" customWidth="1"/>
    <col min="10824" max="10824" width="7.5546875" customWidth="1"/>
    <col min="10825" max="10825" width="19.33203125" customWidth="1"/>
    <col min="10826" max="10826" width="0" hidden="1" customWidth="1"/>
    <col min="10827" max="10827" width="14.6640625" customWidth="1"/>
    <col min="10828" max="10839" width="0" hidden="1" customWidth="1"/>
    <col min="10841" max="10841" width="17.88671875" bestFit="1" customWidth="1"/>
    <col min="10842" max="10842" width="19" bestFit="1" customWidth="1"/>
    <col min="10843" max="10843" width="11.88671875" bestFit="1" customWidth="1"/>
    <col min="10844" max="10847" width="0" hidden="1" customWidth="1"/>
    <col min="10848" max="10848" width="12.109375" bestFit="1" customWidth="1"/>
    <col min="10849" max="10849" width="29.6640625" bestFit="1" customWidth="1"/>
    <col min="10850" max="10850" width="15.109375" bestFit="1" customWidth="1"/>
    <col min="10851" max="10851" width="10.5546875" bestFit="1" customWidth="1"/>
    <col min="10852" max="10852" width="10.6640625" customWidth="1"/>
    <col min="10853" max="10853" width="10.5546875" bestFit="1" customWidth="1"/>
    <col min="10854" max="10854" width="14.109375" bestFit="1" customWidth="1"/>
    <col min="10855" max="10855" width="10.5546875" customWidth="1"/>
    <col min="10856" max="10856" width="17.44140625" bestFit="1" customWidth="1"/>
    <col min="10857" max="10857" width="12.33203125" bestFit="1" customWidth="1"/>
    <col min="10858" max="10858" width="9.5546875" bestFit="1" customWidth="1"/>
    <col min="10859" max="10869" width="0" hidden="1" customWidth="1"/>
    <col min="10870" max="10870" width="17.6640625" bestFit="1" customWidth="1"/>
    <col min="10871" max="10871" width="17.5546875" bestFit="1" customWidth="1"/>
    <col min="10872" max="10872" width="13.44140625" customWidth="1"/>
    <col min="10873" max="10873" width="0" hidden="1" customWidth="1"/>
    <col min="11079" max="11079" width="6.44140625" bestFit="1" customWidth="1"/>
    <col min="11080" max="11080" width="7.5546875" customWidth="1"/>
    <col min="11081" max="11081" width="19.33203125" customWidth="1"/>
    <col min="11082" max="11082" width="0" hidden="1" customWidth="1"/>
    <col min="11083" max="11083" width="14.6640625" customWidth="1"/>
    <col min="11084" max="11095" width="0" hidden="1" customWidth="1"/>
    <col min="11097" max="11097" width="17.88671875" bestFit="1" customWidth="1"/>
    <col min="11098" max="11098" width="19" bestFit="1" customWidth="1"/>
    <col min="11099" max="11099" width="11.88671875" bestFit="1" customWidth="1"/>
    <col min="11100" max="11103" width="0" hidden="1" customWidth="1"/>
    <col min="11104" max="11104" width="12.109375" bestFit="1" customWidth="1"/>
    <col min="11105" max="11105" width="29.6640625" bestFit="1" customWidth="1"/>
    <col min="11106" max="11106" width="15.109375" bestFit="1" customWidth="1"/>
    <col min="11107" max="11107" width="10.5546875" bestFit="1" customWidth="1"/>
    <col min="11108" max="11108" width="10.6640625" customWidth="1"/>
    <col min="11109" max="11109" width="10.5546875" bestFit="1" customWidth="1"/>
    <col min="11110" max="11110" width="14.109375" bestFit="1" customWidth="1"/>
    <col min="11111" max="11111" width="10.5546875" customWidth="1"/>
    <col min="11112" max="11112" width="17.44140625" bestFit="1" customWidth="1"/>
    <col min="11113" max="11113" width="12.33203125" bestFit="1" customWidth="1"/>
    <col min="11114" max="11114" width="9.5546875" bestFit="1" customWidth="1"/>
    <col min="11115" max="11125" width="0" hidden="1" customWidth="1"/>
    <col min="11126" max="11126" width="17.6640625" bestFit="1" customWidth="1"/>
    <col min="11127" max="11127" width="17.5546875" bestFit="1" customWidth="1"/>
    <col min="11128" max="11128" width="13.44140625" customWidth="1"/>
    <col min="11129" max="11129" width="0" hidden="1" customWidth="1"/>
    <col min="11335" max="11335" width="6.44140625" bestFit="1" customWidth="1"/>
    <col min="11336" max="11336" width="7.5546875" customWidth="1"/>
    <col min="11337" max="11337" width="19.33203125" customWidth="1"/>
    <col min="11338" max="11338" width="0" hidden="1" customWidth="1"/>
    <col min="11339" max="11339" width="14.6640625" customWidth="1"/>
    <col min="11340" max="11351" width="0" hidden="1" customWidth="1"/>
    <col min="11353" max="11353" width="17.88671875" bestFit="1" customWidth="1"/>
    <col min="11354" max="11354" width="19" bestFit="1" customWidth="1"/>
    <col min="11355" max="11355" width="11.88671875" bestFit="1" customWidth="1"/>
    <col min="11356" max="11359" width="0" hidden="1" customWidth="1"/>
    <col min="11360" max="11360" width="12.109375" bestFit="1" customWidth="1"/>
    <col min="11361" max="11361" width="29.6640625" bestFit="1" customWidth="1"/>
    <col min="11362" max="11362" width="15.109375" bestFit="1" customWidth="1"/>
    <col min="11363" max="11363" width="10.5546875" bestFit="1" customWidth="1"/>
    <col min="11364" max="11364" width="10.6640625" customWidth="1"/>
    <col min="11365" max="11365" width="10.5546875" bestFit="1" customWidth="1"/>
    <col min="11366" max="11366" width="14.109375" bestFit="1" customWidth="1"/>
    <col min="11367" max="11367" width="10.5546875" customWidth="1"/>
    <col min="11368" max="11368" width="17.44140625" bestFit="1" customWidth="1"/>
    <col min="11369" max="11369" width="12.33203125" bestFit="1" customWidth="1"/>
    <col min="11370" max="11370" width="9.5546875" bestFit="1" customWidth="1"/>
    <col min="11371" max="11381" width="0" hidden="1" customWidth="1"/>
    <col min="11382" max="11382" width="17.6640625" bestFit="1" customWidth="1"/>
    <col min="11383" max="11383" width="17.5546875" bestFit="1" customWidth="1"/>
    <col min="11384" max="11384" width="13.44140625" customWidth="1"/>
    <col min="11385" max="11385" width="0" hidden="1" customWidth="1"/>
    <col min="11591" max="11591" width="6.44140625" bestFit="1" customWidth="1"/>
    <col min="11592" max="11592" width="7.5546875" customWidth="1"/>
    <col min="11593" max="11593" width="19.33203125" customWidth="1"/>
    <col min="11594" max="11594" width="0" hidden="1" customWidth="1"/>
    <col min="11595" max="11595" width="14.6640625" customWidth="1"/>
    <col min="11596" max="11607" width="0" hidden="1" customWidth="1"/>
    <col min="11609" max="11609" width="17.88671875" bestFit="1" customWidth="1"/>
    <col min="11610" max="11610" width="19" bestFit="1" customWidth="1"/>
    <col min="11611" max="11611" width="11.88671875" bestFit="1" customWidth="1"/>
    <col min="11612" max="11615" width="0" hidden="1" customWidth="1"/>
    <col min="11616" max="11616" width="12.109375" bestFit="1" customWidth="1"/>
    <col min="11617" max="11617" width="29.6640625" bestFit="1" customWidth="1"/>
    <col min="11618" max="11618" width="15.109375" bestFit="1" customWidth="1"/>
    <col min="11619" max="11619" width="10.5546875" bestFit="1" customWidth="1"/>
    <col min="11620" max="11620" width="10.6640625" customWidth="1"/>
    <col min="11621" max="11621" width="10.5546875" bestFit="1" customWidth="1"/>
    <col min="11622" max="11622" width="14.109375" bestFit="1" customWidth="1"/>
    <col min="11623" max="11623" width="10.5546875" customWidth="1"/>
    <col min="11624" max="11624" width="17.44140625" bestFit="1" customWidth="1"/>
    <col min="11625" max="11625" width="12.33203125" bestFit="1" customWidth="1"/>
    <col min="11626" max="11626" width="9.5546875" bestFit="1" customWidth="1"/>
    <col min="11627" max="11637" width="0" hidden="1" customWidth="1"/>
    <col min="11638" max="11638" width="17.6640625" bestFit="1" customWidth="1"/>
    <col min="11639" max="11639" width="17.5546875" bestFit="1" customWidth="1"/>
    <col min="11640" max="11640" width="13.44140625" customWidth="1"/>
    <col min="11641" max="11641" width="0" hidden="1" customWidth="1"/>
    <col min="11847" max="11847" width="6.44140625" bestFit="1" customWidth="1"/>
    <col min="11848" max="11848" width="7.5546875" customWidth="1"/>
    <col min="11849" max="11849" width="19.33203125" customWidth="1"/>
    <col min="11850" max="11850" width="0" hidden="1" customWidth="1"/>
    <col min="11851" max="11851" width="14.6640625" customWidth="1"/>
    <col min="11852" max="11863" width="0" hidden="1" customWidth="1"/>
    <col min="11865" max="11865" width="17.88671875" bestFit="1" customWidth="1"/>
    <col min="11866" max="11866" width="19" bestFit="1" customWidth="1"/>
    <col min="11867" max="11867" width="11.88671875" bestFit="1" customWidth="1"/>
    <col min="11868" max="11871" width="0" hidden="1" customWidth="1"/>
    <col min="11872" max="11872" width="12.109375" bestFit="1" customWidth="1"/>
    <col min="11873" max="11873" width="29.6640625" bestFit="1" customWidth="1"/>
    <col min="11874" max="11874" width="15.109375" bestFit="1" customWidth="1"/>
    <col min="11875" max="11875" width="10.5546875" bestFit="1" customWidth="1"/>
    <col min="11876" max="11876" width="10.6640625" customWidth="1"/>
    <col min="11877" max="11877" width="10.5546875" bestFit="1" customWidth="1"/>
    <col min="11878" max="11878" width="14.109375" bestFit="1" customWidth="1"/>
    <col min="11879" max="11879" width="10.5546875" customWidth="1"/>
    <col min="11880" max="11880" width="17.44140625" bestFit="1" customWidth="1"/>
    <col min="11881" max="11881" width="12.33203125" bestFit="1" customWidth="1"/>
    <col min="11882" max="11882" width="9.5546875" bestFit="1" customWidth="1"/>
    <col min="11883" max="11893" width="0" hidden="1" customWidth="1"/>
    <col min="11894" max="11894" width="17.6640625" bestFit="1" customWidth="1"/>
    <col min="11895" max="11895" width="17.5546875" bestFit="1" customWidth="1"/>
    <col min="11896" max="11896" width="13.44140625" customWidth="1"/>
    <col min="11897" max="11897" width="0" hidden="1" customWidth="1"/>
    <col min="12103" max="12103" width="6.44140625" bestFit="1" customWidth="1"/>
    <col min="12104" max="12104" width="7.5546875" customWidth="1"/>
    <col min="12105" max="12105" width="19.33203125" customWidth="1"/>
    <col min="12106" max="12106" width="0" hidden="1" customWidth="1"/>
    <col min="12107" max="12107" width="14.6640625" customWidth="1"/>
    <col min="12108" max="12119" width="0" hidden="1" customWidth="1"/>
    <col min="12121" max="12121" width="17.88671875" bestFit="1" customWidth="1"/>
    <col min="12122" max="12122" width="19" bestFit="1" customWidth="1"/>
    <col min="12123" max="12123" width="11.88671875" bestFit="1" customWidth="1"/>
    <col min="12124" max="12127" width="0" hidden="1" customWidth="1"/>
    <col min="12128" max="12128" width="12.109375" bestFit="1" customWidth="1"/>
    <col min="12129" max="12129" width="29.6640625" bestFit="1" customWidth="1"/>
    <col min="12130" max="12130" width="15.109375" bestFit="1" customWidth="1"/>
    <col min="12131" max="12131" width="10.5546875" bestFit="1" customWidth="1"/>
    <col min="12132" max="12132" width="10.6640625" customWidth="1"/>
    <col min="12133" max="12133" width="10.5546875" bestFit="1" customWidth="1"/>
    <col min="12134" max="12134" width="14.109375" bestFit="1" customWidth="1"/>
    <col min="12135" max="12135" width="10.5546875" customWidth="1"/>
    <col min="12136" max="12136" width="17.44140625" bestFit="1" customWidth="1"/>
    <col min="12137" max="12137" width="12.33203125" bestFit="1" customWidth="1"/>
    <col min="12138" max="12138" width="9.5546875" bestFit="1" customWidth="1"/>
    <col min="12139" max="12149" width="0" hidden="1" customWidth="1"/>
    <col min="12150" max="12150" width="17.6640625" bestFit="1" customWidth="1"/>
    <col min="12151" max="12151" width="17.5546875" bestFit="1" customWidth="1"/>
    <col min="12152" max="12152" width="13.44140625" customWidth="1"/>
    <col min="12153" max="12153" width="0" hidden="1" customWidth="1"/>
    <col min="12359" max="12359" width="6.44140625" bestFit="1" customWidth="1"/>
    <col min="12360" max="12360" width="7.5546875" customWidth="1"/>
    <col min="12361" max="12361" width="19.33203125" customWidth="1"/>
    <col min="12362" max="12362" width="0" hidden="1" customWidth="1"/>
    <col min="12363" max="12363" width="14.6640625" customWidth="1"/>
    <col min="12364" max="12375" width="0" hidden="1" customWidth="1"/>
    <col min="12377" max="12377" width="17.88671875" bestFit="1" customWidth="1"/>
    <col min="12378" max="12378" width="19" bestFit="1" customWidth="1"/>
    <col min="12379" max="12379" width="11.88671875" bestFit="1" customWidth="1"/>
    <col min="12380" max="12383" width="0" hidden="1" customWidth="1"/>
    <col min="12384" max="12384" width="12.109375" bestFit="1" customWidth="1"/>
    <col min="12385" max="12385" width="29.6640625" bestFit="1" customWidth="1"/>
    <col min="12386" max="12386" width="15.109375" bestFit="1" customWidth="1"/>
    <col min="12387" max="12387" width="10.5546875" bestFit="1" customWidth="1"/>
    <col min="12388" max="12388" width="10.6640625" customWidth="1"/>
    <col min="12389" max="12389" width="10.5546875" bestFit="1" customWidth="1"/>
    <col min="12390" max="12390" width="14.109375" bestFit="1" customWidth="1"/>
    <col min="12391" max="12391" width="10.5546875" customWidth="1"/>
    <col min="12392" max="12392" width="17.44140625" bestFit="1" customWidth="1"/>
    <col min="12393" max="12393" width="12.33203125" bestFit="1" customWidth="1"/>
    <col min="12394" max="12394" width="9.5546875" bestFit="1" customWidth="1"/>
    <col min="12395" max="12405" width="0" hidden="1" customWidth="1"/>
    <col min="12406" max="12406" width="17.6640625" bestFit="1" customWidth="1"/>
    <col min="12407" max="12407" width="17.5546875" bestFit="1" customWidth="1"/>
    <col min="12408" max="12408" width="13.44140625" customWidth="1"/>
    <col min="12409" max="12409" width="0" hidden="1" customWidth="1"/>
    <col min="12615" max="12615" width="6.44140625" bestFit="1" customWidth="1"/>
    <col min="12616" max="12616" width="7.5546875" customWidth="1"/>
    <col min="12617" max="12617" width="19.33203125" customWidth="1"/>
    <col min="12618" max="12618" width="0" hidden="1" customWidth="1"/>
    <col min="12619" max="12619" width="14.6640625" customWidth="1"/>
    <col min="12620" max="12631" width="0" hidden="1" customWidth="1"/>
    <col min="12633" max="12633" width="17.88671875" bestFit="1" customWidth="1"/>
    <col min="12634" max="12634" width="19" bestFit="1" customWidth="1"/>
    <col min="12635" max="12635" width="11.88671875" bestFit="1" customWidth="1"/>
    <col min="12636" max="12639" width="0" hidden="1" customWidth="1"/>
    <col min="12640" max="12640" width="12.109375" bestFit="1" customWidth="1"/>
    <col min="12641" max="12641" width="29.6640625" bestFit="1" customWidth="1"/>
    <col min="12642" max="12642" width="15.109375" bestFit="1" customWidth="1"/>
    <col min="12643" max="12643" width="10.5546875" bestFit="1" customWidth="1"/>
    <col min="12644" max="12644" width="10.6640625" customWidth="1"/>
    <col min="12645" max="12645" width="10.5546875" bestFit="1" customWidth="1"/>
    <col min="12646" max="12646" width="14.109375" bestFit="1" customWidth="1"/>
    <col min="12647" max="12647" width="10.5546875" customWidth="1"/>
    <col min="12648" max="12648" width="17.44140625" bestFit="1" customWidth="1"/>
    <col min="12649" max="12649" width="12.33203125" bestFit="1" customWidth="1"/>
    <col min="12650" max="12650" width="9.5546875" bestFit="1" customWidth="1"/>
    <col min="12651" max="12661" width="0" hidden="1" customWidth="1"/>
    <col min="12662" max="12662" width="17.6640625" bestFit="1" customWidth="1"/>
    <col min="12663" max="12663" width="17.5546875" bestFit="1" customWidth="1"/>
    <col min="12664" max="12664" width="13.44140625" customWidth="1"/>
    <col min="12665" max="12665" width="0" hidden="1" customWidth="1"/>
    <col min="12871" max="12871" width="6.44140625" bestFit="1" customWidth="1"/>
    <col min="12872" max="12872" width="7.5546875" customWidth="1"/>
    <col min="12873" max="12873" width="19.33203125" customWidth="1"/>
    <col min="12874" max="12874" width="0" hidden="1" customWidth="1"/>
    <col min="12875" max="12875" width="14.6640625" customWidth="1"/>
    <col min="12876" max="12887" width="0" hidden="1" customWidth="1"/>
    <col min="12889" max="12889" width="17.88671875" bestFit="1" customWidth="1"/>
    <col min="12890" max="12890" width="19" bestFit="1" customWidth="1"/>
    <col min="12891" max="12891" width="11.88671875" bestFit="1" customWidth="1"/>
    <col min="12892" max="12895" width="0" hidden="1" customWidth="1"/>
    <col min="12896" max="12896" width="12.109375" bestFit="1" customWidth="1"/>
    <col min="12897" max="12897" width="29.6640625" bestFit="1" customWidth="1"/>
    <col min="12898" max="12898" width="15.109375" bestFit="1" customWidth="1"/>
    <col min="12899" max="12899" width="10.5546875" bestFit="1" customWidth="1"/>
    <col min="12900" max="12900" width="10.6640625" customWidth="1"/>
    <col min="12901" max="12901" width="10.5546875" bestFit="1" customWidth="1"/>
    <col min="12902" max="12902" width="14.109375" bestFit="1" customWidth="1"/>
    <col min="12903" max="12903" width="10.5546875" customWidth="1"/>
    <col min="12904" max="12904" width="17.44140625" bestFit="1" customWidth="1"/>
    <col min="12905" max="12905" width="12.33203125" bestFit="1" customWidth="1"/>
    <col min="12906" max="12906" width="9.5546875" bestFit="1" customWidth="1"/>
    <col min="12907" max="12917" width="0" hidden="1" customWidth="1"/>
    <col min="12918" max="12918" width="17.6640625" bestFit="1" customWidth="1"/>
    <col min="12919" max="12919" width="17.5546875" bestFit="1" customWidth="1"/>
    <col min="12920" max="12920" width="13.44140625" customWidth="1"/>
    <col min="12921" max="12921" width="0" hidden="1" customWidth="1"/>
    <col min="13127" max="13127" width="6.44140625" bestFit="1" customWidth="1"/>
    <col min="13128" max="13128" width="7.5546875" customWidth="1"/>
    <col min="13129" max="13129" width="19.33203125" customWidth="1"/>
    <col min="13130" max="13130" width="0" hidden="1" customWidth="1"/>
    <col min="13131" max="13131" width="14.6640625" customWidth="1"/>
    <col min="13132" max="13143" width="0" hidden="1" customWidth="1"/>
    <col min="13145" max="13145" width="17.88671875" bestFit="1" customWidth="1"/>
    <col min="13146" max="13146" width="19" bestFit="1" customWidth="1"/>
    <col min="13147" max="13147" width="11.88671875" bestFit="1" customWidth="1"/>
    <col min="13148" max="13151" width="0" hidden="1" customWidth="1"/>
    <col min="13152" max="13152" width="12.109375" bestFit="1" customWidth="1"/>
    <col min="13153" max="13153" width="29.6640625" bestFit="1" customWidth="1"/>
    <col min="13154" max="13154" width="15.109375" bestFit="1" customWidth="1"/>
    <col min="13155" max="13155" width="10.5546875" bestFit="1" customWidth="1"/>
    <col min="13156" max="13156" width="10.6640625" customWidth="1"/>
    <col min="13157" max="13157" width="10.5546875" bestFit="1" customWidth="1"/>
    <col min="13158" max="13158" width="14.109375" bestFit="1" customWidth="1"/>
    <col min="13159" max="13159" width="10.5546875" customWidth="1"/>
    <col min="13160" max="13160" width="17.44140625" bestFit="1" customWidth="1"/>
    <col min="13161" max="13161" width="12.33203125" bestFit="1" customWidth="1"/>
    <col min="13162" max="13162" width="9.5546875" bestFit="1" customWidth="1"/>
    <col min="13163" max="13173" width="0" hidden="1" customWidth="1"/>
    <col min="13174" max="13174" width="17.6640625" bestFit="1" customWidth="1"/>
    <col min="13175" max="13175" width="17.5546875" bestFit="1" customWidth="1"/>
    <col min="13176" max="13176" width="13.44140625" customWidth="1"/>
    <col min="13177" max="13177" width="0" hidden="1" customWidth="1"/>
    <col min="13383" max="13383" width="6.44140625" bestFit="1" customWidth="1"/>
    <col min="13384" max="13384" width="7.5546875" customWidth="1"/>
    <col min="13385" max="13385" width="19.33203125" customWidth="1"/>
    <col min="13386" max="13386" width="0" hidden="1" customWidth="1"/>
    <col min="13387" max="13387" width="14.6640625" customWidth="1"/>
    <col min="13388" max="13399" width="0" hidden="1" customWidth="1"/>
    <col min="13401" max="13401" width="17.88671875" bestFit="1" customWidth="1"/>
    <col min="13402" max="13402" width="19" bestFit="1" customWidth="1"/>
    <col min="13403" max="13403" width="11.88671875" bestFit="1" customWidth="1"/>
    <col min="13404" max="13407" width="0" hidden="1" customWidth="1"/>
    <col min="13408" max="13408" width="12.109375" bestFit="1" customWidth="1"/>
    <col min="13409" max="13409" width="29.6640625" bestFit="1" customWidth="1"/>
    <col min="13410" max="13410" width="15.109375" bestFit="1" customWidth="1"/>
    <col min="13411" max="13411" width="10.5546875" bestFit="1" customWidth="1"/>
    <col min="13412" max="13412" width="10.6640625" customWidth="1"/>
    <col min="13413" max="13413" width="10.5546875" bestFit="1" customWidth="1"/>
    <col min="13414" max="13414" width="14.109375" bestFit="1" customWidth="1"/>
    <col min="13415" max="13415" width="10.5546875" customWidth="1"/>
    <col min="13416" max="13416" width="17.44140625" bestFit="1" customWidth="1"/>
    <col min="13417" max="13417" width="12.33203125" bestFit="1" customWidth="1"/>
    <col min="13418" max="13418" width="9.5546875" bestFit="1" customWidth="1"/>
    <col min="13419" max="13429" width="0" hidden="1" customWidth="1"/>
    <col min="13430" max="13430" width="17.6640625" bestFit="1" customWidth="1"/>
    <col min="13431" max="13431" width="17.5546875" bestFit="1" customWidth="1"/>
    <col min="13432" max="13432" width="13.44140625" customWidth="1"/>
    <col min="13433" max="13433" width="0" hidden="1" customWidth="1"/>
    <col min="13639" max="13639" width="6.44140625" bestFit="1" customWidth="1"/>
    <col min="13640" max="13640" width="7.5546875" customWidth="1"/>
    <col min="13641" max="13641" width="19.33203125" customWidth="1"/>
    <col min="13642" max="13642" width="0" hidden="1" customWidth="1"/>
    <col min="13643" max="13643" width="14.6640625" customWidth="1"/>
    <col min="13644" max="13655" width="0" hidden="1" customWidth="1"/>
    <col min="13657" max="13657" width="17.88671875" bestFit="1" customWidth="1"/>
    <col min="13658" max="13658" width="19" bestFit="1" customWidth="1"/>
    <col min="13659" max="13659" width="11.88671875" bestFit="1" customWidth="1"/>
    <col min="13660" max="13663" width="0" hidden="1" customWidth="1"/>
    <col min="13664" max="13664" width="12.109375" bestFit="1" customWidth="1"/>
    <col min="13665" max="13665" width="29.6640625" bestFit="1" customWidth="1"/>
    <col min="13666" max="13666" width="15.109375" bestFit="1" customWidth="1"/>
    <col min="13667" max="13667" width="10.5546875" bestFit="1" customWidth="1"/>
    <col min="13668" max="13668" width="10.6640625" customWidth="1"/>
    <col min="13669" max="13669" width="10.5546875" bestFit="1" customWidth="1"/>
    <col min="13670" max="13670" width="14.109375" bestFit="1" customWidth="1"/>
    <col min="13671" max="13671" width="10.5546875" customWidth="1"/>
    <col min="13672" max="13672" width="17.44140625" bestFit="1" customWidth="1"/>
    <col min="13673" max="13673" width="12.33203125" bestFit="1" customWidth="1"/>
    <col min="13674" max="13674" width="9.5546875" bestFit="1" customWidth="1"/>
    <col min="13675" max="13685" width="0" hidden="1" customWidth="1"/>
    <col min="13686" max="13686" width="17.6640625" bestFit="1" customWidth="1"/>
    <col min="13687" max="13687" width="17.5546875" bestFit="1" customWidth="1"/>
    <col min="13688" max="13688" width="13.44140625" customWidth="1"/>
    <col min="13689" max="13689" width="0" hidden="1" customWidth="1"/>
    <col min="13895" max="13895" width="6.44140625" bestFit="1" customWidth="1"/>
    <col min="13896" max="13896" width="7.5546875" customWidth="1"/>
    <col min="13897" max="13897" width="19.33203125" customWidth="1"/>
    <col min="13898" max="13898" width="0" hidden="1" customWidth="1"/>
    <col min="13899" max="13899" width="14.6640625" customWidth="1"/>
    <col min="13900" max="13911" width="0" hidden="1" customWidth="1"/>
    <col min="13913" max="13913" width="17.88671875" bestFit="1" customWidth="1"/>
    <col min="13914" max="13914" width="19" bestFit="1" customWidth="1"/>
    <col min="13915" max="13915" width="11.88671875" bestFit="1" customWidth="1"/>
    <col min="13916" max="13919" width="0" hidden="1" customWidth="1"/>
    <col min="13920" max="13920" width="12.109375" bestFit="1" customWidth="1"/>
    <col min="13921" max="13921" width="29.6640625" bestFit="1" customWidth="1"/>
    <col min="13922" max="13922" width="15.109375" bestFit="1" customWidth="1"/>
    <col min="13923" max="13923" width="10.5546875" bestFit="1" customWidth="1"/>
    <col min="13924" max="13924" width="10.6640625" customWidth="1"/>
    <col min="13925" max="13925" width="10.5546875" bestFit="1" customWidth="1"/>
    <col min="13926" max="13926" width="14.109375" bestFit="1" customWidth="1"/>
    <col min="13927" max="13927" width="10.5546875" customWidth="1"/>
    <col min="13928" max="13928" width="17.44140625" bestFit="1" customWidth="1"/>
    <col min="13929" max="13929" width="12.33203125" bestFit="1" customWidth="1"/>
    <col min="13930" max="13930" width="9.5546875" bestFit="1" customWidth="1"/>
    <col min="13931" max="13941" width="0" hidden="1" customWidth="1"/>
    <col min="13942" max="13942" width="17.6640625" bestFit="1" customWidth="1"/>
    <col min="13943" max="13943" width="17.5546875" bestFit="1" customWidth="1"/>
    <col min="13944" max="13944" width="13.44140625" customWidth="1"/>
    <col min="13945" max="13945" width="0" hidden="1" customWidth="1"/>
    <col min="14151" max="14151" width="6.44140625" bestFit="1" customWidth="1"/>
    <col min="14152" max="14152" width="7.5546875" customWidth="1"/>
    <col min="14153" max="14153" width="19.33203125" customWidth="1"/>
    <col min="14154" max="14154" width="0" hidden="1" customWidth="1"/>
    <col min="14155" max="14155" width="14.6640625" customWidth="1"/>
    <col min="14156" max="14167" width="0" hidden="1" customWidth="1"/>
    <col min="14169" max="14169" width="17.88671875" bestFit="1" customWidth="1"/>
    <col min="14170" max="14170" width="19" bestFit="1" customWidth="1"/>
    <col min="14171" max="14171" width="11.88671875" bestFit="1" customWidth="1"/>
    <col min="14172" max="14175" width="0" hidden="1" customWidth="1"/>
    <col min="14176" max="14176" width="12.109375" bestFit="1" customWidth="1"/>
    <col min="14177" max="14177" width="29.6640625" bestFit="1" customWidth="1"/>
    <col min="14178" max="14178" width="15.109375" bestFit="1" customWidth="1"/>
    <col min="14179" max="14179" width="10.5546875" bestFit="1" customWidth="1"/>
    <col min="14180" max="14180" width="10.6640625" customWidth="1"/>
    <col min="14181" max="14181" width="10.5546875" bestFit="1" customWidth="1"/>
    <col min="14182" max="14182" width="14.109375" bestFit="1" customWidth="1"/>
    <col min="14183" max="14183" width="10.5546875" customWidth="1"/>
    <col min="14184" max="14184" width="17.44140625" bestFit="1" customWidth="1"/>
    <col min="14185" max="14185" width="12.33203125" bestFit="1" customWidth="1"/>
    <col min="14186" max="14186" width="9.5546875" bestFit="1" customWidth="1"/>
    <col min="14187" max="14197" width="0" hidden="1" customWidth="1"/>
    <col min="14198" max="14198" width="17.6640625" bestFit="1" customWidth="1"/>
    <col min="14199" max="14199" width="17.5546875" bestFit="1" customWidth="1"/>
    <col min="14200" max="14200" width="13.44140625" customWidth="1"/>
    <col min="14201" max="14201" width="0" hidden="1" customWidth="1"/>
    <col min="14407" max="14407" width="6.44140625" bestFit="1" customWidth="1"/>
    <col min="14408" max="14408" width="7.5546875" customWidth="1"/>
    <col min="14409" max="14409" width="19.33203125" customWidth="1"/>
    <col min="14410" max="14410" width="0" hidden="1" customWidth="1"/>
    <col min="14411" max="14411" width="14.6640625" customWidth="1"/>
    <col min="14412" max="14423" width="0" hidden="1" customWidth="1"/>
    <col min="14425" max="14425" width="17.88671875" bestFit="1" customWidth="1"/>
    <col min="14426" max="14426" width="19" bestFit="1" customWidth="1"/>
    <col min="14427" max="14427" width="11.88671875" bestFit="1" customWidth="1"/>
    <col min="14428" max="14431" width="0" hidden="1" customWidth="1"/>
    <col min="14432" max="14432" width="12.109375" bestFit="1" customWidth="1"/>
    <col min="14433" max="14433" width="29.6640625" bestFit="1" customWidth="1"/>
    <col min="14434" max="14434" width="15.109375" bestFit="1" customWidth="1"/>
    <col min="14435" max="14435" width="10.5546875" bestFit="1" customWidth="1"/>
    <col min="14436" max="14436" width="10.6640625" customWidth="1"/>
    <col min="14437" max="14437" width="10.5546875" bestFit="1" customWidth="1"/>
    <col min="14438" max="14438" width="14.109375" bestFit="1" customWidth="1"/>
    <col min="14439" max="14439" width="10.5546875" customWidth="1"/>
    <col min="14440" max="14440" width="17.44140625" bestFit="1" customWidth="1"/>
    <col min="14441" max="14441" width="12.33203125" bestFit="1" customWidth="1"/>
    <col min="14442" max="14442" width="9.5546875" bestFit="1" customWidth="1"/>
    <col min="14443" max="14453" width="0" hidden="1" customWidth="1"/>
    <col min="14454" max="14454" width="17.6640625" bestFit="1" customWidth="1"/>
    <col min="14455" max="14455" width="17.5546875" bestFit="1" customWidth="1"/>
    <col min="14456" max="14456" width="13.44140625" customWidth="1"/>
    <col min="14457" max="14457" width="0" hidden="1" customWidth="1"/>
    <col min="14663" max="14663" width="6.44140625" bestFit="1" customWidth="1"/>
    <col min="14664" max="14664" width="7.5546875" customWidth="1"/>
    <col min="14665" max="14665" width="19.33203125" customWidth="1"/>
    <col min="14666" max="14666" width="0" hidden="1" customWidth="1"/>
    <col min="14667" max="14667" width="14.6640625" customWidth="1"/>
    <col min="14668" max="14679" width="0" hidden="1" customWidth="1"/>
    <col min="14681" max="14681" width="17.88671875" bestFit="1" customWidth="1"/>
    <col min="14682" max="14682" width="19" bestFit="1" customWidth="1"/>
    <col min="14683" max="14683" width="11.88671875" bestFit="1" customWidth="1"/>
    <col min="14684" max="14687" width="0" hidden="1" customWidth="1"/>
    <col min="14688" max="14688" width="12.109375" bestFit="1" customWidth="1"/>
    <col min="14689" max="14689" width="29.6640625" bestFit="1" customWidth="1"/>
    <col min="14690" max="14690" width="15.109375" bestFit="1" customWidth="1"/>
    <col min="14691" max="14691" width="10.5546875" bestFit="1" customWidth="1"/>
    <col min="14692" max="14692" width="10.6640625" customWidth="1"/>
    <col min="14693" max="14693" width="10.5546875" bestFit="1" customWidth="1"/>
    <col min="14694" max="14694" width="14.109375" bestFit="1" customWidth="1"/>
    <col min="14695" max="14695" width="10.5546875" customWidth="1"/>
    <col min="14696" max="14696" width="17.44140625" bestFit="1" customWidth="1"/>
    <col min="14697" max="14697" width="12.33203125" bestFit="1" customWidth="1"/>
    <col min="14698" max="14698" width="9.5546875" bestFit="1" customWidth="1"/>
    <col min="14699" max="14709" width="0" hidden="1" customWidth="1"/>
    <col min="14710" max="14710" width="17.6640625" bestFit="1" customWidth="1"/>
    <col min="14711" max="14711" width="17.5546875" bestFit="1" customWidth="1"/>
    <col min="14712" max="14712" width="13.44140625" customWidth="1"/>
    <col min="14713" max="14713" width="0" hidden="1" customWidth="1"/>
    <col min="14919" max="14919" width="6.44140625" bestFit="1" customWidth="1"/>
    <col min="14920" max="14920" width="7.5546875" customWidth="1"/>
    <col min="14921" max="14921" width="19.33203125" customWidth="1"/>
    <col min="14922" max="14922" width="0" hidden="1" customWidth="1"/>
    <col min="14923" max="14923" width="14.6640625" customWidth="1"/>
    <col min="14924" max="14935" width="0" hidden="1" customWidth="1"/>
    <col min="14937" max="14937" width="17.88671875" bestFit="1" customWidth="1"/>
    <col min="14938" max="14938" width="19" bestFit="1" customWidth="1"/>
    <col min="14939" max="14939" width="11.88671875" bestFit="1" customWidth="1"/>
    <col min="14940" max="14943" width="0" hidden="1" customWidth="1"/>
    <col min="14944" max="14944" width="12.109375" bestFit="1" customWidth="1"/>
    <col min="14945" max="14945" width="29.6640625" bestFit="1" customWidth="1"/>
    <col min="14946" max="14946" width="15.109375" bestFit="1" customWidth="1"/>
    <col min="14947" max="14947" width="10.5546875" bestFit="1" customWidth="1"/>
    <col min="14948" max="14948" width="10.6640625" customWidth="1"/>
    <col min="14949" max="14949" width="10.5546875" bestFit="1" customWidth="1"/>
    <col min="14950" max="14950" width="14.109375" bestFit="1" customWidth="1"/>
    <col min="14951" max="14951" width="10.5546875" customWidth="1"/>
    <col min="14952" max="14952" width="17.44140625" bestFit="1" customWidth="1"/>
    <col min="14953" max="14953" width="12.33203125" bestFit="1" customWidth="1"/>
    <col min="14954" max="14954" width="9.5546875" bestFit="1" customWidth="1"/>
    <col min="14955" max="14965" width="0" hidden="1" customWidth="1"/>
    <col min="14966" max="14966" width="17.6640625" bestFit="1" customWidth="1"/>
    <col min="14967" max="14967" width="17.5546875" bestFit="1" customWidth="1"/>
    <col min="14968" max="14968" width="13.44140625" customWidth="1"/>
    <col min="14969" max="14969" width="0" hidden="1" customWidth="1"/>
    <col min="15175" max="15175" width="6.44140625" bestFit="1" customWidth="1"/>
    <col min="15176" max="15176" width="7.5546875" customWidth="1"/>
    <col min="15177" max="15177" width="19.33203125" customWidth="1"/>
    <col min="15178" max="15178" width="0" hidden="1" customWidth="1"/>
    <col min="15179" max="15179" width="14.6640625" customWidth="1"/>
    <col min="15180" max="15191" width="0" hidden="1" customWidth="1"/>
    <col min="15193" max="15193" width="17.88671875" bestFit="1" customWidth="1"/>
    <col min="15194" max="15194" width="19" bestFit="1" customWidth="1"/>
    <col min="15195" max="15195" width="11.88671875" bestFit="1" customWidth="1"/>
    <col min="15196" max="15199" width="0" hidden="1" customWidth="1"/>
    <col min="15200" max="15200" width="12.109375" bestFit="1" customWidth="1"/>
    <col min="15201" max="15201" width="29.6640625" bestFit="1" customWidth="1"/>
    <col min="15202" max="15202" width="15.109375" bestFit="1" customWidth="1"/>
    <col min="15203" max="15203" width="10.5546875" bestFit="1" customWidth="1"/>
    <col min="15204" max="15204" width="10.6640625" customWidth="1"/>
    <col min="15205" max="15205" width="10.5546875" bestFit="1" customWidth="1"/>
    <col min="15206" max="15206" width="14.109375" bestFit="1" customWidth="1"/>
    <col min="15207" max="15207" width="10.5546875" customWidth="1"/>
    <col min="15208" max="15208" width="17.44140625" bestFit="1" customWidth="1"/>
    <col min="15209" max="15209" width="12.33203125" bestFit="1" customWidth="1"/>
    <col min="15210" max="15210" width="9.5546875" bestFit="1" customWidth="1"/>
    <col min="15211" max="15221" width="0" hidden="1" customWidth="1"/>
    <col min="15222" max="15222" width="17.6640625" bestFit="1" customWidth="1"/>
    <col min="15223" max="15223" width="17.5546875" bestFit="1" customWidth="1"/>
    <col min="15224" max="15224" width="13.44140625" customWidth="1"/>
    <col min="15225" max="15225" width="0" hidden="1" customWidth="1"/>
    <col min="15431" max="15431" width="6.44140625" bestFit="1" customWidth="1"/>
    <col min="15432" max="15432" width="7.5546875" customWidth="1"/>
    <col min="15433" max="15433" width="19.33203125" customWidth="1"/>
    <col min="15434" max="15434" width="0" hidden="1" customWidth="1"/>
    <col min="15435" max="15435" width="14.6640625" customWidth="1"/>
    <col min="15436" max="15447" width="0" hidden="1" customWidth="1"/>
    <col min="15449" max="15449" width="17.88671875" bestFit="1" customWidth="1"/>
    <col min="15450" max="15450" width="19" bestFit="1" customWidth="1"/>
    <col min="15451" max="15451" width="11.88671875" bestFit="1" customWidth="1"/>
    <col min="15452" max="15455" width="0" hidden="1" customWidth="1"/>
    <col min="15456" max="15456" width="12.109375" bestFit="1" customWidth="1"/>
    <col min="15457" max="15457" width="29.6640625" bestFit="1" customWidth="1"/>
    <col min="15458" max="15458" width="15.109375" bestFit="1" customWidth="1"/>
    <col min="15459" max="15459" width="10.5546875" bestFit="1" customWidth="1"/>
    <col min="15460" max="15460" width="10.6640625" customWidth="1"/>
    <col min="15461" max="15461" width="10.5546875" bestFit="1" customWidth="1"/>
    <col min="15462" max="15462" width="14.109375" bestFit="1" customWidth="1"/>
    <col min="15463" max="15463" width="10.5546875" customWidth="1"/>
    <col min="15464" max="15464" width="17.44140625" bestFit="1" customWidth="1"/>
    <col min="15465" max="15465" width="12.33203125" bestFit="1" customWidth="1"/>
    <col min="15466" max="15466" width="9.5546875" bestFit="1" customWidth="1"/>
    <col min="15467" max="15477" width="0" hidden="1" customWidth="1"/>
    <col min="15478" max="15478" width="17.6640625" bestFit="1" customWidth="1"/>
    <col min="15479" max="15479" width="17.5546875" bestFit="1" customWidth="1"/>
    <col min="15480" max="15480" width="13.44140625" customWidth="1"/>
    <col min="15481" max="15481" width="0" hidden="1" customWidth="1"/>
    <col min="15687" max="15687" width="6.44140625" bestFit="1" customWidth="1"/>
    <col min="15688" max="15688" width="7.5546875" customWidth="1"/>
    <col min="15689" max="15689" width="19.33203125" customWidth="1"/>
    <col min="15690" max="15690" width="0" hidden="1" customWidth="1"/>
    <col min="15691" max="15691" width="14.6640625" customWidth="1"/>
    <col min="15692" max="15703" width="0" hidden="1" customWidth="1"/>
    <col min="15705" max="15705" width="17.88671875" bestFit="1" customWidth="1"/>
    <col min="15706" max="15706" width="19" bestFit="1" customWidth="1"/>
    <col min="15707" max="15707" width="11.88671875" bestFit="1" customWidth="1"/>
    <col min="15708" max="15711" width="0" hidden="1" customWidth="1"/>
    <col min="15712" max="15712" width="12.109375" bestFit="1" customWidth="1"/>
    <col min="15713" max="15713" width="29.6640625" bestFit="1" customWidth="1"/>
    <col min="15714" max="15714" width="15.109375" bestFit="1" customWidth="1"/>
    <col min="15715" max="15715" width="10.5546875" bestFit="1" customWidth="1"/>
    <col min="15716" max="15716" width="10.6640625" customWidth="1"/>
    <col min="15717" max="15717" width="10.5546875" bestFit="1" customWidth="1"/>
    <col min="15718" max="15718" width="14.109375" bestFit="1" customWidth="1"/>
    <col min="15719" max="15719" width="10.5546875" customWidth="1"/>
    <col min="15720" max="15720" width="17.44140625" bestFit="1" customWidth="1"/>
    <col min="15721" max="15721" width="12.33203125" bestFit="1" customWidth="1"/>
    <col min="15722" max="15722" width="9.5546875" bestFit="1" customWidth="1"/>
    <col min="15723" max="15733" width="0" hidden="1" customWidth="1"/>
    <col min="15734" max="15734" width="17.6640625" bestFit="1" customWidth="1"/>
    <col min="15735" max="15735" width="17.5546875" bestFit="1" customWidth="1"/>
    <col min="15736" max="15736" width="13.44140625" customWidth="1"/>
    <col min="15737" max="15737" width="0" hidden="1" customWidth="1"/>
    <col min="15943" max="15943" width="6.44140625" bestFit="1" customWidth="1"/>
    <col min="15944" max="15944" width="7.5546875" customWidth="1"/>
    <col min="15945" max="15945" width="19.33203125" customWidth="1"/>
    <col min="15946" max="15946" width="0" hidden="1" customWidth="1"/>
    <col min="15947" max="15947" width="14.6640625" customWidth="1"/>
    <col min="15948" max="15959" width="0" hidden="1" customWidth="1"/>
    <col min="15961" max="15961" width="17.88671875" bestFit="1" customWidth="1"/>
    <col min="15962" max="15962" width="19" bestFit="1" customWidth="1"/>
    <col min="15963" max="15963" width="11.88671875" bestFit="1" customWidth="1"/>
    <col min="15964" max="15967" width="0" hidden="1" customWidth="1"/>
    <col min="15968" max="15968" width="12.109375" bestFit="1" customWidth="1"/>
    <col min="15969" max="15969" width="29.6640625" bestFit="1" customWidth="1"/>
    <col min="15970" max="15970" width="15.109375" bestFit="1" customWidth="1"/>
    <col min="15971" max="15971" width="10.5546875" bestFit="1" customWidth="1"/>
    <col min="15972" max="15972" width="10.6640625" customWidth="1"/>
    <col min="15973" max="15973" width="10.5546875" bestFit="1" customWidth="1"/>
    <col min="15974" max="15974" width="14.109375" bestFit="1" customWidth="1"/>
    <col min="15975" max="15975" width="10.5546875" customWidth="1"/>
    <col min="15976" max="15976" width="17.44140625" bestFit="1" customWidth="1"/>
    <col min="15977" max="15977" width="12.33203125" bestFit="1" customWidth="1"/>
    <col min="15978" max="15978" width="9.5546875" bestFit="1" customWidth="1"/>
    <col min="15979" max="15989" width="0" hidden="1" customWidth="1"/>
    <col min="15990" max="15990" width="17.6640625" bestFit="1" customWidth="1"/>
    <col min="15991" max="15991" width="17.5546875" bestFit="1" customWidth="1"/>
    <col min="15992" max="15992" width="13.44140625" customWidth="1"/>
    <col min="15993" max="15993" width="0" hidden="1" customWidth="1"/>
    <col min="16199" max="16199" width="6.44140625" bestFit="1" customWidth="1"/>
    <col min="16200" max="16200" width="7.5546875" customWidth="1"/>
    <col min="16201" max="16201" width="19.33203125" customWidth="1"/>
    <col min="16202" max="16202" width="0" hidden="1" customWidth="1"/>
    <col min="16203" max="16203" width="14.6640625" customWidth="1"/>
    <col min="16204" max="16215" width="0" hidden="1" customWidth="1"/>
    <col min="16217" max="16217" width="17.88671875" bestFit="1" customWidth="1"/>
    <col min="16218" max="16218" width="19" bestFit="1" customWidth="1"/>
    <col min="16219" max="16219" width="11.88671875" bestFit="1" customWidth="1"/>
    <col min="16220" max="16223" width="0" hidden="1" customWidth="1"/>
    <col min="16224" max="16224" width="12.109375" bestFit="1" customWidth="1"/>
    <col min="16225" max="16225" width="29.6640625" bestFit="1" customWidth="1"/>
    <col min="16226" max="16226" width="15.109375" bestFit="1" customWidth="1"/>
    <col min="16227" max="16227" width="10.5546875" bestFit="1" customWidth="1"/>
    <col min="16228" max="16228" width="10.6640625" customWidth="1"/>
    <col min="16229" max="16229" width="10.5546875" bestFit="1" customWidth="1"/>
    <col min="16230" max="16230" width="14.109375" bestFit="1" customWidth="1"/>
    <col min="16231" max="16231" width="10.5546875" customWidth="1"/>
    <col min="16232" max="16232" width="17.44140625" bestFit="1" customWidth="1"/>
    <col min="16233" max="16233" width="12.33203125" bestFit="1" customWidth="1"/>
    <col min="16234" max="16234" width="9.5546875" bestFit="1" customWidth="1"/>
    <col min="16235" max="16245" width="0" hidden="1" customWidth="1"/>
    <col min="16246" max="16246" width="17.6640625" bestFit="1" customWidth="1"/>
    <col min="16247" max="16247" width="17.5546875" bestFit="1" customWidth="1"/>
    <col min="16248" max="16248" width="13.44140625" customWidth="1"/>
    <col min="16249" max="16249" width="0" hidden="1" customWidth="1"/>
  </cols>
  <sheetData>
    <row r="1" spans="1:181" x14ac:dyDescent="0.3">
      <c r="A1" s="1"/>
      <c r="B1" s="1"/>
    </row>
    <row r="2" spans="1:181" x14ac:dyDescent="0.3">
      <c r="A2" s="1"/>
      <c r="B2" s="1" t="s">
        <v>109</v>
      </c>
      <c r="K2" t="s">
        <v>110</v>
      </c>
      <c r="AD2" s="35">
        <v>0.209424</v>
      </c>
      <c r="AE2" s="31">
        <f>5/100</f>
        <v>0.05</v>
      </c>
    </row>
    <row r="3" spans="1:181" s="11" customFormat="1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111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9" t="s">
        <v>532</v>
      </c>
      <c r="S3" s="9" t="s">
        <v>112</v>
      </c>
      <c r="T3" s="9" t="s">
        <v>113</v>
      </c>
      <c r="U3" s="9" t="s">
        <v>21</v>
      </c>
      <c r="V3" s="9" t="s">
        <v>22</v>
      </c>
      <c r="W3" s="9" t="s">
        <v>533</v>
      </c>
      <c r="X3" s="9" t="s">
        <v>23</v>
      </c>
      <c r="Y3" s="9" t="s">
        <v>24</v>
      </c>
      <c r="Z3" s="9" t="s">
        <v>25</v>
      </c>
      <c r="AA3" s="9" t="s">
        <v>114</v>
      </c>
      <c r="AB3" s="9" t="s">
        <v>115</v>
      </c>
      <c r="AC3" s="33" t="s">
        <v>442</v>
      </c>
      <c r="AD3" s="33" t="s">
        <v>445</v>
      </c>
      <c r="AE3" s="17" t="s">
        <v>534</v>
      </c>
      <c r="AF3" s="33" t="s">
        <v>444</v>
      </c>
      <c r="AG3" s="17" t="s">
        <v>491</v>
      </c>
      <c r="AH3" s="43" t="s">
        <v>492</v>
      </c>
      <c r="AI3" s="17" t="s">
        <v>493</v>
      </c>
      <c r="AJ3" s="47" t="s">
        <v>494</v>
      </c>
      <c r="AK3" s="17" t="s">
        <v>495</v>
      </c>
      <c r="AL3" s="17" t="s">
        <v>496</v>
      </c>
      <c r="AM3" s="34" t="s">
        <v>665</v>
      </c>
      <c r="AN3" s="34" t="s">
        <v>491</v>
      </c>
      <c r="AO3" s="3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N3" s="100"/>
      <c r="EO3" s="100"/>
      <c r="EP3" s="100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L3" s="100"/>
      <c r="FM3" s="100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</row>
    <row r="4" spans="1:181" hidden="1" x14ac:dyDescent="0.3">
      <c r="A4">
        <v>1</v>
      </c>
      <c r="B4">
        <v>50077</v>
      </c>
      <c r="C4" t="s">
        <v>116</v>
      </c>
      <c r="D4" t="s">
        <v>117</v>
      </c>
      <c r="E4" s="12">
        <v>14639</v>
      </c>
      <c r="F4">
        <v>36554</v>
      </c>
      <c r="H4">
        <v>41.166666666666664</v>
      </c>
      <c r="K4">
        <v>910</v>
      </c>
      <c r="L4">
        <v>976</v>
      </c>
      <c r="M4">
        <v>4771</v>
      </c>
      <c r="O4">
        <v>5747</v>
      </c>
      <c r="P4">
        <v>221.03846153846155</v>
      </c>
      <c r="Q4">
        <v>3315.5769230769233</v>
      </c>
      <c r="R4" s="2">
        <v>41.166666666666664</v>
      </c>
      <c r="S4" s="2">
        <v>245367.49032258062</v>
      </c>
      <c r="T4" s="2">
        <v>5924</v>
      </c>
      <c r="U4" s="2">
        <v>7146.2</v>
      </c>
      <c r="V4" s="2">
        <v>177912.32258064515</v>
      </c>
      <c r="W4" s="2">
        <v>45149.032258064515</v>
      </c>
      <c r="X4" s="2">
        <v>223061.35483870967</v>
      </c>
      <c r="Y4" s="2">
        <v>22306.135483870967</v>
      </c>
      <c r="Z4" s="2">
        <v>136491.25</v>
      </c>
      <c r="AA4" s="3">
        <v>169722.24999999994</v>
      </c>
      <c r="AB4" s="2">
        <v>18734</v>
      </c>
      <c r="AC4" s="3">
        <f t="shared" ref="AC4:AC67" si="0">S4+T4+U4+Z4+AA4+AB4</f>
        <v>583385.19032258051</v>
      </c>
      <c r="AD4" s="3">
        <f>AC4*$AD$2</f>
        <v>122174.8600981161</v>
      </c>
      <c r="AE4" s="3">
        <f>AD4*$AE$2</f>
        <v>6108.7430049058057</v>
      </c>
      <c r="AF4" s="3">
        <f>ROUNDUP(AE4,-2)</f>
        <v>6200</v>
      </c>
      <c r="AG4" s="3" t="s">
        <v>497</v>
      </c>
      <c r="AH4" s="44">
        <v>225213</v>
      </c>
      <c r="AI4" s="3" t="s">
        <v>1165</v>
      </c>
      <c r="AJ4" s="46">
        <v>214</v>
      </c>
      <c r="AK4" s="59"/>
      <c r="AL4" s="31">
        <v>6200</v>
      </c>
      <c r="AM4" s="56"/>
    </row>
    <row r="5" spans="1:181" hidden="1" x14ac:dyDescent="0.3">
      <c r="A5">
        <v>2</v>
      </c>
      <c r="B5">
        <v>50084</v>
      </c>
      <c r="C5" t="s">
        <v>118</v>
      </c>
      <c r="D5" t="s">
        <v>119</v>
      </c>
      <c r="E5" s="12">
        <v>13697</v>
      </c>
      <c r="F5">
        <v>35612</v>
      </c>
      <c r="G5">
        <v>39383</v>
      </c>
      <c r="H5">
        <v>38.5</v>
      </c>
      <c r="K5">
        <v>670</v>
      </c>
      <c r="L5">
        <v>703</v>
      </c>
      <c r="M5">
        <v>3614</v>
      </c>
      <c r="O5">
        <v>4317</v>
      </c>
      <c r="P5">
        <v>166.03846153846155</v>
      </c>
      <c r="Q5">
        <v>2490.5769230769233</v>
      </c>
      <c r="R5" s="2">
        <v>38.5</v>
      </c>
      <c r="S5" s="2">
        <v>71244.054838709679</v>
      </c>
      <c r="T5" s="2">
        <v>7164</v>
      </c>
      <c r="U5" s="2">
        <v>5598.5</v>
      </c>
      <c r="V5" s="2">
        <v>53627.580645161288</v>
      </c>
      <c r="W5" s="2">
        <v>11139.741935483871</v>
      </c>
      <c r="X5" s="2">
        <v>64767.322580645159</v>
      </c>
      <c r="Y5" s="2">
        <v>6476.7322580645159</v>
      </c>
      <c r="Z5" s="2">
        <v>95887.211538461546</v>
      </c>
      <c r="AA5" s="3">
        <v>124351.29807692308</v>
      </c>
      <c r="AB5" s="2">
        <v>17345</v>
      </c>
      <c r="AC5" s="3">
        <f t="shared" si="0"/>
        <v>321590.06445409427</v>
      </c>
      <c r="AD5" s="3">
        <f t="shared" ref="AD5:AD68" si="1">AC5*$AD$2</f>
        <v>67348.677658234243</v>
      </c>
      <c r="AE5" s="3">
        <f t="shared" ref="AE5:AE68" si="2">AD5*$AE$2</f>
        <v>3367.4338829117123</v>
      </c>
      <c r="AF5" s="3">
        <f t="shared" ref="AF5:AF68" si="3">ROUNDUP(AE5,-2)</f>
        <v>3400</v>
      </c>
      <c r="AG5" s="3" t="s">
        <v>497</v>
      </c>
      <c r="AI5" s="3" t="s">
        <v>801</v>
      </c>
      <c r="AJ5" s="46">
        <v>172</v>
      </c>
      <c r="AK5" s="50">
        <v>3400</v>
      </c>
      <c r="AL5" s="31"/>
      <c r="AM5" s="56"/>
      <c r="AS5" s="3">
        <f>Table2[[#This Row],[To be paid]]-Table2[[#This Row],[Amount cash]]-Table2[[#This Row],[Amount chq]]</f>
        <v>0</v>
      </c>
    </row>
    <row r="6" spans="1:181" hidden="1" x14ac:dyDescent="0.3">
      <c r="A6">
        <v>3</v>
      </c>
      <c r="B6">
        <v>50103</v>
      </c>
      <c r="C6" t="s">
        <v>120</v>
      </c>
      <c r="D6" t="s">
        <v>121</v>
      </c>
      <c r="E6" s="12">
        <v>15176</v>
      </c>
      <c r="F6">
        <v>37091</v>
      </c>
      <c r="H6">
        <v>41.5</v>
      </c>
      <c r="J6">
        <v>64</v>
      </c>
      <c r="K6">
        <v>943</v>
      </c>
      <c r="L6">
        <v>1087</v>
      </c>
      <c r="M6">
        <v>4720</v>
      </c>
      <c r="O6">
        <v>5807</v>
      </c>
      <c r="P6">
        <v>223.34615384615384</v>
      </c>
      <c r="Q6">
        <v>3350.1923076923076</v>
      </c>
      <c r="R6" s="2">
        <v>41.5</v>
      </c>
      <c r="S6" s="2">
        <v>357727.84193548386</v>
      </c>
      <c r="T6" s="2">
        <v>6436</v>
      </c>
      <c r="U6" s="2">
        <v>7237.5</v>
      </c>
      <c r="V6" s="2">
        <v>258140.90322580645</v>
      </c>
      <c r="W6" s="2">
        <v>67066.225806451606</v>
      </c>
      <c r="X6" s="2">
        <v>325207.12903225806</v>
      </c>
      <c r="Y6" s="2">
        <v>32520.712903225809</v>
      </c>
      <c r="Z6" s="2">
        <v>139032.98076923078</v>
      </c>
      <c r="AA6" s="3">
        <v>173282.45192307694</v>
      </c>
      <c r="AB6" s="2">
        <v>19687</v>
      </c>
      <c r="AC6" s="3">
        <f t="shared" si="0"/>
        <v>703403.77462779148</v>
      </c>
      <c r="AD6" s="3">
        <f t="shared" si="1"/>
        <v>147309.63209765061</v>
      </c>
      <c r="AE6" s="3">
        <f t="shared" si="2"/>
        <v>7365.4816048825305</v>
      </c>
      <c r="AF6" s="3">
        <f t="shared" si="3"/>
        <v>7400</v>
      </c>
      <c r="AG6" s="3" t="s">
        <v>497</v>
      </c>
      <c r="AH6" s="42">
        <v>348086</v>
      </c>
      <c r="AI6" s="3" t="s">
        <v>1177</v>
      </c>
      <c r="AJ6" s="46">
        <v>216</v>
      </c>
      <c r="AK6" s="59"/>
      <c r="AL6" s="31">
        <v>7400</v>
      </c>
      <c r="AM6" s="56"/>
      <c r="AS6" s="3">
        <f>Table2[[#This Row],[To be paid]]-Table2[[#This Row],[Amount cash]]-Table2[[#This Row],[Amount chq]]</f>
        <v>0</v>
      </c>
    </row>
    <row r="7" spans="1:181" hidden="1" x14ac:dyDescent="0.3">
      <c r="A7">
        <v>4</v>
      </c>
      <c r="B7">
        <v>50106</v>
      </c>
      <c r="C7" t="s">
        <v>122</v>
      </c>
      <c r="D7" t="s">
        <v>117</v>
      </c>
      <c r="E7" s="12">
        <v>15523</v>
      </c>
      <c r="F7">
        <v>37438</v>
      </c>
      <c r="H7">
        <v>42.416666666666664</v>
      </c>
      <c r="J7">
        <v>76</v>
      </c>
      <c r="K7">
        <v>778</v>
      </c>
      <c r="L7">
        <v>976</v>
      </c>
      <c r="M7">
        <v>4887</v>
      </c>
      <c r="O7">
        <v>5863</v>
      </c>
      <c r="P7">
        <v>225.5</v>
      </c>
      <c r="Q7">
        <v>3382.5</v>
      </c>
      <c r="R7" s="2">
        <v>42.416666666666664</v>
      </c>
      <c r="S7" s="2">
        <v>405896.84193548386</v>
      </c>
      <c r="T7" s="2">
        <v>5002</v>
      </c>
      <c r="U7" s="2">
        <v>7273.8</v>
      </c>
      <c r="V7" s="2">
        <v>313233.6451612903</v>
      </c>
      <c r="W7" s="2">
        <v>55763.483870967742</v>
      </c>
      <c r="X7" s="2">
        <v>368997.12903225806</v>
      </c>
      <c r="Y7" s="2">
        <v>36899.712903225809</v>
      </c>
      <c r="Z7" s="2">
        <v>143474.375</v>
      </c>
      <c r="AA7" s="3">
        <v>177998.27884615384</v>
      </c>
      <c r="AB7" s="2">
        <v>18202</v>
      </c>
      <c r="AC7" s="3">
        <f t="shared" si="0"/>
        <v>757847.29578163766</v>
      </c>
      <c r="AD7" s="3">
        <f t="shared" si="1"/>
        <v>158711.4120717737</v>
      </c>
      <c r="AE7" s="3">
        <f t="shared" si="2"/>
        <v>7935.5706035886851</v>
      </c>
      <c r="AF7" s="3">
        <f t="shared" si="3"/>
        <v>8000</v>
      </c>
      <c r="AG7" s="3" t="s">
        <v>497</v>
      </c>
      <c r="AH7" s="44" t="s">
        <v>514</v>
      </c>
      <c r="AI7" s="3" t="s">
        <v>490</v>
      </c>
      <c r="AJ7" s="46" t="s">
        <v>513</v>
      </c>
      <c r="AK7" s="31"/>
      <c r="AL7" s="50">
        <v>8000</v>
      </c>
      <c r="AM7" s="56"/>
      <c r="AN7" s="3" t="s">
        <v>668</v>
      </c>
      <c r="AS7" s="3">
        <f>Table2[[#This Row],[To be paid]]-Table2[[#This Row],[Amount cash]]-Table2[[#This Row],[Amount chq]]</f>
        <v>0</v>
      </c>
    </row>
    <row r="8" spans="1:181" hidden="1" x14ac:dyDescent="0.3">
      <c r="A8">
        <v>5</v>
      </c>
      <c r="B8">
        <v>50107</v>
      </c>
      <c r="C8" t="s">
        <v>123</v>
      </c>
      <c r="D8" t="s">
        <v>121</v>
      </c>
      <c r="E8" s="12">
        <v>15158</v>
      </c>
      <c r="F8">
        <v>37073</v>
      </c>
      <c r="H8">
        <v>41.416666666666664</v>
      </c>
      <c r="J8">
        <v>64</v>
      </c>
      <c r="K8">
        <v>979</v>
      </c>
      <c r="L8">
        <v>1087</v>
      </c>
      <c r="M8">
        <v>4720</v>
      </c>
      <c r="O8">
        <v>5807</v>
      </c>
      <c r="P8">
        <v>223.34615384615384</v>
      </c>
      <c r="Q8">
        <v>3350.1923076923076</v>
      </c>
      <c r="R8" s="2">
        <v>41.416666666666664</v>
      </c>
      <c r="S8" s="2">
        <v>355602.8548387097</v>
      </c>
      <c r="T8" s="2">
        <v>6834</v>
      </c>
      <c r="U8" s="2">
        <v>7237.5</v>
      </c>
      <c r="V8" s="2">
        <v>255400.25806451612</v>
      </c>
      <c r="W8" s="2">
        <v>67875.06451612903</v>
      </c>
      <c r="X8" s="2">
        <v>323275.32258064515</v>
      </c>
      <c r="Y8" s="2">
        <v>32327.532258064515</v>
      </c>
      <c r="Z8" s="2">
        <v>138753.79807692306</v>
      </c>
      <c r="AA8" s="3">
        <v>172934.49519230769</v>
      </c>
      <c r="AB8" s="2">
        <v>18967</v>
      </c>
      <c r="AC8" s="3">
        <f t="shared" si="0"/>
        <v>700329.64810794045</v>
      </c>
      <c r="AD8" s="3">
        <f t="shared" si="1"/>
        <v>146665.83622535731</v>
      </c>
      <c r="AE8" s="3">
        <f t="shared" si="2"/>
        <v>7333.2918112678663</v>
      </c>
      <c r="AF8" s="3">
        <f t="shared" si="3"/>
        <v>7400</v>
      </c>
      <c r="AG8" s="3" t="s">
        <v>497</v>
      </c>
      <c r="AH8" s="44" t="s">
        <v>507</v>
      </c>
      <c r="AI8" s="3" t="s">
        <v>559</v>
      </c>
      <c r="AJ8" s="68" t="s">
        <v>564</v>
      </c>
      <c r="AK8" s="31"/>
      <c r="AL8" s="50">
        <v>7400</v>
      </c>
      <c r="AM8" s="56"/>
      <c r="AS8" s="3">
        <f>Table2[[#This Row],[To be paid]]-Table2[[#This Row],[Amount cash]]-Table2[[#This Row],[Amount chq]]</f>
        <v>0</v>
      </c>
    </row>
    <row r="9" spans="1:181" x14ac:dyDescent="0.3">
      <c r="A9">
        <v>6</v>
      </c>
      <c r="B9">
        <v>50113</v>
      </c>
      <c r="C9" t="s">
        <v>124</v>
      </c>
      <c r="D9" t="s">
        <v>121</v>
      </c>
      <c r="E9" s="12">
        <v>13333</v>
      </c>
      <c r="F9">
        <v>35248</v>
      </c>
      <c r="G9" t="s">
        <v>119</v>
      </c>
      <c r="H9">
        <v>36.416666666666664</v>
      </c>
      <c r="K9">
        <v>943</v>
      </c>
      <c r="L9">
        <v>979</v>
      </c>
      <c r="M9">
        <v>3293</v>
      </c>
      <c r="O9">
        <v>4272</v>
      </c>
      <c r="P9">
        <v>164.30769230769232</v>
      </c>
      <c r="Q9">
        <v>2464.6153846153848</v>
      </c>
      <c r="R9" s="2">
        <v>36.416666666666664</v>
      </c>
      <c r="S9" s="2">
        <v>15059.674193548388</v>
      </c>
      <c r="T9" s="2">
        <v>6576</v>
      </c>
      <c r="U9" s="2">
        <v>5549</v>
      </c>
      <c r="V9" s="2">
        <v>9855.4516129032254</v>
      </c>
      <c r="W9" s="2">
        <v>3835.1612903225805</v>
      </c>
      <c r="X9" s="2">
        <v>13690.612903225807</v>
      </c>
      <c r="Y9" s="2">
        <v>1369.0612903225808</v>
      </c>
      <c r="Z9" s="2">
        <v>89753.076923076922</v>
      </c>
      <c r="AA9" s="3">
        <v>116582.35576923077</v>
      </c>
      <c r="AB9" s="2">
        <v>19402</v>
      </c>
      <c r="AC9" s="3">
        <f t="shared" si="0"/>
        <v>252922.10688585608</v>
      </c>
      <c r="AD9" s="3">
        <f t="shared" si="1"/>
        <v>52967.959312463521</v>
      </c>
      <c r="AE9" s="3">
        <f t="shared" si="2"/>
        <v>2648.3979656231763</v>
      </c>
      <c r="AF9" s="3">
        <f t="shared" si="3"/>
        <v>2700</v>
      </c>
      <c r="AK9" s="31"/>
      <c r="AL9" s="31"/>
      <c r="AM9" s="56"/>
      <c r="AS9" s="3">
        <f>Table2[[#This Row],[To be paid]]-Table2[[#This Row],[Amount cash]]-Table2[[#This Row],[Amount chq]]</f>
        <v>2700</v>
      </c>
    </row>
    <row r="10" spans="1:181" hidden="1" x14ac:dyDescent="0.3">
      <c r="A10">
        <v>7</v>
      </c>
      <c r="B10">
        <v>50120</v>
      </c>
      <c r="C10" t="s">
        <v>125</v>
      </c>
      <c r="D10" t="s">
        <v>126</v>
      </c>
      <c r="E10" s="12">
        <v>14611</v>
      </c>
      <c r="F10">
        <v>36526</v>
      </c>
      <c r="H10">
        <v>39.916666666666664</v>
      </c>
      <c r="J10">
        <v>144.333</v>
      </c>
      <c r="K10">
        <v>745</v>
      </c>
      <c r="L10">
        <v>865</v>
      </c>
      <c r="M10">
        <v>4771</v>
      </c>
      <c r="O10">
        <v>5636</v>
      </c>
      <c r="P10">
        <v>216.76923076923077</v>
      </c>
      <c r="Q10">
        <v>3251.5384615384614</v>
      </c>
      <c r="R10" s="2">
        <v>39.916666666666664</v>
      </c>
      <c r="S10" s="2">
        <v>232446.21612903225</v>
      </c>
      <c r="T10" s="2">
        <v>6042</v>
      </c>
      <c r="U10" s="2">
        <v>6984.5</v>
      </c>
      <c r="V10" s="2">
        <v>174136.83870967742</v>
      </c>
      <c r="W10" s="2">
        <v>37177.903225806454</v>
      </c>
      <c r="X10" s="2">
        <v>211314.74193548388</v>
      </c>
      <c r="Y10" s="2">
        <v>21131.474193548391</v>
      </c>
      <c r="Z10" s="2">
        <v>129790.57692307691</v>
      </c>
      <c r="AA10" s="3">
        <v>160844.97596153844</v>
      </c>
      <c r="AB10" s="2">
        <v>17668</v>
      </c>
      <c r="AC10" s="3">
        <f t="shared" si="0"/>
        <v>553776.26901364769</v>
      </c>
      <c r="AD10" s="3">
        <f t="shared" si="1"/>
        <v>115974.04136191415</v>
      </c>
      <c r="AE10" s="3">
        <f t="shared" si="2"/>
        <v>5798.7020680957075</v>
      </c>
      <c r="AF10" s="3">
        <f t="shared" si="3"/>
        <v>5800</v>
      </c>
      <c r="AG10" s="3" t="s">
        <v>497</v>
      </c>
      <c r="AH10" s="42">
        <v>27821</v>
      </c>
      <c r="AI10" s="3" t="s">
        <v>933</v>
      </c>
      <c r="AJ10" s="46">
        <v>371</v>
      </c>
      <c r="AK10" s="31"/>
      <c r="AL10" s="31">
        <v>5800</v>
      </c>
      <c r="AM10" s="56"/>
      <c r="AS10" s="3">
        <f>Table2[[#This Row],[To be paid]]-Table2[[#This Row],[Amount cash]]-Table2[[#This Row],[Amount chq]]</f>
        <v>0</v>
      </c>
    </row>
    <row r="11" spans="1:181" hidden="1" x14ac:dyDescent="0.3">
      <c r="A11">
        <v>8</v>
      </c>
      <c r="B11">
        <v>50135</v>
      </c>
      <c r="C11" t="s">
        <v>127</v>
      </c>
      <c r="D11" t="s">
        <v>126</v>
      </c>
      <c r="E11" s="12">
        <v>13697</v>
      </c>
      <c r="F11">
        <v>35612</v>
      </c>
      <c r="G11">
        <v>39835</v>
      </c>
      <c r="H11">
        <v>36.666666666666664</v>
      </c>
      <c r="J11">
        <v>144.333</v>
      </c>
      <c r="K11">
        <v>775</v>
      </c>
      <c r="L11">
        <v>835</v>
      </c>
      <c r="M11">
        <v>3614</v>
      </c>
      <c r="O11">
        <v>4449</v>
      </c>
      <c r="P11">
        <v>171.11538461538461</v>
      </c>
      <c r="Q11">
        <v>2566.7307692307691</v>
      </c>
      <c r="R11" s="2">
        <v>36.666666666666664</v>
      </c>
      <c r="S11" s="2">
        <v>73055.967741935485</v>
      </c>
      <c r="T11" s="2">
        <v>8061</v>
      </c>
      <c r="U11" s="2">
        <v>5678.8</v>
      </c>
      <c r="V11" s="2">
        <v>53627.580645161288</v>
      </c>
      <c r="W11" s="2">
        <v>12786.935483870968</v>
      </c>
      <c r="X11" s="2">
        <v>66414.516129032258</v>
      </c>
      <c r="Y11" s="2">
        <v>6641.4516129032263</v>
      </c>
      <c r="Z11" s="2">
        <v>94113.461538461532</v>
      </c>
      <c r="AA11" s="3">
        <v>120128.46153846155</v>
      </c>
      <c r="AB11" s="2">
        <v>17783</v>
      </c>
      <c r="AC11" s="3">
        <f t="shared" si="0"/>
        <v>318820.69081885857</v>
      </c>
      <c r="AD11" s="3">
        <f t="shared" si="1"/>
        <v>66768.704354048634</v>
      </c>
      <c r="AE11" s="3">
        <f t="shared" si="2"/>
        <v>3338.4352177024321</v>
      </c>
      <c r="AF11" s="3">
        <f t="shared" si="3"/>
        <v>3400</v>
      </c>
      <c r="AG11" s="3" t="s">
        <v>497</v>
      </c>
      <c r="AI11" s="3" t="s">
        <v>1153</v>
      </c>
      <c r="AJ11" s="46">
        <v>211</v>
      </c>
      <c r="AK11" s="31">
        <v>3400</v>
      </c>
      <c r="AL11" s="31"/>
      <c r="AM11" s="56"/>
      <c r="AS11" s="3">
        <f>Table2[[#This Row],[To be paid]]-Table2[[#This Row],[Amount cash]]-Table2[[#This Row],[Amount chq]]</f>
        <v>0</v>
      </c>
    </row>
    <row r="12" spans="1:181" hidden="1" x14ac:dyDescent="0.3">
      <c r="A12">
        <v>9</v>
      </c>
      <c r="B12">
        <v>50146</v>
      </c>
      <c r="C12" t="s">
        <v>128</v>
      </c>
      <c r="D12" t="s">
        <v>117</v>
      </c>
      <c r="E12" s="12">
        <v>15630</v>
      </c>
      <c r="F12">
        <v>37545</v>
      </c>
      <c r="G12">
        <v>40328</v>
      </c>
      <c r="H12">
        <v>41.166666666666664</v>
      </c>
      <c r="J12">
        <v>79</v>
      </c>
      <c r="K12">
        <v>943</v>
      </c>
      <c r="L12">
        <v>976</v>
      </c>
      <c r="M12">
        <v>4938</v>
      </c>
      <c r="O12">
        <v>5914</v>
      </c>
      <c r="P12">
        <v>227.46153846153845</v>
      </c>
      <c r="Q12">
        <v>3411.9230769230767</v>
      </c>
      <c r="R12" s="2">
        <v>41.166666666666664</v>
      </c>
      <c r="S12" s="2">
        <v>448686.02580645162</v>
      </c>
      <c r="T12" s="2">
        <v>5555</v>
      </c>
      <c r="U12" s="2">
        <v>7329.9</v>
      </c>
      <c r="V12" s="2">
        <v>330420.6451612903</v>
      </c>
      <c r="W12" s="2">
        <v>77475.741935483878</v>
      </c>
      <c r="X12" s="2">
        <v>407896.38709677418</v>
      </c>
      <c r="Y12" s="2">
        <v>40789.63870967742</v>
      </c>
      <c r="Z12" s="2">
        <v>140457.49999999997</v>
      </c>
      <c r="AA12" s="3">
        <v>174085.12499999997</v>
      </c>
      <c r="AB12" s="2">
        <v>19001</v>
      </c>
      <c r="AC12" s="3">
        <f t="shared" si="0"/>
        <v>795114.55080645159</v>
      </c>
      <c r="AD12" s="3">
        <f t="shared" si="1"/>
        <v>166516.06968809033</v>
      </c>
      <c r="AE12" s="3">
        <f t="shared" si="2"/>
        <v>8325.803484404516</v>
      </c>
      <c r="AF12" s="3">
        <f t="shared" si="3"/>
        <v>8400</v>
      </c>
      <c r="AG12" s="3" t="s">
        <v>497</v>
      </c>
      <c r="AI12" s="3" t="s">
        <v>1114</v>
      </c>
      <c r="AJ12" s="46">
        <v>208</v>
      </c>
      <c r="AK12" s="31">
        <v>8400</v>
      </c>
      <c r="AL12" s="31"/>
      <c r="AM12" s="56"/>
      <c r="AS12" s="3">
        <f>Table2[[#This Row],[To be paid]]-Table2[[#This Row],[Amount cash]]-Table2[[#This Row],[Amount chq]]</f>
        <v>0</v>
      </c>
    </row>
    <row r="13" spans="1:181" hidden="1" x14ac:dyDescent="0.3">
      <c r="A13">
        <v>10</v>
      </c>
      <c r="B13">
        <v>50150</v>
      </c>
      <c r="C13" t="s">
        <v>129</v>
      </c>
      <c r="D13" t="s">
        <v>117</v>
      </c>
      <c r="E13" s="12">
        <v>14062</v>
      </c>
      <c r="F13">
        <v>35977</v>
      </c>
      <c r="H13">
        <v>36.666666666666664</v>
      </c>
      <c r="J13">
        <v>144.333</v>
      </c>
      <c r="K13">
        <v>910</v>
      </c>
      <c r="L13">
        <v>976</v>
      </c>
      <c r="M13">
        <v>4032</v>
      </c>
      <c r="O13">
        <v>5008</v>
      </c>
      <c r="P13">
        <v>192.61538461538461</v>
      </c>
      <c r="Q13">
        <v>2889.2307692307691</v>
      </c>
      <c r="R13" s="2">
        <v>36.666666666666664</v>
      </c>
      <c r="S13" s="2">
        <v>138124.30322580645</v>
      </c>
      <c r="T13" s="2">
        <v>14337</v>
      </c>
      <c r="U13" s="2">
        <v>6333.3</v>
      </c>
      <c r="V13" s="2">
        <v>98868.06451612903</v>
      </c>
      <c r="W13" s="2">
        <v>26699.483870967742</v>
      </c>
      <c r="X13" s="2">
        <v>125567.54838709677</v>
      </c>
      <c r="Y13" s="2">
        <v>12556.754838709678</v>
      </c>
      <c r="Z13" s="2">
        <v>105938.46153846153</v>
      </c>
      <c r="AA13" s="3">
        <v>133973.65384615384</v>
      </c>
      <c r="AB13" s="2">
        <v>18739</v>
      </c>
      <c r="AC13" s="3">
        <f t="shared" si="0"/>
        <v>417445.71861042187</v>
      </c>
      <c r="AD13" s="3">
        <f t="shared" si="1"/>
        <v>87423.152174268995</v>
      </c>
      <c r="AE13" s="3">
        <f t="shared" si="2"/>
        <v>4371.1576087134499</v>
      </c>
      <c r="AF13" s="3">
        <f t="shared" si="3"/>
        <v>4400</v>
      </c>
      <c r="AG13" s="3" t="s">
        <v>497</v>
      </c>
      <c r="AI13" s="3" t="s">
        <v>787</v>
      </c>
      <c r="AJ13" s="46">
        <v>168</v>
      </c>
      <c r="AK13" s="50">
        <v>4400</v>
      </c>
      <c r="AL13" s="31"/>
      <c r="AM13" s="56"/>
      <c r="AS13" s="3">
        <f>Table2[[#This Row],[To be paid]]-Table2[[#This Row],[Amount cash]]-Table2[[#This Row],[Amount chq]]</f>
        <v>0</v>
      </c>
    </row>
    <row r="14" spans="1:181" hidden="1" x14ac:dyDescent="0.3">
      <c r="A14">
        <v>11</v>
      </c>
      <c r="B14">
        <v>50151</v>
      </c>
      <c r="C14" t="s">
        <v>130</v>
      </c>
      <c r="D14" t="s">
        <v>117</v>
      </c>
      <c r="E14" s="12">
        <v>15615</v>
      </c>
      <c r="F14">
        <v>37530</v>
      </c>
      <c r="H14">
        <v>40.916666666666664</v>
      </c>
      <c r="J14">
        <v>79</v>
      </c>
      <c r="K14">
        <v>910</v>
      </c>
      <c r="L14">
        <v>976</v>
      </c>
      <c r="M14">
        <v>4938</v>
      </c>
      <c r="O14">
        <v>5914</v>
      </c>
      <c r="P14">
        <v>227.46153846153845</v>
      </c>
      <c r="Q14">
        <v>3411.9230769230767</v>
      </c>
      <c r="R14" s="2">
        <v>40.916666666666664</v>
      </c>
      <c r="S14" s="2">
        <v>444957.45161290321</v>
      </c>
      <c r="T14" s="2">
        <v>5307</v>
      </c>
      <c r="U14" s="2">
        <v>7329.9</v>
      </c>
      <c r="V14" s="2">
        <v>328031.29032258061</v>
      </c>
      <c r="W14" s="2">
        <v>76475.483870967742</v>
      </c>
      <c r="X14" s="2">
        <v>404506.77419354836</v>
      </c>
      <c r="Y14" s="2">
        <v>40450.677419354841</v>
      </c>
      <c r="Z14" s="2">
        <v>139604.51923076922</v>
      </c>
      <c r="AA14" s="3">
        <v>173027.92788461535</v>
      </c>
      <c r="AB14" s="2">
        <v>18200</v>
      </c>
      <c r="AC14" s="3">
        <f t="shared" si="0"/>
        <v>788426.7987282878</v>
      </c>
      <c r="AD14" s="3">
        <f t="shared" si="1"/>
        <v>165115.49389687294</v>
      </c>
      <c r="AE14" s="3">
        <f t="shared" si="2"/>
        <v>8255.774694843647</v>
      </c>
      <c r="AF14" s="3">
        <f t="shared" si="3"/>
        <v>8300</v>
      </c>
      <c r="AG14" s="3" t="s">
        <v>497</v>
      </c>
      <c r="AH14" s="42">
        <v>100329</v>
      </c>
      <c r="AI14" s="3" t="s">
        <v>1017</v>
      </c>
      <c r="AJ14" s="46">
        <v>398</v>
      </c>
      <c r="AK14" s="31"/>
      <c r="AL14" s="31">
        <v>8300</v>
      </c>
      <c r="AM14" s="56"/>
      <c r="AS14" s="3">
        <f>Table2[[#This Row],[To be paid]]-Table2[[#This Row],[Amount cash]]-Table2[[#This Row],[Amount chq]]</f>
        <v>0</v>
      </c>
    </row>
    <row r="15" spans="1:181" hidden="1" x14ac:dyDescent="0.3">
      <c r="A15">
        <v>12</v>
      </c>
      <c r="B15">
        <v>50168</v>
      </c>
      <c r="C15" t="s">
        <v>131</v>
      </c>
      <c r="D15" t="s">
        <v>121</v>
      </c>
      <c r="E15" s="12">
        <v>15158</v>
      </c>
      <c r="F15">
        <v>37073</v>
      </c>
      <c r="H15">
        <v>39.416666666666664</v>
      </c>
      <c r="J15">
        <v>64</v>
      </c>
      <c r="K15">
        <v>979</v>
      </c>
      <c r="L15">
        <v>1087</v>
      </c>
      <c r="M15">
        <v>4720</v>
      </c>
      <c r="O15">
        <v>5807</v>
      </c>
      <c r="P15">
        <v>223.34615384615384</v>
      </c>
      <c r="Q15">
        <v>3350.1923076923076</v>
      </c>
      <c r="R15" s="2">
        <v>39.416666666666664</v>
      </c>
      <c r="S15" s="2">
        <v>355602.8548387097</v>
      </c>
      <c r="T15" s="2">
        <v>12685</v>
      </c>
      <c r="U15" s="2">
        <v>7237.5</v>
      </c>
      <c r="V15" s="2">
        <v>255400.25806451612</v>
      </c>
      <c r="W15" s="2">
        <v>67875.06451612903</v>
      </c>
      <c r="X15" s="2">
        <v>323275.32258064515</v>
      </c>
      <c r="Y15" s="2">
        <v>32327.532258064515</v>
      </c>
      <c r="Z15" s="2">
        <v>132053.41346153844</v>
      </c>
      <c r="AA15" s="3">
        <v>164583.53365384616</v>
      </c>
      <c r="AB15" s="2">
        <v>19107</v>
      </c>
      <c r="AC15" s="3">
        <f t="shared" si="0"/>
        <v>691269.30195409432</v>
      </c>
      <c r="AD15" s="3">
        <f t="shared" si="1"/>
        <v>144768.38229243425</v>
      </c>
      <c r="AE15" s="3">
        <f t="shared" si="2"/>
        <v>7238.4191146217127</v>
      </c>
      <c r="AF15" s="3">
        <f t="shared" si="3"/>
        <v>7300</v>
      </c>
      <c r="AG15" s="3" t="s">
        <v>497</v>
      </c>
      <c r="AI15" s="3" t="s">
        <v>797</v>
      </c>
      <c r="AJ15" s="46">
        <v>171</v>
      </c>
      <c r="AK15" s="50">
        <v>7300</v>
      </c>
      <c r="AL15" s="31"/>
      <c r="AM15" s="56"/>
      <c r="AS15" s="3">
        <f>Table2[[#This Row],[To be paid]]-Table2[[#This Row],[Amount cash]]-Table2[[#This Row],[Amount chq]]</f>
        <v>0</v>
      </c>
    </row>
    <row r="16" spans="1:181" x14ac:dyDescent="0.3">
      <c r="A16">
        <v>13</v>
      </c>
      <c r="B16">
        <v>50175</v>
      </c>
      <c r="C16" t="s">
        <v>132</v>
      </c>
      <c r="D16" t="s">
        <v>133</v>
      </c>
      <c r="E16" s="12">
        <v>14793</v>
      </c>
      <c r="F16">
        <v>36708</v>
      </c>
      <c r="H16">
        <v>38.416666666666664</v>
      </c>
      <c r="J16">
        <v>144.333</v>
      </c>
      <c r="K16">
        <v>565</v>
      </c>
      <c r="L16">
        <v>700</v>
      </c>
      <c r="M16">
        <v>4572</v>
      </c>
      <c r="O16">
        <v>5272</v>
      </c>
      <c r="P16">
        <v>202.76923076923077</v>
      </c>
      <c r="Q16">
        <v>3041.5384615384614</v>
      </c>
      <c r="R16" s="2">
        <v>38.416666666666664</v>
      </c>
      <c r="S16" s="2">
        <v>256359.47096774197</v>
      </c>
      <c r="T16" s="2">
        <v>3276</v>
      </c>
      <c r="U16" s="2">
        <v>6534.6</v>
      </c>
      <c r="V16" s="2">
        <v>200411.48387096776</v>
      </c>
      <c r="W16" s="2">
        <v>32642.580645161292</v>
      </c>
      <c r="X16" s="2">
        <v>233054.06451612906</v>
      </c>
      <c r="Y16" s="2">
        <v>23305.406451612907</v>
      </c>
      <c r="Z16" s="2">
        <v>116845.76923076922</v>
      </c>
      <c r="AA16" s="3">
        <v>144829.35576923075</v>
      </c>
      <c r="AB16" s="2">
        <v>15118</v>
      </c>
      <c r="AC16" s="3">
        <f t="shared" si="0"/>
        <v>542963.19596774189</v>
      </c>
      <c r="AD16" s="3">
        <f t="shared" si="1"/>
        <v>113709.52435234838</v>
      </c>
      <c r="AE16" s="3">
        <f t="shared" si="2"/>
        <v>5685.476217617419</v>
      </c>
      <c r="AF16" s="3">
        <f t="shared" si="3"/>
        <v>5700</v>
      </c>
      <c r="AK16" s="31"/>
      <c r="AL16" s="31"/>
      <c r="AM16" s="56"/>
      <c r="AS16" s="3">
        <f>Table2[[#This Row],[To be paid]]-Table2[[#This Row],[Amount cash]]-Table2[[#This Row],[Amount chq]]</f>
        <v>5700</v>
      </c>
    </row>
    <row r="17" spans="1:45" x14ac:dyDescent="0.3">
      <c r="A17">
        <v>14</v>
      </c>
      <c r="B17">
        <v>50183</v>
      </c>
      <c r="C17" t="s">
        <v>134</v>
      </c>
      <c r="D17" t="s">
        <v>133</v>
      </c>
      <c r="E17" s="12">
        <v>15523</v>
      </c>
      <c r="F17">
        <v>37438</v>
      </c>
      <c r="H17">
        <v>40.416666666666664</v>
      </c>
      <c r="J17">
        <v>76</v>
      </c>
      <c r="K17">
        <v>565</v>
      </c>
      <c r="L17">
        <v>754</v>
      </c>
      <c r="M17">
        <v>4887</v>
      </c>
      <c r="O17">
        <v>5641</v>
      </c>
      <c r="P17">
        <v>216.96153846153845</v>
      </c>
      <c r="Q17">
        <v>3254.4230769230767</v>
      </c>
      <c r="R17" s="2">
        <v>40.416666666666664</v>
      </c>
      <c r="S17" s="2">
        <v>399302.16451612901</v>
      </c>
      <c r="T17" s="2">
        <v>2014</v>
      </c>
      <c r="U17" s="2">
        <v>6940.5</v>
      </c>
      <c r="V17" s="2">
        <v>313233.6451612903</v>
      </c>
      <c r="W17" s="2">
        <v>49768.322580645159</v>
      </c>
      <c r="X17" s="2">
        <v>363001.96774193546</v>
      </c>
      <c r="Y17" s="2">
        <v>36300.196774193544</v>
      </c>
      <c r="Z17" s="2">
        <v>131532.93269230769</v>
      </c>
      <c r="AA17" s="3">
        <v>161833.77403846153</v>
      </c>
      <c r="AB17" s="2">
        <v>16827</v>
      </c>
      <c r="AC17" s="3">
        <f t="shared" si="0"/>
        <v>718450.3712468982</v>
      </c>
      <c r="AD17" s="3">
        <f t="shared" si="1"/>
        <v>150460.7505480104</v>
      </c>
      <c r="AE17" s="3">
        <f t="shared" si="2"/>
        <v>7523.03752740052</v>
      </c>
      <c r="AF17" s="3">
        <f t="shared" si="3"/>
        <v>7600</v>
      </c>
      <c r="AK17" s="31"/>
      <c r="AL17" s="31"/>
      <c r="AM17" s="56"/>
      <c r="AS17" s="3">
        <f>Table2[[#This Row],[To be paid]]-Table2[[#This Row],[Amount cash]]-Table2[[#This Row],[Amount chq]]</f>
        <v>7600</v>
      </c>
    </row>
    <row r="18" spans="1:45" hidden="1" x14ac:dyDescent="0.3">
      <c r="A18">
        <v>15</v>
      </c>
      <c r="B18">
        <v>50187</v>
      </c>
      <c r="C18" t="s">
        <v>135</v>
      </c>
      <c r="D18" t="s">
        <v>117</v>
      </c>
      <c r="E18" s="12">
        <v>16254</v>
      </c>
      <c r="F18">
        <v>38169</v>
      </c>
      <c r="H18">
        <v>42.416666666666664</v>
      </c>
      <c r="J18">
        <v>100</v>
      </c>
      <c r="K18">
        <v>715</v>
      </c>
      <c r="L18">
        <v>976</v>
      </c>
      <c r="M18">
        <v>5336</v>
      </c>
      <c r="O18">
        <v>6312</v>
      </c>
      <c r="P18">
        <v>242.76923076923077</v>
      </c>
      <c r="Q18">
        <v>3641.5384615384614</v>
      </c>
      <c r="R18" s="2">
        <v>42.416666666666664</v>
      </c>
      <c r="S18" s="2">
        <v>574334.87419354846</v>
      </c>
      <c r="T18" s="2">
        <v>13005</v>
      </c>
      <c r="U18" s="2">
        <v>7767.7</v>
      </c>
      <c r="V18" s="2">
        <v>436623.12903225806</v>
      </c>
      <c r="W18" s="2">
        <v>85499.483870967742</v>
      </c>
      <c r="X18" s="2">
        <v>522122.61290322582</v>
      </c>
      <c r="Y18" s="2">
        <v>52212.261290322582</v>
      </c>
      <c r="Z18" s="2">
        <v>154461.92307692306</v>
      </c>
      <c r="AA18" s="3">
        <v>190084.58173076922</v>
      </c>
      <c r="AB18" s="2">
        <v>18593</v>
      </c>
      <c r="AC18" s="3">
        <f t="shared" si="0"/>
        <v>958247.07900124067</v>
      </c>
      <c r="AD18" s="3">
        <f t="shared" si="1"/>
        <v>200679.93627275582</v>
      </c>
      <c r="AE18" s="3">
        <f t="shared" si="2"/>
        <v>10033.996813637792</v>
      </c>
      <c r="AF18" s="3">
        <f t="shared" si="3"/>
        <v>10100</v>
      </c>
      <c r="AG18" s="3" t="s">
        <v>497</v>
      </c>
      <c r="AI18" s="3" t="s">
        <v>876</v>
      </c>
      <c r="AJ18" s="49">
        <v>196</v>
      </c>
      <c r="AK18" s="50">
        <v>10100</v>
      </c>
      <c r="AL18" s="31"/>
      <c r="AM18" s="56"/>
      <c r="AS18" s="3">
        <f>Table2[[#This Row],[To be paid]]-Table2[[#This Row],[Amount cash]]-Table2[[#This Row],[Amount chq]]</f>
        <v>0</v>
      </c>
    </row>
    <row r="19" spans="1:45" x14ac:dyDescent="0.3">
      <c r="A19">
        <v>16</v>
      </c>
      <c r="B19">
        <v>50189</v>
      </c>
      <c r="C19" t="s">
        <v>136</v>
      </c>
      <c r="D19" t="s">
        <v>126</v>
      </c>
      <c r="E19" s="12">
        <v>14823</v>
      </c>
      <c r="F19">
        <v>36738</v>
      </c>
      <c r="H19">
        <v>38.416666666666664</v>
      </c>
      <c r="J19">
        <v>124</v>
      </c>
      <c r="K19">
        <v>805</v>
      </c>
      <c r="L19">
        <v>865</v>
      </c>
      <c r="M19">
        <v>4572</v>
      </c>
      <c r="O19">
        <v>5437</v>
      </c>
      <c r="P19">
        <v>209.11538461538461</v>
      </c>
      <c r="Q19">
        <v>3136.7307692307691</v>
      </c>
      <c r="R19" s="2">
        <v>38.416666666666664</v>
      </c>
      <c r="S19" s="2">
        <v>275089.09999999998</v>
      </c>
      <c r="T19" s="2">
        <v>6063</v>
      </c>
      <c r="U19" s="2">
        <v>6765.6</v>
      </c>
      <c r="V19" s="2">
        <v>204836</v>
      </c>
      <c r="W19" s="2">
        <v>45245</v>
      </c>
      <c r="X19" s="2">
        <v>250081</v>
      </c>
      <c r="Y19" s="2">
        <v>25008.100000000002</v>
      </c>
      <c r="Z19" s="2">
        <v>120502.74038461538</v>
      </c>
      <c r="AA19" s="3">
        <v>149949.11538461538</v>
      </c>
      <c r="AB19" s="2">
        <v>18607</v>
      </c>
      <c r="AC19" s="3">
        <f t="shared" si="0"/>
        <v>576976.5557692307</v>
      </c>
      <c r="AD19" s="3">
        <f t="shared" si="1"/>
        <v>120832.73821541537</v>
      </c>
      <c r="AE19" s="3">
        <f t="shared" si="2"/>
        <v>6041.6369107707687</v>
      </c>
      <c r="AF19" s="3">
        <f t="shared" si="3"/>
        <v>6100</v>
      </c>
      <c r="AK19" s="31"/>
      <c r="AL19" s="31"/>
      <c r="AM19" s="56"/>
      <c r="AS19" s="3">
        <f>Table2[[#This Row],[To be paid]]-Table2[[#This Row],[Amount cash]]-Table2[[#This Row],[Amount chq]]</f>
        <v>6100</v>
      </c>
    </row>
    <row r="20" spans="1:45" hidden="1" x14ac:dyDescent="0.3">
      <c r="A20">
        <v>17</v>
      </c>
      <c r="B20">
        <v>50190</v>
      </c>
      <c r="C20" t="s">
        <v>137</v>
      </c>
      <c r="D20" t="s">
        <v>126</v>
      </c>
      <c r="E20" s="12">
        <v>15523</v>
      </c>
      <c r="F20">
        <v>37438</v>
      </c>
      <c r="H20">
        <v>40.333333333333336</v>
      </c>
      <c r="J20">
        <v>76</v>
      </c>
      <c r="K20">
        <v>805</v>
      </c>
      <c r="L20">
        <v>865</v>
      </c>
      <c r="M20">
        <v>4887</v>
      </c>
      <c r="O20">
        <v>5752</v>
      </c>
      <c r="P20">
        <v>221.23076923076923</v>
      </c>
      <c r="Q20">
        <v>3318.4615384615386</v>
      </c>
      <c r="R20" s="2">
        <v>40.333333333333336</v>
      </c>
      <c r="S20" s="2">
        <v>416241.70322580641</v>
      </c>
      <c r="T20" s="2">
        <v>6333</v>
      </c>
      <c r="U20" s="2">
        <v>7112.1</v>
      </c>
      <c r="V20" s="2">
        <v>313233.6451612903</v>
      </c>
      <c r="W20" s="2">
        <v>65167.903225806454</v>
      </c>
      <c r="X20" s="2">
        <v>378401.54838709673</v>
      </c>
      <c r="Y20" s="2">
        <v>37840.154838709677</v>
      </c>
      <c r="Z20" s="2">
        <v>133844.6153846154</v>
      </c>
      <c r="AA20" s="3">
        <v>165493.09615384616</v>
      </c>
      <c r="AB20" s="2">
        <v>18697</v>
      </c>
      <c r="AC20" s="3">
        <f t="shared" si="0"/>
        <v>747721.51476426795</v>
      </c>
      <c r="AD20" s="3">
        <f t="shared" si="1"/>
        <v>156590.83050799204</v>
      </c>
      <c r="AE20" s="3">
        <f t="shared" si="2"/>
        <v>7829.5415253996025</v>
      </c>
      <c r="AF20" s="3">
        <f t="shared" si="3"/>
        <v>7900</v>
      </c>
      <c r="AG20" s="3" t="s">
        <v>497</v>
      </c>
      <c r="AI20" s="3" t="s">
        <v>708</v>
      </c>
      <c r="AJ20" s="46">
        <v>143</v>
      </c>
      <c r="AK20" s="50">
        <v>7900</v>
      </c>
      <c r="AL20" s="31"/>
      <c r="AM20" s="56"/>
      <c r="AS20" s="3">
        <f>Table2[[#This Row],[To be paid]]-Table2[[#This Row],[Amount cash]]-Table2[[#This Row],[Amount chq]]</f>
        <v>0</v>
      </c>
    </row>
    <row r="21" spans="1:45" hidden="1" x14ac:dyDescent="0.3">
      <c r="A21">
        <v>18</v>
      </c>
      <c r="B21">
        <v>50191</v>
      </c>
      <c r="C21" t="s">
        <v>138</v>
      </c>
      <c r="D21" t="s">
        <v>126</v>
      </c>
      <c r="E21" s="12">
        <v>15950</v>
      </c>
      <c r="F21">
        <v>37865</v>
      </c>
      <c r="H21">
        <v>41.583333333333336</v>
      </c>
      <c r="J21">
        <v>90</v>
      </c>
      <c r="K21">
        <v>685</v>
      </c>
      <c r="L21">
        <v>865</v>
      </c>
      <c r="M21">
        <v>5180</v>
      </c>
      <c r="O21">
        <v>6045</v>
      </c>
      <c r="P21">
        <v>232.5</v>
      </c>
      <c r="Q21">
        <v>3487.5</v>
      </c>
      <c r="R21" s="2">
        <v>41.583333333333336</v>
      </c>
      <c r="S21" s="2">
        <v>501647.92688172037</v>
      </c>
      <c r="T21" s="2">
        <v>5559</v>
      </c>
      <c r="U21" s="2">
        <v>7434.4</v>
      </c>
      <c r="V21" s="2">
        <v>384285.66666666663</v>
      </c>
      <c r="W21" s="2">
        <v>71757.903225806454</v>
      </c>
      <c r="X21" s="2">
        <v>456043.56989247305</v>
      </c>
      <c r="Y21" s="2">
        <v>45604.35698924731</v>
      </c>
      <c r="Z21" s="2">
        <v>145021.875</v>
      </c>
      <c r="AA21" s="3">
        <v>178354.11538461538</v>
      </c>
      <c r="AB21" s="2">
        <v>17307</v>
      </c>
      <c r="AC21" s="3">
        <f t="shared" si="0"/>
        <v>855324.31726633583</v>
      </c>
      <c r="AD21" s="3">
        <f t="shared" si="1"/>
        <v>179125.43981918512</v>
      </c>
      <c r="AE21" s="3">
        <f t="shared" si="2"/>
        <v>8956.2719909592561</v>
      </c>
      <c r="AF21" s="3">
        <f t="shared" si="3"/>
        <v>9000</v>
      </c>
      <c r="AG21" s="3" t="s">
        <v>497</v>
      </c>
      <c r="AH21" s="42">
        <v>205185</v>
      </c>
      <c r="AI21" s="3" t="s">
        <v>876</v>
      </c>
      <c r="AJ21" s="69">
        <v>352</v>
      </c>
      <c r="AK21" s="31"/>
      <c r="AL21" s="50">
        <v>9000</v>
      </c>
      <c r="AM21" s="56"/>
    </row>
    <row r="22" spans="1:45" hidden="1" x14ac:dyDescent="0.3">
      <c r="A22">
        <v>19</v>
      </c>
      <c r="B22">
        <v>50196</v>
      </c>
      <c r="C22" t="s">
        <v>139</v>
      </c>
      <c r="D22" t="s">
        <v>117</v>
      </c>
      <c r="E22" s="12">
        <v>15523</v>
      </c>
      <c r="F22">
        <v>37438</v>
      </c>
      <c r="H22">
        <v>40.333333333333336</v>
      </c>
      <c r="J22">
        <v>76</v>
      </c>
      <c r="K22">
        <v>877</v>
      </c>
      <c r="L22">
        <v>976</v>
      </c>
      <c r="M22">
        <v>4887</v>
      </c>
      <c r="O22">
        <v>5863</v>
      </c>
      <c r="P22">
        <v>225.5</v>
      </c>
      <c r="Q22">
        <v>3382.5</v>
      </c>
      <c r="R22" s="2">
        <v>40.333333333333336</v>
      </c>
      <c r="S22" s="2">
        <v>424442.84193548386</v>
      </c>
      <c r="T22" s="2">
        <v>8759</v>
      </c>
      <c r="U22" s="2">
        <v>7273.8</v>
      </c>
      <c r="V22" s="2">
        <v>313233.6451612903</v>
      </c>
      <c r="W22" s="2">
        <v>72623.483870967742</v>
      </c>
      <c r="X22" s="2">
        <v>385857.12903225806</v>
      </c>
      <c r="Y22" s="2">
        <v>38585.712903225809</v>
      </c>
      <c r="Z22" s="2">
        <v>136427.5</v>
      </c>
      <c r="AA22" s="3">
        <v>169255.73076923078</v>
      </c>
      <c r="AB22" s="2">
        <v>19285</v>
      </c>
      <c r="AC22" s="3">
        <f t="shared" si="0"/>
        <v>765443.87270471454</v>
      </c>
      <c r="AD22" s="3">
        <f t="shared" si="1"/>
        <v>160302.31759731213</v>
      </c>
      <c r="AE22" s="3">
        <f t="shared" si="2"/>
        <v>8015.115879865607</v>
      </c>
      <c r="AF22" s="3">
        <f t="shared" si="3"/>
        <v>8100</v>
      </c>
      <c r="AG22" s="30" t="s">
        <v>497</v>
      </c>
      <c r="AI22" s="3" t="s">
        <v>559</v>
      </c>
      <c r="AJ22" s="68" t="s">
        <v>568</v>
      </c>
      <c r="AK22" s="50">
        <v>8100</v>
      </c>
      <c r="AL22" s="31"/>
      <c r="AM22" s="56"/>
      <c r="AS22" s="3">
        <f>Table2[[#This Row],[To be paid]]-Table2[[#This Row],[Amount cash]]-Table2[[#This Row],[Amount chq]]</f>
        <v>0</v>
      </c>
    </row>
    <row r="23" spans="1:45" hidden="1" x14ac:dyDescent="0.3">
      <c r="A23">
        <v>20</v>
      </c>
      <c r="B23">
        <v>50204</v>
      </c>
      <c r="C23" t="s">
        <v>140</v>
      </c>
      <c r="D23" t="s">
        <v>117</v>
      </c>
      <c r="E23" s="12">
        <v>15888</v>
      </c>
      <c r="F23">
        <v>37803</v>
      </c>
      <c r="H23">
        <v>41.333333333333336</v>
      </c>
      <c r="J23">
        <v>88</v>
      </c>
      <c r="K23">
        <v>811</v>
      </c>
      <c r="L23">
        <v>976</v>
      </c>
      <c r="M23">
        <v>5206</v>
      </c>
      <c r="O23">
        <v>6182</v>
      </c>
      <c r="P23">
        <v>237.76923076923077</v>
      </c>
      <c r="Q23">
        <v>3566.5384615384614</v>
      </c>
      <c r="R23" s="2">
        <v>41.333333333333336</v>
      </c>
      <c r="S23" s="2">
        <v>500512.56129032257</v>
      </c>
      <c r="T23" s="2">
        <v>8343</v>
      </c>
      <c r="U23" s="2">
        <v>7624.7</v>
      </c>
      <c r="V23" s="2">
        <v>373711.93548387097</v>
      </c>
      <c r="W23" s="2">
        <v>81299.483870967742</v>
      </c>
      <c r="X23" s="2">
        <v>455011.41935483873</v>
      </c>
      <c r="Y23" s="2">
        <v>45501.141935483873</v>
      </c>
      <c r="Z23" s="2">
        <v>147416.92307692309</v>
      </c>
      <c r="AA23" s="3">
        <v>181819.76923076925</v>
      </c>
      <c r="AB23" s="2">
        <v>17909</v>
      </c>
      <c r="AC23" s="3">
        <f t="shared" si="0"/>
        <v>863625.95359801489</v>
      </c>
      <c r="AD23" s="3">
        <f t="shared" si="1"/>
        <v>180864.00170631066</v>
      </c>
      <c r="AE23" s="3">
        <f t="shared" si="2"/>
        <v>9043.2000853155332</v>
      </c>
      <c r="AF23" s="3">
        <f t="shared" si="3"/>
        <v>9100</v>
      </c>
      <c r="AG23" s="3" t="s">
        <v>497</v>
      </c>
      <c r="AI23" s="3" t="s">
        <v>559</v>
      </c>
      <c r="AJ23" s="68" t="s">
        <v>576</v>
      </c>
      <c r="AK23" s="50">
        <v>10000</v>
      </c>
      <c r="AL23" s="31"/>
      <c r="AM23" s="56"/>
      <c r="AS23" s="3">
        <f>Table2[[#This Row],[To be paid]]-Table2[[#This Row],[Amount cash]]-Table2[[#This Row],[Amount chq]]</f>
        <v>-900</v>
      </c>
    </row>
    <row r="24" spans="1:45" hidden="1" x14ac:dyDescent="0.3">
      <c r="A24">
        <v>21</v>
      </c>
      <c r="B24">
        <v>50205</v>
      </c>
      <c r="C24" t="s">
        <v>141</v>
      </c>
      <c r="D24" t="s">
        <v>126</v>
      </c>
      <c r="E24" s="12">
        <v>15888</v>
      </c>
      <c r="F24">
        <v>37803</v>
      </c>
      <c r="G24">
        <v>38591</v>
      </c>
      <c r="H24">
        <v>41.083333333333336</v>
      </c>
      <c r="J24">
        <v>88</v>
      </c>
      <c r="K24">
        <v>865</v>
      </c>
      <c r="L24">
        <v>865</v>
      </c>
      <c r="M24">
        <v>5206</v>
      </c>
      <c r="O24">
        <v>6071</v>
      </c>
      <c r="P24">
        <v>233.5</v>
      </c>
      <c r="Q24">
        <v>3502.5</v>
      </c>
      <c r="R24" s="2">
        <v>41.083333333333336</v>
      </c>
      <c r="S24" s="2">
        <v>494845.82258064521</v>
      </c>
      <c r="T24" s="2">
        <v>8318</v>
      </c>
      <c r="U24" s="2">
        <v>7463</v>
      </c>
      <c r="V24" s="2">
        <v>373711.93548387097</v>
      </c>
      <c r="W24" s="2">
        <v>76147.903225806454</v>
      </c>
      <c r="X24" s="2">
        <v>449859.83870967745</v>
      </c>
      <c r="Y24" s="2">
        <v>44985.98387096775</v>
      </c>
      <c r="Z24" s="2">
        <v>143894.375</v>
      </c>
      <c r="AA24" s="3">
        <v>176887.45192307694</v>
      </c>
      <c r="AB24" s="2">
        <v>19514</v>
      </c>
      <c r="AC24" s="3">
        <f t="shared" si="0"/>
        <v>850922.64950372209</v>
      </c>
      <c r="AD24" s="3">
        <f t="shared" si="1"/>
        <v>178203.62494966749</v>
      </c>
      <c r="AE24" s="3">
        <f t="shared" si="2"/>
        <v>8910.181247483375</v>
      </c>
      <c r="AF24" s="3">
        <f t="shared" si="3"/>
        <v>9000</v>
      </c>
      <c r="AG24" s="3" t="s">
        <v>497</v>
      </c>
      <c r="AI24" s="3" t="s">
        <v>1119</v>
      </c>
      <c r="AJ24" s="46">
        <v>209</v>
      </c>
      <c r="AK24" s="31">
        <v>9000</v>
      </c>
      <c r="AL24" s="31"/>
      <c r="AM24" s="56"/>
      <c r="AS24" s="3">
        <f>Table2[[#This Row],[To be paid]]-Table2[[#This Row],[Amount cash]]-Table2[[#This Row],[Amount chq]]</f>
        <v>0</v>
      </c>
    </row>
    <row r="25" spans="1:45" hidden="1" x14ac:dyDescent="0.3">
      <c r="A25">
        <v>22</v>
      </c>
      <c r="B25">
        <v>50212</v>
      </c>
      <c r="C25" t="s">
        <v>142</v>
      </c>
      <c r="D25" t="s">
        <v>133</v>
      </c>
      <c r="E25" s="12">
        <v>14427</v>
      </c>
      <c r="F25">
        <v>36342</v>
      </c>
      <c r="H25">
        <v>37.333333333333336</v>
      </c>
      <c r="J25">
        <v>40</v>
      </c>
      <c r="K25">
        <v>646</v>
      </c>
      <c r="L25">
        <v>754</v>
      </c>
      <c r="M25">
        <v>4180</v>
      </c>
      <c r="O25">
        <v>4934</v>
      </c>
      <c r="P25">
        <v>189.76923076923077</v>
      </c>
      <c r="Q25">
        <v>2846.5384615384614</v>
      </c>
      <c r="R25" s="2">
        <v>37.333333333333336</v>
      </c>
      <c r="S25" s="2">
        <v>194246.97741935484</v>
      </c>
      <c r="T25" s="2">
        <v>6032</v>
      </c>
      <c r="U25" s="2">
        <v>6162.8</v>
      </c>
      <c r="V25" s="2">
        <v>148779.83870967742</v>
      </c>
      <c r="W25" s="2">
        <v>27808.322580645163</v>
      </c>
      <c r="X25" s="2">
        <v>176588.16129032258</v>
      </c>
      <c r="Y25" s="2">
        <v>17658.816129032257</v>
      </c>
      <c r="Z25" s="2">
        <v>106270.76923076923</v>
      </c>
      <c r="AA25" s="3">
        <v>132737.23076923078</v>
      </c>
      <c r="AB25" s="2">
        <v>17158</v>
      </c>
      <c r="AC25" s="3">
        <f t="shared" si="0"/>
        <v>462607.77741935488</v>
      </c>
      <c r="AD25" s="3">
        <f t="shared" si="1"/>
        <v>96881.171178270975</v>
      </c>
      <c r="AE25" s="3">
        <f t="shared" si="2"/>
        <v>4844.0585589135489</v>
      </c>
      <c r="AF25" s="3">
        <f t="shared" si="3"/>
        <v>4900</v>
      </c>
      <c r="AG25" s="3" t="s">
        <v>497</v>
      </c>
      <c r="AI25" s="3" t="s">
        <v>876</v>
      </c>
      <c r="AJ25" s="49">
        <v>179</v>
      </c>
      <c r="AK25" s="50">
        <v>4900</v>
      </c>
      <c r="AL25" s="31"/>
      <c r="AM25" s="56"/>
      <c r="AS25" s="3">
        <f>Table2[[#This Row],[To be paid]]-Table2[[#This Row],[Amount cash]]-Table2[[#This Row],[Amount chq]]</f>
        <v>0</v>
      </c>
    </row>
    <row r="26" spans="1:45" hidden="1" x14ac:dyDescent="0.3">
      <c r="A26">
        <v>23</v>
      </c>
      <c r="B26">
        <v>50214</v>
      </c>
      <c r="C26" t="s">
        <v>143</v>
      </c>
      <c r="D26" t="s">
        <v>126</v>
      </c>
      <c r="E26" s="12">
        <v>15888</v>
      </c>
      <c r="F26">
        <v>37670</v>
      </c>
      <c r="G26">
        <v>37670</v>
      </c>
      <c r="H26">
        <v>41</v>
      </c>
      <c r="J26">
        <v>88</v>
      </c>
      <c r="K26">
        <v>775</v>
      </c>
      <c r="L26">
        <v>865</v>
      </c>
      <c r="M26">
        <v>5102</v>
      </c>
      <c r="O26">
        <v>5967</v>
      </c>
      <c r="P26">
        <v>229.5</v>
      </c>
      <c r="Q26">
        <v>3442.5</v>
      </c>
      <c r="R26" s="2">
        <v>41</v>
      </c>
      <c r="S26" s="2">
        <v>464280.22142857144</v>
      </c>
      <c r="T26" s="2">
        <v>6148</v>
      </c>
      <c r="U26" s="2">
        <v>7348.6</v>
      </c>
      <c r="V26" s="2">
        <v>351161.85714285716</v>
      </c>
      <c r="W26" s="2">
        <v>70911.071428571435</v>
      </c>
      <c r="X26" s="2">
        <v>422072.92857142858</v>
      </c>
      <c r="Y26" s="2">
        <v>42207.292857142864</v>
      </c>
      <c r="Z26" s="2">
        <v>141142.5</v>
      </c>
      <c r="AA26" s="3">
        <v>173822.65384615387</v>
      </c>
      <c r="AB26" s="2">
        <v>18463</v>
      </c>
      <c r="AC26" s="3">
        <f t="shared" si="0"/>
        <v>811204.97527472524</v>
      </c>
      <c r="AD26" s="3">
        <f t="shared" si="1"/>
        <v>169885.79074193406</v>
      </c>
      <c r="AE26" s="3">
        <f t="shared" si="2"/>
        <v>8494.2895370967035</v>
      </c>
      <c r="AF26" s="3">
        <f t="shared" si="3"/>
        <v>8500</v>
      </c>
      <c r="AG26" s="3" t="s">
        <v>497</v>
      </c>
      <c r="AI26" s="3" t="s">
        <v>1156</v>
      </c>
      <c r="AJ26" s="46">
        <v>212</v>
      </c>
      <c r="AK26" s="31">
        <v>8500</v>
      </c>
      <c r="AL26" s="31"/>
      <c r="AM26" s="56"/>
      <c r="AS26" s="3">
        <f>Table2[[#This Row],[To be paid]]-Table2[[#This Row],[Amount cash]]-Table2[[#This Row],[Amount chq]]</f>
        <v>0</v>
      </c>
    </row>
    <row r="27" spans="1:45" hidden="1" x14ac:dyDescent="0.3">
      <c r="A27">
        <v>24</v>
      </c>
      <c r="B27">
        <v>50216</v>
      </c>
      <c r="C27" t="s">
        <v>144</v>
      </c>
      <c r="D27" t="s">
        <v>121</v>
      </c>
      <c r="E27" s="12">
        <v>15189</v>
      </c>
      <c r="F27">
        <v>37104</v>
      </c>
      <c r="H27">
        <v>39.416666666666664</v>
      </c>
      <c r="J27">
        <v>63</v>
      </c>
      <c r="K27">
        <v>871</v>
      </c>
      <c r="L27">
        <v>1087</v>
      </c>
      <c r="M27">
        <v>4762</v>
      </c>
      <c r="O27">
        <v>5849</v>
      </c>
      <c r="P27">
        <v>224.96153846153845</v>
      </c>
      <c r="Q27">
        <v>3374.4230769230767</v>
      </c>
      <c r="R27" s="2">
        <v>39.416666666666664</v>
      </c>
      <c r="S27" s="2">
        <v>355814.44516129035</v>
      </c>
      <c r="T27" s="2">
        <v>12633</v>
      </c>
      <c r="U27" s="2">
        <v>7283.7</v>
      </c>
      <c r="V27" s="2">
        <v>260121.61290322582</v>
      </c>
      <c r="W27" s="2">
        <v>63346.06451612903</v>
      </c>
      <c r="X27" s="2">
        <v>323467.67741935485</v>
      </c>
      <c r="Y27" s="2">
        <v>32346.767741935488</v>
      </c>
      <c r="Z27" s="2">
        <v>133008.5096153846</v>
      </c>
      <c r="AA27" s="3">
        <v>165634.13942307691</v>
      </c>
      <c r="AB27" s="2">
        <v>18374</v>
      </c>
      <c r="AC27" s="3">
        <f t="shared" si="0"/>
        <v>692747.79419975181</v>
      </c>
      <c r="AD27" s="3">
        <f t="shared" si="1"/>
        <v>145078.01405248881</v>
      </c>
      <c r="AE27" s="3">
        <f t="shared" si="2"/>
        <v>7253.9007026244408</v>
      </c>
      <c r="AF27" s="3">
        <f t="shared" si="3"/>
        <v>7300</v>
      </c>
      <c r="AG27" s="3" t="s">
        <v>497</v>
      </c>
      <c r="AH27" s="42">
        <v>178242</v>
      </c>
      <c r="AI27" s="3" t="s">
        <v>976</v>
      </c>
      <c r="AJ27" s="46">
        <v>380</v>
      </c>
      <c r="AK27" s="31"/>
      <c r="AL27" s="31">
        <v>7300</v>
      </c>
      <c r="AM27" s="56"/>
      <c r="AS27" s="3">
        <f>Table2[[#This Row],[To be paid]]-Table2[[#This Row],[Amount cash]]-Table2[[#This Row],[Amount chq]]</f>
        <v>0</v>
      </c>
    </row>
    <row r="28" spans="1:45" hidden="1" x14ac:dyDescent="0.3">
      <c r="A28">
        <v>25</v>
      </c>
      <c r="B28">
        <v>50226</v>
      </c>
      <c r="C28" t="s">
        <v>145</v>
      </c>
      <c r="D28" t="s">
        <v>121</v>
      </c>
      <c r="E28" s="12">
        <v>14427</v>
      </c>
      <c r="F28">
        <v>36342</v>
      </c>
      <c r="G28">
        <v>38455</v>
      </c>
      <c r="H28">
        <v>37.333333333333336</v>
      </c>
      <c r="J28">
        <v>40</v>
      </c>
      <c r="K28">
        <v>871</v>
      </c>
      <c r="L28">
        <v>1015</v>
      </c>
      <c r="M28">
        <v>4180</v>
      </c>
      <c r="O28">
        <v>5195</v>
      </c>
      <c r="P28">
        <v>199.80769230769232</v>
      </c>
      <c r="Q28">
        <v>2997.1153846153848</v>
      </c>
      <c r="R28" s="2">
        <v>37.333333333333336</v>
      </c>
      <c r="S28" s="2">
        <v>204869.03870967744</v>
      </c>
      <c r="T28" s="2">
        <v>4667</v>
      </c>
      <c r="U28" s="2">
        <v>6564.3</v>
      </c>
      <c r="V28" s="2">
        <v>148779.83870967742</v>
      </c>
      <c r="W28" s="2">
        <v>37464.741935483871</v>
      </c>
      <c r="X28" s="2">
        <v>186244.5806451613</v>
      </c>
      <c r="Y28" s="2">
        <v>18624.45806451613</v>
      </c>
      <c r="Z28" s="2">
        <v>111892.3076923077</v>
      </c>
      <c r="AA28" s="3">
        <v>141384.92307692309</v>
      </c>
      <c r="AB28" s="2">
        <v>18234</v>
      </c>
      <c r="AC28" s="3">
        <f t="shared" si="0"/>
        <v>487611.5694789082</v>
      </c>
      <c r="AD28" s="3">
        <f t="shared" si="1"/>
        <v>102117.56532655087</v>
      </c>
      <c r="AE28" s="3">
        <f t="shared" si="2"/>
        <v>5105.8782663275442</v>
      </c>
      <c r="AF28" s="3">
        <f t="shared" si="3"/>
        <v>5200</v>
      </c>
      <c r="AG28" s="3" t="s">
        <v>497</v>
      </c>
      <c r="AH28" s="42">
        <v>458979</v>
      </c>
      <c r="AI28" s="3" t="s">
        <v>1013</v>
      </c>
      <c r="AJ28" s="46">
        <v>381</v>
      </c>
      <c r="AK28" s="31"/>
      <c r="AL28" s="31">
        <v>5200</v>
      </c>
      <c r="AM28" s="56"/>
      <c r="AS28" s="3">
        <f>Table2[[#This Row],[To be paid]]-Table2[[#This Row],[Amount cash]]-Table2[[#This Row],[Amount chq]]</f>
        <v>0</v>
      </c>
    </row>
    <row r="29" spans="1:45" hidden="1" x14ac:dyDescent="0.3">
      <c r="A29">
        <v>26</v>
      </c>
      <c r="B29">
        <v>50233</v>
      </c>
      <c r="C29" t="s">
        <v>146</v>
      </c>
      <c r="D29" t="s">
        <v>126</v>
      </c>
      <c r="E29" s="12">
        <v>15835</v>
      </c>
      <c r="F29">
        <v>37750</v>
      </c>
      <c r="G29">
        <v>41082</v>
      </c>
      <c r="H29">
        <v>41.166666666666664</v>
      </c>
      <c r="J29">
        <v>38</v>
      </c>
      <c r="K29">
        <v>805</v>
      </c>
      <c r="L29">
        <v>865</v>
      </c>
      <c r="M29">
        <v>5197</v>
      </c>
      <c r="O29">
        <v>6062</v>
      </c>
      <c r="P29">
        <v>233.15384615384616</v>
      </c>
      <c r="Q29">
        <v>3497.3076923076924</v>
      </c>
      <c r="R29" s="2">
        <v>41.166666666666664</v>
      </c>
      <c r="S29" s="2">
        <v>482560.02903225808</v>
      </c>
      <c r="T29" s="2">
        <v>2288</v>
      </c>
      <c r="U29" s="2">
        <v>7453.1</v>
      </c>
      <c r="V29" s="2">
        <v>364649.80645161291</v>
      </c>
      <c r="W29" s="2">
        <v>74041.129032258061</v>
      </c>
      <c r="X29" s="2">
        <v>438690.93548387097</v>
      </c>
      <c r="Y29" s="2">
        <v>43869.0935483871</v>
      </c>
      <c r="Z29" s="2">
        <v>143972.5</v>
      </c>
      <c r="AA29" s="3">
        <v>177011.125</v>
      </c>
      <c r="AB29" s="2">
        <v>13554</v>
      </c>
      <c r="AC29" s="3">
        <f t="shared" si="0"/>
        <v>826838.75403225806</v>
      </c>
      <c r="AD29" s="3">
        <f t="shared" si="1"/>
        <v>173159.87922445161</v>
      </c>
      <c r="AE29" s="3">
        <f t="shared" si="2"/>
        <v>8657.9939612225808</v>
      </c>
      <c r="AF29" s="3">
        <f t="shared" si="3"/>
        <v>8700</v>
      </c>
      <c r="AG29" s="3" t="s">
        <v>497</v>
      </c>
      <c r="AH29" s="44" t="s">
        <v>710</v>
      </c>
      <c r="AI29" s="3" t="s">
        <v>708</v>
      </c>
      <c r="AJ29" s="46">
        <v>137</v>
      </c>
      <c r="AK29" s="59"/>
      <c r="AL29" s="50">
        <v>8700</v>
      </c>
      <c r="AM29" s="56"/>
      <c r="AS29" s="3">
        <f>Table2[[#This Row],[To be paid]]-Table2[[#This Row],[Amount cash]]-Table2[[#This Row],[Amount chq]]</f>
        <v>0</v>
      </c>
    </row>
    <row r="30" spans="1:45" hidden="1" x14ac:dyDescent="0.3">
      <c r="A30">
        <v>27</v>
      </c>
      <c r="B30">
        <v>50239</v>
      </c>
      <c r="C30" t="s">
        <v>147</v>
      </c>
      <c r="D30" t="s">
        <v>121</v>
      </c>
      <c r="E30" s="12">
        <v>15158</v>
      </c>
      <c r="F30">
        <v>37073</v>
      </c>
      <c r="H30">
        <v>39.083333333333336</v>
      </c>
      <c r="J30">
        <v>59</v>
      </c>
      <c r="K30">
        <v>907</v>
      </c>
      <c r="L30">
        <v>1087</v>
      </c>
      <c r="M30">
        <v>4720</v>
      </c>
      <c r="O30">
        <v>5807</v>
      </c>
      <c r="P30">
        <v>223.34615384615384</v>
      </c>
      <c r="Q30">
        <v>3350.1923076923076</v>
      </c>
      <c r="R30" s="2">
        <v>39.083333333333336</v>
      </c>
      <c r="S30" s="2">
        <v>351959.65483870968</v>
      </c>
      <c r="T30" s="2">
        <v>4431</v>
      </c>
      <c r="U30" s="2">
        <v>7237.5</v>
      </c>
      <c r="V30" s="2">
        <v>255400.25806451612</v>
      </c>
      <c r="W30" s="2">
        <v>64563.06451612903</v>
      </c>
      <c r="X30" s="2">
        <v>319963.32258064515</v>
      </c>
      <c r="Y30" s="2">
        <v>31996.332258064518</v>
      </c>
      <c r="Z30" s="2">
        <v>130936.6826923077</v>
      </c>
      <c r="AA30" s="3">
        <v>163191.70673076925</v>
      </c>
      <c r="AB30" s="2">
        <v>17924</v>
      </c>
      <c r="AC30" s="3">
        <f t="shared" si="0"/>
        <v>675680.54426178662</v>
      </c>
      <c r="AD30" s="3">
        <f t="shared" si="1"/>
        <v>141503.72230148039</v>
      </c>
      <c r="AE30" s="3">
        <f t="shared" si="2"/>
        <v>7075.1861150740197</v>
      </c>
      <c r="AF30" s="3">
        <f t="shared" si="3"/>
        <v>7100</v>
      </c>
      <c r="AG30" s="3" t="s">
        <v>497</v>
      </c>
      <c r="AH30" s="44" t="s">
        <v>661</v>
      </c>
      <c r="AI30" s="3" t="s">
        <v>625</v>
      </c>
      <c r="AJ30" s="46">
        <v>118</v>
      </c>
      <c r="AK30" s="31"/>
      <c r="AL30" s="50">
        <v>7100</v>
      </c>
      <c r="AM30" s="56"/>
      <c r="AS30" s="3">
        <f>Table2[[#This Row],[To be paid]]-Table2[[#This Row],[Amount cash]]-Table2[[#This Row],[Amount chq]]</f>
        <v>0</v>
      </c>
    </row>
    <row r="31" spans="1:45" x14ac:dyDescent="0.3">
      <c r="A31">
        <v>28</v>
      </c>
      <c r="B31">
        <v>50243</v>
      </c>
      <c r="C31" t="s">
        <v>148</v>
      </c>
      <c r="D31" t="s">
        <v>117</v>
      </c>
      <c r="E31" s="12">
        <v>16254</v>
      </c>
      <c r="F31">
        <v>38169</v>
      </c>
      <c r="H31">
        <v>42</v>
      </c>
      <c r="J31">
        <v>100</v>
      </c>
      <c r="K31">
        <v>715</v>
      </c>
      <c r="L31">
        <v>976</v>
      </c>
      <c r="M31">
        <v>5336</v>
      </c>
      <c r="O31">
        <v>6312</v>
      </c>
      <c r="P31">
        <v>242.76923076923077</v>
      </c>
      <c r="Q31">
        <v>3641.5384615384614</v>
      </c>
      <c r="R31" s="2">
        <v>42</v>
      </c>
      <c r="S31" s="2">
        <v>574334.87419354846</v>
      </c>
      <c r="T31" s="2">
        <v>4813</v>
      </c>
      <c r="U31" s="2">
        <v>7767.7</v>
      </c>
      <c r="V31" s="2">
        <v>436623.12903225806</v>
      </c>
      <c r="W31" s="2">
        <v>85499.483870967742</v>
      </c>
      <c r="X31" s="2">
        <v>522122.61290322582</v>
      </c>
      <c r="Y31" s="2">
        <v>52212.261290322582</v>
      </c>
      <c r="Z31" s="2">
        <v>152944.61538461538</v>
      </c>
      <c r="AA31" s="3">
        <v>188217.34615384616</v>
      </c>
      <c r="AB31" s="2">
        <v>15045</v>
      </c>
      <c r="AC31" s="3">
        <f t="shared" si="0"/>
        <v>943122.53573200991</v>
      </c>
      <c r="AD31" s="3">
        <f t="shared" si="1"/>
        <v>197512.49392314046</v>
      </c>
      <c r="AE31" s="3">
        <f t="shared" si="2"/>
        <v>9875.6246961570232</v>
      </c>
      <c r="AF31" s="3">
        <f t="shared" si="3"/>
        <v>9900</v>
      </c>
      <c r="AK31" s="31"/>
      <c r="AL31" s="31"/>
      <c r="AM31" s="56"/>
      <c r="AS31" s="3">
        <f>Table2[[#This Row],[To be paid]]-Table2[[#This Row],[Amount cash]]-Table2[[#This Row],[Amount chq]]</f>
        <v>9900</v>
      </c>
    </row>
    <row r="32" spans="1:45" x14ac:dyDescent="0.3">
      <c r="A32">
        <v>29</v>
      </c>
      <c r="B32">
        <v>50244</v>
      </c>
      <c r="C32" t="s">
        <v>149</v>
      </c>
      <c r="D32" t="s">
        <v>126</v>
      </c>
      <c r="E32" s="12">
        <v>15523</v>
      </c>
      <c r="F32">
        <v>37438</v>
      </c>
      <c r="H32">
        <v>40</v>
      </c>
      <c r="J32">
        <v>76</v>
      </c>
      <c r="K32">
        <v>745</v>
      </c>
      <c r="L32">
        <v>865</v>
      </c>
      <c r="M32">
        <v>4887</v>
      </c>
      <c r="O32">
        <v>5752</v>
      </c>
      <c r="P32">
        <v>221.23076923076923</v>
      </c>
      <c r="Q32">
        <v>3318.4615384615386</v>
      </c>
      <c r="R32" s="2">
        <v>40</v>
      </c>
      <c r="S32" s="2">
        <v>413997.70322580641</v>
      </c>
      <c r="T32" s="2">
        <v>4894</v>
      </c>
      <c r="U32" s="2">
        <v>7112.1</v>
      </c>
      <c r="V32" s="2">
        <v>313233.6451612903</v>
      </c>
      <c r="W32" s="2">
        <v>63127.903225806454</v>
      </c>
      <c r="X32" s="2">
        <v>376361.54838709673</v>
      </c>
      <c r="Y32" s="2">
        <v>37636.154838709677</v>
      </c>
      <c r="Z32" s="2">
        <v>132738.46153846153</v>
      </c>
      <c r="AA32" s="3">
        <v>164125.38461538462</v>
      </c>
      <c r="AB32" s="2">
        <v>15839</v>
      </c>
      <c r="AC32" s="3">
        <f t="shared" si="0"/>
        <v>738706.64937965258</v>
      </c>
      <c r="AD32" s="3">
        <f t="shared" si="1"/>
        <v>154702.90133968435</v>
      </c>
      <c r="AE32" s="3">
        <f t="shared" si="2"/>
        <v>7735.1450669842179</v>
      </c>
      <c r="AF32" s="3">
        <f t="shared" si="3"/>
        <v>7800</v>
      </c>
      <c r="AK32" s="31"/>
      <c r="AL32" s="31"/>
      <c r="AM32" s="56"/>
      <c r="AS32" s="3">
        <f>Table2[[#This Row],[To be paid]]-Table2[[#This Row],[Amount cash]]-Table2[[#This Row],[Amount chq]]</f>
        <v>7800</v>
      </c>
    </row>
    <row r="33" spans="1:45" hidden="1" x14ac:dyDescent="0.3">
      <c r="A33">
        <v>30</v>
      </c>
      <c r="B33">
        <v>50247</v>
      </c>
      <c r="C33" t="s">
        <v>150</v>
      </c>
      <c r="D33" t="s">
        <v>117</v>
      </c>
      <c r="E33" s="12">
        <v>14793</v>
      </c>
      <c r="F33">
        <v>36708</v>
      </c>
      <c r="H33">
        <v>37.833333333333336</v>
      </c>
      <c r="J33">
        <v>76</v>
      </c>
      <c r="K33">
        <v>715</v>
      </c>
      <c r="L33">
        <v>877</v>
      </c>
      <c r="M33">
        <v>4572</v>
      </c>
      <c r="O33">
        <v>5449</v>
      </c>
      <c r="P33">
        <v>209.57692307692307</v>
      </c>
      <c r="Q33">
        <v>3143.6538461538462</v>
      </c>
      <c r="R33" s="2">
        <v>37.833333333333336</v>
      </c>
      <c r="S33" s="2">
        <v>265579.35161290324</v>
      </c>
      <c r="T33" s="2">
        <v>5521</v>
      </c>
      <c r="U33" s="2">
        <v>6818.4</v>
      </c>
      <c r="V33" s="2">
        <v>200411.48387096776</v>
      </c>
      <c r="W33" s="2">
        <v>41024.290322580644</v>
      </c>
      <c r="X33" s="2">
        <v>241435.77419354839</v>
      </c>
      <c r="Y33" s="2">
        <v>24143.577419354842</v>
      </c>
      <c r="Z33" s="2">
        <v>118934.90384615386</v>
      </c>
      <c r="AA33" s="3">
        <v>148824.69230769231</v>
      </c>
      <c r="AB33" s="2">
        <v>17939</v>
      </c>
      <c r="AC33" s="3">
        <f t="shared" si="0"/>
        <v>563617.34776674944</v>
      </c>
      <c r="AD33" s="3">
        <f t="shared" si="1"/>
        <v>118034.99943870373</v>
      </c>
      <c r="AE33" s="3">
        <f t="shared" si="2"/>
        <v>5901.7499719351872</v>
      </c>
      <c r="AF33" s="3">
        <f t="shared" si="3"/>
        <v>6000</v>
      </c>
      <c r="AG33" s="3" t="s">
        <v>497</v>
      </c>
      <c r="AH33" s="42">
        <v>872327</v>
      </c>
      <c r="AI33" s="3" t="s">
        <v>625</v>
      </c>
      <c r="AJ33" s="46">
        <v>102</v>
      </c>
      <c r="AK33" s="31"/>
      <c r="AL33" s="50">
        <v>6000</v>
      </c>
      <c r="AM33" s="56"/>
      <c r="AS33" s="3">
        <f>Table2[[#This Row],[To be paid]]-Table2[[#This Row],[Amount cash]]-Table2[[#This Row],[Amount chq]]</f>
        <v>0</v>
      </c>
    </row>
    <row r="34" spans="1:45" x14ac:dyDescent="0.3">
      <c r="A34">
        <v>31</v>
      </c>
      <c r="B34">
        <v>50248</v>
      </c>
      <c r="C34" t="s">
        <v>151</v>
      </c>
      <c r="D34" t="s">
        <v>121</v>
      </c>
      <c r="E34" s="12">
        <v>16254</v>
      </c>
      <c r="F34">
        <v>38169</v>
      </c>
      <c r="H34">
        <v>42.333333333333336</v>
      </c>
      <c r="J34">
        <v>95</v>
      </c>
      <c r="K34">
        <v>802</v>
      </c>
      <c r="L34">
        <v>1087</v>
      </c>
      <c r="M34">
        <v>5336</v>
      </c>
      <c r="O34">
        <v>6423</v>
      </c>
      <c r="P34">
        <v>247.03846153846155</v>
      </c>
      <c r="Q34">
        <v>3705.5769230769233</v>
      </c>
      <c r="R34" s="2">
        <v>42.333333333333336</v>
      </c>
      <c r="S34" s="2">
        <v>585334.41290322586</v>
      </c>
      <c r="T34" s="2">
        <v>12680</v>
      </c>
      <c r="U34" s="2">
        <v>7915.1</v>
      </c>
      <c r="V34" s="2">
        <v>436623.12903225806</v>
      </c>
      <c r="W34" s="2">
        <v>95499.06451612903</v>
      </c>
      <c r="X34" s="2">
        <v>532122.19354838715</v>
      </c>
      <c r="Y34" s="2">
        <v>53212.219354838715</v>
      </c>
      <c r="Z34" s="2">
        <v>156869.42307692309</v>
      </c>
      <c r="AA34" s="3">
        <v>193311.09615384619</v>
      </c>
      <c r="AB34" s="2">
        <v>18105</v>
      </c>
      <c r="AC34" s="3">
        <f t="shared" si="0"/>
        <v>974215.03213399509</v>
      </c>
      <c r="AD34" s="3">
        <f t="shared" si="1"/>
        <v>204024.0088896298</v>
      </c>
      <c r="AE34" s="3">
        <f t="shared" si="2"/>
        <v>10201.20044448149</v>
      </c>
      <c r="AF34" s="3">
        <f t="shared" si="3"/>
        <v>10300</v>
      </c>
      <c r="AK34" s="31"/>
      <c r="AL34" s="31"/>
      <c r="AM34" s="56"/>
      <c r="AS34" s="3">
        <f>Table2[[#This Row],[To be paid]]-Table2[[#This Row],[Amount cash]]-Table2[[#This Row],[Amount chq]]</f>
        <v>10300</v>
      </c>
    </row>
    <row r="35" spans="1:45" hidden="1" x14ac:dyDescent="0.3">
      <c r="A35">
        <v>32</v>
      </c>
      <c r="B35">
        <v>50250</v>
      </c>
      <c r="C35" t="s">
        <v>152</v>
      </c>
      <c r="D35" t="s">
        <v>126</v>
      </c>
      <c r="E35" s="12">
        <v>16251</v>
      </c>
      <c r="F35">
        <v>38166</v>
      </c>
      <c r="H35">
        <v>41.916666666666664</v>
      </c>
      <c r="J35">
        <v>99</v>
      </c>
      <c r="K35">
        <v>775</v>
      </c>
      <c r="L35">
        <v>865</v>
      </c>
      <c r="M35">
        <v>5328</v>
      </c>
      <c r="O35">
        <v>6193</v>
      </c>
      <c r="P35">
        <v>238.19230769230768</v>
      </c>
      <c r="Q35">
        <v>3572.8846153846152</v>
      </c>
      <c r="R35" s="2">
        <v>41.916666666666664</v>
      </c>
      <c r="S35" s="2">
        <v>573207.94666666666</v>
      </c>
      <c r="T35" s="2">
        <v>4015</v>
      </c>
      <c r="U35" s="2">
        <v>7597.2</v>
      </c>
      <c r="V35" s="2">
        <v>436095.8</v>
      </c>
      <c r="W35" s="2">
        <v>85002.333333333328</v>
      </c>
      <c r="X35" s="2">
        <v>521098.1333333333</v>
      </c>
      <c r="Y35" s="2">
        <v>52109.813333333332</v>
      </c>
      <c r="Z35" s="2">
        <v>149763.41346153844</v>
      </c>
      <c r="AA35" s="3">
        <v>183720.75</v>
      </c>
      <c r="AB35" s="2">
        <v>18343</v>
      </c>
      <c r="AC35" s="3">
        <f t="shared" si="0"/>
        <v>936647.31012820499</v>
      </c>
      <c r="AD35" s="3">
        <f t="shared" si="1"/>
        <v>196156.42627628919</v>
      </c>
      <c r="AE35" s="3">
        <f t="shared" si="2"/>
        <v>9807.8213138144602</v>
      </c>
      <c r="AF35" s="3">
        <f t="shared" si="3"/>
        <v>9900</v>
      </c>
      <c r="AG35" s="3" t="s">
        <v>497</v>
      </c>
      <c r="AI35" s="3" t="s">
        <v>607</v>
      </c>
      <c r="AJ35" s="68" t="s">
        <v>609</v>
      </c>
      <c r="AK35" s="50">
        <v>9900</v>
      </c>
      <c r="AL35" s="31"/>
      <c r="AM35" s="56"/>
      <c r="AS35" s="3">
        <f>Table2[[#This Row],[To be paid]]-Table2[[#This Row],[Amount cash]]-Table2[[#This Row],[Amount chq]]</f>
        <v>0</v>
      </c>
    </row>
    <row r="36" spans="1:45" hidden="1" x14ac:dyDescent="0.3">
      <c r="A36">
        <v>33</v>
      </c>
      <c r="B36">
        <v>50258</v>
      </c>
      <c r="C36" t="s">
        <v>153</v>
      </c>
      <c r="D36" t="s">
        <v>117</v>
      </c>
      <c r="E36" s="12">
        <v>16254</v>
      </c>
      <c r="F36">
        <v>38169</v>
      </c>
      <c r="H36">
        <v>41.833333333333336</v>
      </c>
      <c r="J36">
        <v>100</v>
      </c>
      <c r="K36">
        <v>715</v>
      </c>
      <c r="L36">
        <v>976</v>
      </c>
      <c r="M36">
        <v>5336</v>
      </c>
      <c r="O36">
        <v>6312</v>
      </c>
      <c r="P36">
        <v>242.76923076923077</v>
      </c>
      <c r="Q36">
        <v>3641.5384615384614</v>
      </c>
      <c r="R36" s="2">
        <v>41.833333333333336</v>
      </c>
      <c r="S36" s="2">
        <v>574334.87419354846</v>
      </c>
      <c r="T36" s="2">
        <v>13796</v>
      </c>
      <c r="U36" s="2">
        <v>7767.7</v>
      </c>
      <c r="V36" s="2">
        <v>436623.12903225806</v>
      </c>
      <c r="W36" s="2">
        <v>85499.483870967742</v>
      </c>
      <c r="X36" s="2">
        <v>522122.61290322582</v>
      </c>
      <c r="Y36" s="2">
        <v>52212.261290322582</v>
      </c>
      <c r="Z36" s="2">
        <v>152337.69230769231</v>
      </c>
      <c r="AA36" s="3">
        <v>187470.45192307694</v>
      </c>
      <c r="AB36" s="2">
        <v>18049</v>
      </c>
      <c r="AC36" s="3">
        <f t="shared" si="0"/>
        <v>953755.71842431766</v>
      </c>
      <c r="AD36" s="3">
        <f t="shared" si="1"/>
        <v>199739.33757529431</v>
      </c>
      <c r="AE36" s="3">
        <f t="shared" si="2"/>
        <v>9986.966878764717</v>
      </c>
      <c r="AF36" s="3">
        <f t="shared" si="3"/>
        <v>10000</v>
      </c>
      <c r="AG36" s="3" t="s">
        <v>497</v>
      </c>
      <c r="AI36" s="3" t="s">
        <v>625</v>
      </c>
      <c r="AJ36" s="68" t="s">
        <v>640</v>
      </c>
      <c r="AK36" s="50">
        <v>10000</v>
      </c>
      <c r="AL36" s="31"/>
      <c r="AM36" s="56"/>
      <c r="AS36" s="3">
        <f>Table2[[#This Row],[To be paid]]-Table2[[#This Row],[Amount cash]]-Table2[[#This Row],[Amount chq]]</f>
        <v>0</v>
      </c>
    </row>
    <row r="37" spans="1:45" hidden="1" x14ac:dyDescent="0.3">
      <c r="A37">
        <v>34</v>
      </c>
      <c r="B37">
        <v>50270</v>
      </c>
      <c r="C37" t="s">
        <v>154</v>
      </c>
      <c r="D37" t="s">
        <v>126</v>
      </c>
      <c r="E37" s="12">
        <v>14427</v>
      </c>
      <c r="F37">
        <v>36342</v>
      </c>
      <c r="G37" t="s">
        <v>155</v>
      </c>
      <c r="H37">
        <v>36.666666666666664</v>
      </c>
      <c r="K37">
        <v>805</v>
      </c>
      <c r="L37">
        <v>865</v>
      </c>
      <c r="M37">
        <v>4180</v>
      </c>
      <c r="O37">
        <v>5045</v>
      </c>
      <c r="P37">
        <v>194.03846153846155</v>
      </c>
      <c r="Q37">
        <v>2910.5769230769233</v>
      </c>
      <c r="R37" s="2">
        <v>36.666666666666664</v>
      </c>
      <c r="S37" s="2">
        <v>201088.51612903227</v>
      </c>
      <c r="T37" s="2">
        <v>12516</v>
      </c>
      <c r="U37" s="2">
        <v>6334.4</v>
      </c>
      <c r="V37" s="2">
        <v>148779.83870967742</v>
      </c>
      <c r="W37" s="2">
        <v>34027.903225806454</v>
      </c>
      <c r="X37" s="2">
        <v>182807.74193548388</v>
      </c>
      <c r="Y37" s="2">
        <v>18280.77419354839</v>
      </c>
      <c r="Z37" s="2">
        <v>106721.15384615384</v>
      </c>
      <c r="AA37" s="3">
        <v>133996.92307692306</v>
      </c>
      <c r="AB37" s="2">
        <v>19005</v>
      </c>
      <c r="AC37" s="3">
        <f t="shared" si="0"/>
        <v>479661.9930521092</v>
      </c>
      <c r="AD37" s="3">
        <f t="shared" si="1"/>
        <v>100452.73323294491</v>
      </c>
      <c r="AE37" s="3">
        <f t="shared" si="2"/>
        <v>5022.636661647246</v>
      </c>
      <c r="AF37" s="3">
        <f t="shared" si="3"/>
        <v>5100</v>
      </c>
      <c r="AG37" s="3" t="s">
        <v>497</v>
      </c>
      <c r="AH37" s="44" t="s">
        <v>652</v>
      </c>
      <c r="AI37" s="3" t="s">
        <v>1020</v>
      </c>
      <c r="AJ37" s="46">
        <v>386</v>
      </c>
      <c r="AK37" s="31"/>
      <c r="AL37" s="31">
        <v>5100</v>
      </c>
      <c r="AM37" s="56"/>
      <c r="AS37" s="3">
        <f>Table2[[#This Row],[To be paid]]-Table2[[#This Row],[Amount cash]]-Table2[[#This Row],[Amount chq]]</f>
        <v>0</v>
      </c>
    </row>
    <row r="38" spans="1:45" hidden="1" x14ac:dyDescent="0.3">
      <c r="A38">
        <v>35</v>
      </c>
      <c r="B38">
        <v>50282</v>
      </c>
      <c r="C38" t="s">
        <v>156</v>
      </c>
      <c r="D38" t="s">
        <v>126</v>
      </c>
      <c r="E38" s="12">
        <v>14267</v>
      </c>
      <c r="F38">
        <v>36182</v>
      </c>
      <c r="H38">
        <v>35.916666666666664</v>
      </c>
      <c r="J38">
        <v>39</v>
      </c>
      <c r="K38">
        <v>775</v>
      </c>
      <c r="L38">
        <v>865</v>
      </c>
      <c r="M38">
        <v>4241</v>
      </c>
      <c r="O38">
        <v>5106</v>
      </c>
      <c r="P38">
        <v>196.38461538461539</v>
      </c>
      <c r="Q38">
        <v>2945.7692307692309</v>
      </c>
      <c r="R38" s="2">
        <v>35.916666666666664</v>
      </c>
      <c r="S38" s="2">
        <v>170761.3741935484</v>
      </c>
      <c r="T38" s="2">
        <v>7012</v>
      </c>
      <c r="U38" s="2">
        <v>6401.5</v>
      </c>
      <c r="V38" s="2">
        <v>126653.74193548388</v>
      </c>
      <c r="W38" s="2">
        <v>28583.870967741936</v>
      </c>
      <c r="X38" s="2">
        <v>155237.61290322582</v>
      </c>
      <c r="Y38" s="2">
        <v>15523.761290322582</v>
      </c>
      <c r="Z38" s="2">
        <v>105802.21153846153</v>
      </c>
      <c r="AA38" s="3">
        <v>132646.46634615381</v>
      </c>
      <c r="AB38" s="2">
        <v>17758</v>
      </c>
      <c r="AC38" s="3">
        <f t="shared" si="0"/>
        <v>440381.55207816378</v>
      </c>
      <c r="AD38" s="3">
        <f t="shared" si="1"/>
        <v>92226.466162417375</v>
      </c>
      <c r="AE38" s="3">
        <f t="shared" si="2"/>
        <v>4611.3233081208691</v>
      </c>
      <c r="AF38" s="3">
        <f t="shared" si="3"/>
        <v>4700</v>
      </c>
      <c r="AG38" s="3" t="s">
        <v>497</v>
      </c>
      <c r="AI38" s="3" t="s">
        <v>708</v>
      </c>
      <c r="AJ38" s="46">
        <v>141</v>
      </c>
      <c r="AK38" s="50">
        <v>4700</v>
      </c>
      <c r="AL38" s="31"/>
      <c r="AM38" s="56"/>
      <c r="AS38" s="3">
        <f>Table2[[#This Row],[To be paid]]-Table2[[#This Row],[Amount cash]]-Table2[[#This Row],[Amount chq]]</f>
        <v>0</v>
      </c>
    </row>
    <row r="39" spans="1:45" hidden="1" x14ac:dyDescent="0.3">
      <c r="A39">
        <v>36</v>
      </c>
      <c r="B39">
        <v>50284</v>
      </c>
      <c r="C39" s="51" t="s">
        <v>157</v>
      </c>
      <c r="D39" t="s">
        <v>117</v>
      </c>
      <c r="E39" s="12">
        <v>13711</v>
      </c>
      <c r="F39">
        <v>35626</v>
      </c>
      <c r="G39" t="s">
        <v>119</v>
      </c>
      <c r="H39">
        <v>34.333333333333336</v>
      </c>
      <c r="K39">
        <v>844</v>
      </c>
      <c r="L39">
        <v>910</v>
      </c>
      <c r="M39">
        <v>3614</v>
      </c>
      <c r="O39">
        <v>4524</v>
      </c>
      <c r="P39">
        <v>174</v>
      </c>
      <c r="Q39">
        <v>2610</v>
      </c>
      <c r="R39" s="2">
        <v>34.333333333333336</v>
      </c>
      <c r="S39" s="2">
        <v>76560.035483870961</v>
      </c>
      <c r="T39" s="2">
        <v>8507</v>
      </c>
      <c r="U39" s="2">
        <v>5800.9</v>
      </c>
      <c r="V39" s="2">
        <v>55259.709677419356</v>
      </c>
      <c r="W39" s="2">
        <v>14340.322580645161</v>
      </c>
      <c r="X39" s="2">
        <v>69600.032258064515</v>
      </c>
      <c r="Y39" s="2">
        <v>6960.0032258064521</v>
      </c>
      <c r="Z39" s="2">
        <v>89610</v>
      </c>
      <c r="AA39" s="3">
        <v>114902.44230769231</v>
      </c>
      <c r="AB39" s="2">
        <v>18568</v>
      </c>
      <c r="AC39" s="3">
        <f t="shared" si="0"/>
        <v>313948.37779156328</v>
      </c>
      <c r="AD39" s="3">
        <f t="shared" si="1"/>
        <v>65748.325070620354</v>
      </c>
      <c r="AE39" s="3">
        <f t="shared" si="2"/>
        <v>3287.4162535310179</v>
      </c>
      <c r="AF39" s="3">
        <f t="shared" si="3"/>
        <v>3300</v>
      </c>
      <c r="AG39" s="3" t="s">
        <v>497</v>
      </c>
      <c r="AH39" s="42" t="s">
        <v>544</v>
      </c>
      <c r="AI39" s="3" t="s">
        <v>536</v>
      </c>
      <c r="AK39" s="31"/>
      <c r="AL39" s="50">
        <v>3300</v>
      </c>
      <c r="AM39" s="56"/>
      <c r="AN39" s="3" t="s">
        <v>545</v>
      </c>
      <c r="AS39" s="3">
        <f>Table2[[#This Row],[To be paid]]-Table2[[#This Row],[Amount cash]]-Table2[[#This Row],[Amount chq]]</f>
        <v>0</v>
      </c>
    </row>
    <row r="40" spans="1:45" hidden="1" x14ac:dyDescent="0.3">
      <c r="A40">
        <v>37</v>
      </c>
      <c r="B40">
        <v>50288</v>
      </c>
      <c r="C40" t="s">
        <v>158</v>
      </c>
      <c r="D40" t="s">
        <v>117</v>
      </c>
      <c r="E40" s="12">
        <v>16285</v>
      </c>
      <c r="F40">
        <v>38200</v>
      </c>
      <c r="H40">
        <v>41.333333333333336</v>
      </c>
      <c r="J40">
        <v>99</v>
      </c>
      <c r="K40">
        <v>877</v>
      </c>
      <c r="L40">
        <v>976</v>
      </c>
      <c r="M40">
        <v>5380</v>
      </c>
      <c r="O40">
        <v>6356</v>
      </c>
      <c r="P40">
        <v>244.46153846153845</v>
      </c>
      <c r="Q40">
        <v>3666.9230769230767</v>
      </c>
      <c r="R40" s="2">
        <v>41.333333333333336</v>
      </c>
      <c r="S40" s="2">
        <v>592882.43548387091</v>
      </c>
      <c r="T40" s="2">
        <v>5123</v>
      </c>
      <c r="U40" s="2">
        <v>7816.1</v>
      </c>
      <c r="V40" s="2">
        <v>441960.54838709679</v>
      </c>
      <c r="W40" s="2">
        <v>97023.483870967742</v>
      </c>
      <c r="X40" s="2">
        <v>538984.03225806449</v>
      </c>
      <c r="Y40" s="2">
        <v>53898.403225806454</v>
      </c>
      <c r="Z40" s="2">
        <v>151566.15384615384</v>
      </c>
      <c r="AA40" s="3">
        <v>186383.92307692309</v>
      </c>
      <c r="AB40" s="2">
        <v>18248</v>
      </c>
      <c r="AC40" s="3">
        <f t="shared" si="0"/>
        <v>962019.61240694788</v>
      </c>
      <c r="AD40" s="3">
        <f t="shared" si="1"/>
        <v>201469.99530871265</v>
      </c>
      <c r="AE40" s="3">
        <f t="shared" si="2"/>
        <v>10073.499765435634</v>
      </c>
      <c r="AF40" s="3">
        <f t="shared" si="3"/>
        <v>10100</v>
      </c>
      <c r="AG40" s="3" t="s">
        <v>497</v>
      </c>
      <c r="AI40" s="3" t="s">
        <v>876</v>
      </c>
      <c r="AJ40" s="49">
        <v>193</v>
      </c>
      <c r="AK40" s="50">
        <v>10100</v>
      </c>
      <c r="AL40" s="31"/>
      <c r="AM40" s="56"/>
      <c r="AS40" s="3">
        <f>Table2[[#This Row],[To be paid]]-Table2[[#This Row],[Amount cash]]-Table2[[#This Row],[Amount chq]]</f>
        <v>0</v>
      </c>
    </row>
    <row r="41" spans="1:45" hidden="1" x14ac:dyDescent="0.3">
      <c r="A41">
        <v>38</v>
      </c>
      <c r="B41">
        <v>50302</v>
      </c>
      <c r="C41" t="s">
        <v>159</v>
      </c>
      <c r="D41" t="s">
        <v>121</v>
      </c>
      <c r="E41" s="12">
        <v>13334</v>
      </c>
      <c r="F41">
        <v>35249</v>
      </c>
      <c r="H41">
        <v>33</v>
      </c>
      <c r="K41">
        <v>835</v>
      </c>
      <c r="L41">
        <v>871</v>
      </c>
      <c r="M41">
        <v>3293</v>
      </c>
      <c r="O41">
        <v>4164</v>
      </c>
      <c r="P41">
        <v>160.15384615384616</v>
      </c>
      <c r="Q41">
        <v>2402.3076923076924</v>
      </c>
      <c r="R41" s="2">
        <v>33</v>
      </c>
      <c r="S41" s="2">
        <v>14724.564516129034</v>
      </c>
      <c r="T41" s="2">
        <v>14429</v>
      </c>
      <c r="U41" s="2">
        <v>5430.2</v>
      </c>
      <c r="V41" s="2">
        <v>9961.677419354839</v>
      </c>
      <c r="W41" s="2">
        <v>3424.2903225806454</v>
      </c>
      <c r="X41" s="2">
        <v>13385.967741935485</v>
      </c>
      <c r="Y41" s="2">
        <v>1338.5967741935485</v>
      </c>
      <c r="Z41" s="2">
        <v>79276.153846153844</v>
      </c>
      <c r="AA41" s="3">
        <v>103382.65384615384</v>
      </c>
      <c r="AB41" s="2">
        <v>19187</v>
      </c>
      <c r="AC41" s="3">
        <f t="shared" si="0"/>
        <v>236429.57220843673</v>
      </c>
      <c r="AD41" s="3">
        <f t="shared" si="1"/>
        <v>49514.026730179656</v>
      </c>
      <c r="AE41" s="3">
        <f t="shared" si="2"/>
        <v>2475.7013365089829</v>
      </c>
      <c r="AF41" s="3">
        <f t="shared" si="3"/>
        <v>2500</v>
      </c>
      <c r="AG41" s="3" t="s">
        <v>497</v>
      </c>
      <c r="AH41" s="42">
        <v>906011</v>
      </c>
      <c r="AI41" s="3" t="s">
        <v>559</v>
      </c>
      <c r="AJ41" s="68" t="s">
        <v>589</v>
      </c>
      <c r="AK41" s="31"/>
      <c r="AL41" s="50">
        <v>2500</v>
      </c>
      <c r="AM41" s="56"/>
      <c r="AS41" s="3">
        <f>Table2[[#This Row],[To be paid]]-Table2[[#This Row],[Amount cash]]-Table2[[#This Row],[Amount chq]]</f>
        <v>0</v>
      </c>
    </row>
    <row r="42" spans="1:45" hidden="1" x14ac:dyDescent="0.3">
      <c r="A42">
        <v>39</v>
      </c>
      <c r="B42">
        <v>50313</v>
      </c>
      <c r="C42" t="s">
        <v>160</v>
      </c>
      <c r="D42" t="s">
        <v>121</v>
      </c>
      <c r="E42" s="12">
        <v>15432</v>
      </c>
      <c r="F42">
        <v>37347</v>
      </c>
      <c r="H42">
        <v>38.666666666666664</v>
      </c>
      <c r="J42">
        <v>73</v>
      </c>
      <c r="K42">
        <v>979</v>
      </c>
      <c r="L42">
        <v>1087</v>
      </c>
      <c r="M42">
        <v>4919</v>
      </c>
      <c r="O42">
        <v>6006</v>
      </c>
      <c r="P42">
        <v>231</v>
      </c>
      <c r="Q42">
        <v>3465</v>
      </c>
      <c r="R42" s="2">
        <v>38.666666666666664</v>
      </c>
      <c r="S42" s="2">
        <v>413727.82</v>
      </c>
      <c r="T42" s="2">
        <v>8462</v>
      </c>
      <c r="U42" s="2">
        <v>7456.4</v>
      </c>
      <c r="V42" s="2">
        <v>298456.96666666667</v>
      </c>
      <c r="W42" s="2">
        <v>77659.233333333337</v>
      </c>
      <c r="X42" s="2">
        <v>376116.2</v>
      </c>
      <c r="Y42" s="2">
        <v>37611.620000000003</v>
      </c>
      <c r="Z42" s="2">
        <v>133980</v>
      </c>
      <c r="AA42" s="3">
        <v>166335.07692307691</v>
      </c>
      <c r="AB42" s="2">
        <v>19106</v>
      </c>
      <c r="AC42" s="3">
        <f t="shared" si="0"/>
        <v>749067.29692307685</v>
      </c>
      <c r="AD42" s="3">
        <f t="shared" si="1"/>
        <v>156872.66959081843</v>
      </c>
      <c r="AE42" s="3">
        <f t="shared" si="2"/>
        <v>7843.6334795409221</v>
      </c>
      <c r="AF42" s="3">
        <f t="shared" si="3"/>
        <v>7900</v>
      </c>
      <c r="AG42" s="3" t="s">
        <v>666</v>
      </c>
      <c r="AH42" s="3" t="s">
        <v>666</v>
      </c>
      <c r="AI42" s="3" t="s">
        <v>666</v>
      </c>
      <c r="AJ42" s="46" t="s">
        <v>666</v>
      </c>
      <c r="AK42" s="71" t="s">
        <v>666</v>
      </c>
      <c r="AL42" s="3" t="s">
        <v>666</v>
      </c>
      <c r="AM42" s="56"/>
      <c r="AN42" s="3" t="s">
        <v>664</v>
      </c>
      <c r="AS42" s="3" t="e">
        <f>Table2[[#This Row],[To be paid]]-Table2[[#This Row],[Amount cash]]-Table2[[#This Row],[Amount chq]]</f>
        <v>#VALUE!</v>
      </c>
    </row>
    <row r="43" spans="1:45" hidden="1" x14ac:dyDescent="0.3">
      <c r="A43">
        <v>40</v>
      </c>
      <c r="B43">
        <v>50315</v>
      </c>
      <c r="C43" t="s">
        <v>161</v>
      </c>
      <c r="D43" t="s">
        <v>162</v>
      </c>
      <c r="E43" s="12">
        <v>15888</v>
      </c>
      <c r="F43">
        <v>37803</v>
      </c>
      <c r="H43">
        <v>39.916666666666664</v>
      </c>
      <c r="J43">
        <v>88</v>
      </c>
      <c r="K43">
        <v>523</v>
      </c>
      <c r="L43">
        <v>643</v>
      </c>
      <c r="M43">
        <v>5206</v>
      </c>
      <c r="O43">
        <v>5849</v>
      </c>
      <c r="P43">
        <v>224.96153846153845</v>
      </c>
      <c r="Q43">
        <v>3374.4230769230767</v>
      </c>
      <c r="R43" s="2">
        <v>39.916666666666664</v>
      </c>
      <c r="S43" s="2">
        <v>469652.34516129032</v>
      </c>
      <c r="T43" s="2">
        <v>6370</v>
      </c>
      <c r="U43" s="2">
        <v>7122</v>
      </c>
      <c r="V43" s="2">
        <v>373711.93548387097</v>
      </c>
      <c r="W43" s="2">
        <v>53244.741935483871</v>
      </c>
      <c r="X43" s="2">
        <v>426956.67741935485</v>
      </c>
      <c r="Y43" s="2">
        <v>42695.667741935489</v>
      </c>
      <c r="Z43" s="2">
        <v>134695.72115384613</v>
      </c>
      <c r="AA43" s="3">
        <v>164011.44230769228</v>
      </c>
      <c r="AB43" s="2">
        <v>17438</v>
      </c>
      <c r="AC43" s="3">
        <f t="shared" si="0"/>
        <v>799289.50862282864</v>
      </c>
      <c r="AD43" s="3">
        <f t="shared" si="1"/>
        <v>167390.40605382726</v>
      </c>
      <c r="AE43" s="3">
        <f t="shared" si="2"/>
        <v>8369.5203026913641</v>
      </c>
      <c r="AF43" s="3">
        <f t="shared" si="3"/>
        <v>8400</v>
      </c>
      <c r="AG43" s="3" t="s">
        <v>497</v>
      </c>
      <c r="AH43" s="42">
        <v>181672</v>
      </c>
      <c r="AI43" s="3" t="s">
        <v>1020</v>
      </c>
      <c r="AJ43" s="46">
        <v>391</v>
      </c>
      <c r="AK43" s="31"/>
      <c r="AL43" s="31">
        <v>8400</v>
      </c>
      <c r="AM43" s="56"/>
      <c r="AS43" s="3">
        <f>Table2[[#This Row],[To be paid]]-Table2[[#This Row],[Amount cash]]-Table2[[#This Row],[Amount chq]]</f>
        <v>0</v>
      </c>
    </row>
    <row r="44" spans="1:45" x14ac:dyDescent="0.3">
      <c r="A44">
        <v>41</v>
      </c>
      <c r="B44">
        <v>50319</v>
      </c>
      <c r="C44" t="s">
        <v>163</v>
      </c>
      <c r="D44" t="s">
        <v>133</v>
      </c>
      <c r="E44" s="12">
        <v>13697</v>
      </c>
      <c r="F44">
        <v>35612</v>
      </c>
      <c r="G44">
        <v>39020</v>
      </c>
      <c r="H44">
        <v>33.916666666666664</v>
      </c>
      <c r="K44">
        <v>541</v>
      </c>
      <c r="L44">
        <v>592</v>
      </c>
      <c r="M44">
        <v>3614</v>
      </c>
      <c r="O44">
        <v>4206</v>
      </c>
      <c r="P44">
        <v>161.76923076923077</v>
      </c>
      <c r="Q44">
        <v>2426.5384615384614</v>
      </c>
      <c r="R44" s="2">
        <v>33.916666666666664</v>
      </c>
      <c r="S44" s="2">
        <v>68849.74516129031</v>
      </c>
      <c r="T44" s="2">
        <v>5739</v>
      </c>
      <c r="U44" s="2">
        <v>5362</v>
      </c>
      <c r="V44" s="2">
        <v>53627.580645161288</v>
      </c>
      <c r="W44" s="2">
        <v>8963.0967741935492</v>
      </c>
      <c r="X44" s="2">
        <v>62590.677419354834</v>
      </c>
      <c r="Y44" s="2">
        <v>6259.0677419354834</v>
      </c>
      <c r="Z44" s="2">
        <v>82300.096153846142</v>
      </c>
      <c r="AA44" s="3">
        <v>104919.90384615384</v>
      </c>
      <c r="AB44" s="2">
        <v>16357</v>
      </c>
      <c r="AC44" s="3">
        <f t="shared" si="0"/>
        <v>283527.74516129028</v>
      </c>
      <c r="AD44" s="3">
        <f t="shared" si="1"/>
        <v>59377.514502658058</v>
      </c>
      <c r="AE44" s="3">
        <f t="shared" si="2"/>
        <v>2968.875725132903</v>
      </c>
      <c r="AF44" s="3">
        <f t="shared" si="3"/>
        <v>3000</v>
      </c>
      <c r="AK44" s="31"/>
      <c r="AL44" s="31"/>
      <c r="AM44" s="56"/>
      <c r="AS44" s="3">
        <f>Table2[[#This Row],[To be paid]]-Table2[[#This Row],[Amount cash]]-Table2[[#This Row],[Amount chq]]</f>
        <v>3000</v>
      </c>
    </row>
    <row r="45" spans="1:45" hidden="1" x14ac:dyDescent="0.3">
      <c r="A45">
        <v>42</v>
      </c>
      <c r="B45">
        <v>50321</v>
      </c>
      <c r="C45" t="s">
        <v>164</v>
      </c>
      <c r="D45" t="s">
        <v>121</v>
      </c>
      <c r="E45" s="12">
        <v>15523</v>
      </c>
      <c r="F45">
        <v>37438</v>
      </c>
      <c r="H45">
        <v>39.083333333333336</v>
      </c>
      <c r="J45">
        <v>88</v>
      </c>
      <c r="K45">
        <v>871</v>
      </c>
      <c r="L45">
        <v>1087</v>
      </c>
      <c r="M45">
        <v>4887</v>
      </c>
      <c r="O45">
        <v>5974</v>
      </c>
      <c r="P45">
        <v>229.76923076923077</v>
      </c>
      <c r="Q45">
        <v>3446.5384615384614</v>
      </c>
      <c r="R45" s="2">
        <v>39.083333333333336</v>
      </c>
      <c r="S45" s="2">
        <v>427390.38064516126</v>
      </c>
      <c r="T45" s="2">
        <v>4255</v>
      </c>
      <c r="U45" s="2">
        <v>7421.2</v>
      </c>
      <c r="V45" s="2">
        <v>313233.6451612903</v>
      </c>
      <c r="W45" s="2">
        <v>75303.06451612903</v>
      </c>
      <c r="X45" s="2">
        <v>388536.70967741933</v>
      </c>
      <c r="Y45" s="2">
        <v>38853.670967741935</v>
      </c>
      <c r="Z45" s="2">
        <v>134702.21153846153</v>
      </c>
      <c r="AA45" s="3">
        <v>167333.78846153847</v>
      </c>
      <c r="AB45" s="2">
        <v>18785</v>
      </c>
      <c r="AC45" s="3">
        <f t="shared" si="0"/>
        <v>759887.58064516133</v>
      </c>
      <c r="AD45" s="3">
        <f t="shared" si="1"/>
        <v>159138.69668903228</v>
      </c>
      <c r="AE45" s="3">
        <f t="shared" si="2"/>
        <v>7956.9348344516147</v>
      </c>
      <c r="AF45" s="3">
        <f t="shared" si="3"/>
        <v>8000</v>
      </c>
      <c r="AG45" s="3" t="s">
        <v>497</v>
      </c>
      <c r="AI45" s="3" t="s">
        <v>876</v>
      </c>
      <c r="AJ45" s="49">
        <v>199</v>
      </c>
      <c r="AK45" s="50">
        <v>8000</v>
      </c>
      <c r="AL45" s="31"/>
      <c r="AM45" s="56"/>
      <c r="AS45" s="3">
        <f>Table2[[#This Row],[To be paid]]-Table2[[#This Row],[Amount cash]]-Table2[[#This Row],[Amount chq]]</f>
        <v>0</v>
      </c>
    </row>
    <row r="46" spans="1:45" x14ac:dyDescent="0.3">
      <c r="A46">
        <v>43</v>
      </c>
      <c r="B46">
        <v>50322</v>
      </c>
      <c r="C46" t="s">
        <v>165</v>
      </c>
      <c r="D46" t="s">
        <v>121</v>
      </c>
      <c r="E46" s="12">
        <v>13427</v>
      </c>
      <c r="F46">
        <v>35342</v>
      </c>
      <c r="H46">
        <v>33.25</v>
      </c>
      <c r="K46">
        <v>802</v>
      </c>
      <c r="L46">
        <v>835</v>
      </c>
      <c r="M46">
        <v>3319</v>
      </c>
      <c r="O46">
        <v>4154</v>
      </c>
      <c r="P46">
        <v>159.76923076923077</v>
      </c>
      <c r="Q46">
        <v>2396.5384615384614</v>
      </c>
      <c r="R46" s="2">
        <v>33.25</v>
      </c>
      <c r="S46" s="2">
        <v>42369.516129032258</v>
      </c>
      <c r="T46" s="2">
        <v>14312</v>
      </c>
      <c r="U46" s="2">
        <v>5419.2</v>
      </c>
      <c r="V46" s="2">
        <v>32697</v>
      </c>
      <c r="W46" s="2">
        <v>5820.7419354838712</v>
      </c>
      <c r="X46" s="2">
        <v>38517.741935483871</v>
      </c>
      <c r="Y46" s="2">
        <v>3851.7741935483873</v>
      </c>
      <c r="Z46" s="2">
        <v>79684.903846153844</v>
      </c>
      <c r="AA46" s="3">
        <v>103954.84615384614</v>
      </c>
      <c r="AB46" s="2">
        <v>18994</v>
      </c>
      <c r="AC46" s="3">
        <f t="shared" si="0"/>
        <v>264734.46612903225</v>
      </c>
      <c r="AD46" s="3">
        <f t="shared" si="1"/>
        <v>55441.75083460645</v>
      </c>
      <c r="AE46" s="3">
        <f t="shared" si="2"/>
        <v>2772.0875417303228</v>
      </c>
      <c r="AF46" s="3">
        <f t="shared" si="3"/>
        <v>2800</v>
      </c>
      <c r="AK46" s="31"/>
      <c r="AL46" s="31"/>
      <c r="AM46" s="56"/>
      <c r="AS46" s="3">
        <f>Table2[[#This Row],[To be paid]]-Table2[[#This Row],[Amount cash]]-Table2[[#This Row],[Amount chq]]</f>
        <v>2800</v>
      </c>
    </row>
    <row r="47" spans="1:45" hidden="1" x14ac:dyDescent="0.3">
      <c r="A47">
        <v>44</v>
      </c>
      <c r="B47">
        <v>50324</v>
      </c>
      <c r="C47" t="s">
        <v>166</v>
      </c>
      <c r="D47" t="s">
        <v>162</v>
      </c>
      <c r="E47" s="12">
        <v>16619</v>
      </c>
      <c r="F47">
        <v>38534</v>
      </c>
      <c r="H47">
        <v>42</v>
      </c>
      <c r="J47">
        <v>112</v>
      </c>
      <c r="K47">
        <v>523</v>
      </c>
      <c r="L47">
        <v>643</v>
      </c>
      <c r="M47">
        <v>5250</v>
      </c>
      <c r="O47">
        <v>5893</v>
      </c>
      <c r="P47">
        <v>226.65384615384616</v>
      </c>
      <c r="Q47">
        <v>3399.8076923076924</v>
      </c>
      <c r="R47" s="2">
        <v>42</v>
      </c>
      <c r="S47" s="2">
        <v>627431.30645161297</v>
      </c>
      <c r="T47" s="2">
        <v>4107</v>
      </c>
      <c r="U47" s="2">
        <v>7170.4</v>
      </c>
      <c r="V47" s="2">
        <v>501715.3548387097</v>
      </c>
      <c r="W47" s="2">
        <v>68676.741935483864</v>
      </c>
      <c r="X47" s="2">
        <v>570392.09677419357</v>
      </c>
      <c r="Y47" s="2">
        <v>57039.209677419363</v>
      </c>
      <c r="Z47" s="2">
        <v>142791.92307692309</v>
      </c>
      <c r="AA47" s="3">
        <v>173744.30769230769</v>
      </c>
      <c r="AB47" s="2">
        <v>16098</v>
      </c>
      <c r="AC47" s="3">
        <f t="shared" si="0"/>
        <v>971342.93722084374</v>
      </c>
      <c r="AD47" s="3">
        <f t="shared" si="1"/>
        <v>203422.52328453798</v>
      </c>
      <c r="AE47" s="3">
        <f t="shared" si="2"/>
        <v>10171.1261642269</v>
      </c>
      <c r="AF47" s="3">
        <f t="shared" si="3"/>
        <v>10200</v>
      </c>
      <c r="AG47" s="3" t="s">
        <v>497</v>
      </c>
      <c r="AI47" s="3" t="s">
        <v>876</v>
      </c>
      <c r="AJ47" s="49">
        <v>200</v>
      </c>
      <c r="AK47" s="50">
        <v>10200</v>
      </c>
      <c r="AL47" s="31"/>
      <c r="AM47" s="56"/>
      <c r="AS47" s="3">
        <f>Table2[[#This Row],[To be paid]]-Table2[[#This Row],[Amount cash]]-Table2[[#This Row],[Amount chq]]</f>
        <v>0</v>
      </c>
    </row>
    <row r="48" spans="1:45" hidden="1" x14ac:dyDescent="0.3">
      <c r="A48">
        <v>45</v>
      </c>
      <c r="B48">
        <v>50338</v>
      </c>
      <c r="C48" t="s">
        <v>167</v>
      </c>
      <c r="D48" t="s">
        <v>162</v>
      </c>
      <c r="E48" s="12">
        <v>17349</v>
      </c>
      <c r="F48">
        <v>39264</v>
      </c>
      <c r="H48">
        <v>43.583333333333336</v>
      </c>
      <c r="J48">
        <v>131</v>
      </c>
      <c r="K48">
        <v>523</v>
      </c>
      <c r="L48">
        <v>643</v>
      </c>
      <c r="M48">
        <v>6146</v>
      </c>
      <c r="O48">
        <v>6789</v>
      </c>
      <c r="P48">
        <v>261.11538461538464</v>
      </c>
      <c r="Q48">
        <v>3916.7307692307695</v>
      </c>
      <c r="R48" s="2">
        <v>43.583333333333336</v>
      </c>
      <c r="S48" s="2">
        <v>795457.3</v>
      </c>
      <c r="T48" s="2">
        <v>3988</v>
      </c>
      <c r="U48" s="2">
        <v>8156</v>
      </c>
      <c r="V48" s="2">
        <v>639034.25806451612</v>
      </c>
      <c r="W48" s="2">
        <v>84108.741935483864</v>
      </c>
      <c r="X48" s="2">
        <v>723143</v>
      </c>
      <c r="Y48" s="2">
        <v>72314.3</v>
      </c>
      <c r="Z48" s="2">
        <v>170704.18269230772</v>
      </c>
      <c r="AA48" s="3">
        <v>205076.34615384616</v>
      </c>
      <c r="AB48" s="2">
        <v>16678</v>
      </c>
      <c r="AC48" s="3">
        <f t="shared" si="0"/>
        <v>1200059.828846154</v>
      </c>
      <c r="AD48" s="3">
        <f t="shared" si="1"/>
        <v>251321.32959627695</v>
      </c>
      <c r="AE48" s="3">
        <f t="shared" si="2"/>
        <v>12566.066479813848</v>
      </c>
      <c r="AF48" s="3">
        <f t="shared" si="3"/>
        <v>12600</v>
      </c>
      <c r="AG48" s="3" t="s">
        <v>497</v>
      </c>
      <c r="AI48" s="3" t="s">
        <v>625</v>
      </c>
      <c r="AJ48" s="68" t="s">
        <v>636</v>
      </c>
      <c r="AK48" s="50">
        <v>12600</v>
      </c>
      <c r="AL48" s="31"/>
      <c r="AM48" s="56"/>
      <c r="AS48" s="3">
        <f>Table2[[#This Row],[To be paid]]-Table2[[#This Row],[Amount cash]]-Table2[[#This Row],[Amount chq]]</f>
        <v>0</v>
      </c>
    </row>
    <row r="49" spans="1:45" hidden="1" x14ac:dyDescent="0.3">
      <c r="A49">
        <v>46</v>
      </c>
      <c r="B49">
        <v>50340</v>
      </c>
      <c r="C49" t="s">
        <v>168</v>
      </c>
      <c r="D49" t="s">
        <v>133</v>
      </c>
      <c r="E49" s="12">
        <v>14772</v>
      </c>
      <c r="F49">
        <v>36687</v>
      </c>
      <c r="H49">
        <v>36.5</v>
      </c>
      <c r="J49">
        <v>51</v>
      </c>
      <c r="K49">
        <v>592</v>
      </c>
      <c r="L49">
        <v>700</v>
      </c>
      <c r="M49">
        <v>4553</v>
      </c>
      <c r="O49">
        <v>5253</v>
      </c>
      <c r="P49">
        <v>202.03846153846155</v>
      </c>
      <c r="Q49">
        <v>3030.5769230769233</v>
      </c>
      <c r="R49" s="2">
        <v>36.5</v>
      </c>
      <c r="S49" s="2">
        <v>253864.60000000003</v>
      </c>
      <c r="T49" s="2">
        <v>3362</v>
      </c>
      <c r="U49" s="2">
        <v>6513.7</v>
      </c>
      <c r="V49" s="2">
        <v>197228.66666666669</v>
      </c>
      <c r="W49" s="2">
        <v>33557.333333333336</v>
      </c>
      <c r="X49" s="2">
        <v>230786.00000000003</v>
      </c>
      <c r="Y49" s="2">
        <v>23078.600000000006</v>
      </c>
      <c r="Z49" s="2">
        <v>110616.0576923077</v>
      </c>
      <c r="AA49" s="3">
        <v>137163.49038461538</v>
      </c>
      <c r="AB49" s="2">
        <v>16343</v>
      </c>
      <c r="AC49" s="3">
        <f t="shared" si="0"/>
        <v>527862.84807692305</v>
      </c>
      <c r="AD49" s="3">
        <f t="shared" si="1"/>
        <v>110547.14909566153</v>
      </c>
      <c r="AE49" s="3">
        <f t="shared" si="2"/>
        <v>5527.3574547830767</v>
      </c>
      <c r="AF49" s="3">
        <f t="shared" si="3"/>
        <v>5600</v>
      </c>
      <c r="AG49" s="3" t="s">
        <v>497</v>
      </c>
      <c r="AI49" s="3" t="s">
        <v>1043</v>
      </c>
      <c r="AJ49" s="46">
        <v>201</v>
      </c>
      <c r="AK49" s="31">
        <v>5600</v>
      </c>
      <c r="AL49" s="31"/>
      <c r="AM49" s="56"/>
      <c r="AS49" s="3">
        <f>Table2[[#This Row],[To be paid]]-Table2[[#This Row],[Amount cash]]-Table2[[#This Row],[Amount chq]]</f>
        <v>0</v>
      </c>
    </row>
    <row r="50" spans="1:45" hidden="1" x14ac:dyDescent="0.3">
      <c r="A50">
        <v>47</v>
      </c>
      <c r="B50">
        <v>50350</v>
      </c>
      <c r="C50" s="51" t="s">
        <v>169</v>
      </c>
      <c r="D50" t="s">
        <v>121</v>
      </c>
      <c r="E50" s="12">
        <v>16393</v>
      </c>
      <c r="F50">
        <v>38308</v>
      </c>
      <c r="H50">
        <v>40.916666666666664</v>
      </c>
      <c r="J50">
        <v>104</v>
      </c>
      <c r="K50">
        <v>907</v>
      </c>
      <c r="L50">
        <v>1087</v>
      </c>
      <c r="M50">
        <v>5438</v>
      </c>
      <c r="O50">
        <v>6525</v>
      </c>
      <c r="P50">
        <v>250.96153846153845</v>
      </c>
      <c r="Q50">
        <v>3764.4230769230767</v>
      </c>
      <c r="R50" s="2">
        <v>40.916666666666664</v>
      </c>
      <c r="S50" s="2">
        <v>626670.55000000005</v>
      </c>
      <c r="T50" s="2">
        <v>5542</v>
      </c>
      <c r="U50" s="2">
        <v>8027.3</v>
      </c>
      <c r="V50" s="2">
        <v>461076.53333333333</v>
      </c>
      <c r="W50" s="2">
        <v>108623.96666666667</v>
      </c>
      <c r="X50" s="2">
        <v>569700.5</v>
      </c>
      <c r="Y50" s="2">
        <v>56970.05</v>
      </c>
      <c r="Z50" s="2">
        <v>154027.64423076922</v>
      </c>
      <c r="AA50" s="3">
        <v>189490.59134615384</v>
      </c>
      <c r="AB50" s="2">
        <v>18242</v>
      </c>
      <c r="AC50" s="3">
        <f t="shared" si="0"/>
        <v>1002000.0855769232</v>
      </c>
      <c r="AD50" s="3">
        <f t="shared" si="1"/>
        <v>209842.86592186158</v>
      </c>
      <c r="AE50" s="3">
        <f t="shared" si="2"/>
        <v>10492.14329609308</v>
      </c>
      <c r="AF50" s="3">
        <f t="shared" si="3"/>
        <v>10500</v>
      </c>
      <c r="AG50" s="3" t="s">
        <v>497</v>
      </c>
      <c r="AI50" s="3" t="s">
        <v>625</v>
      </c>
      <c r="AJ50" s="68" t="s">
        <v>629</v>
      </c>
      <c r="AK50" s="50">
        <v>10500</v>
      </c>
      <c r="AL50" s="31"/>
      <c r="AM50" s="56"/>
      <c r="AS50" s="3">
        <f>Table2[[#This Row],[To be paid]]-Table2[[#This Row],[Amount cash]]-Table2[[#This Row],[Amount chq]]</f>
        <v>0</v>
      </c>
    </row>
    <row r="51" spans="1:45" hidden="1" x14ac:dyDescent="0.3">
      <c r="A51">
        <v>48</v>
      </c>
      <c r="B51">
        <v>50370</v>
      </c>
      <c r="C51" t="s">
        <v>170</v>
      </c>
      <c r="D51" t="s">
        <v>133</v>
      </c>
      <c r="E51" s="12">
        <v>15373</v>
      </c>
      <c r="F51">
        <v>37288</v>
      </c>
      <c r="H51">
        <v>37.666666666666664</v>
      </c>
      <c r="J51">
        <v>71</v>
      </c>
      <c r="K51">
        <v>541</v>
      </c>
      <c r="L51">
        <v>700</v>
      </c>
      <c r="M51">
        <v>4832</v>
      </c>
      <c r="O51">
        <v>5532</v>
      </c>
      <c r="P51">
        <v>212.76923076923077</v>
      </c>
      <c r="Q51">
        <v>3191.5384615384614</v>
      </c>
      <c r="R51" s="2">
        <v>37.666666666666664</v>
      </c>
      <c r="S51" s="2">
        <v>366277.52857142856</v>
      </c>
      <c r="T51" s="2">
        <v>6091</v>
      </c>
      <c r="U51" s="2">
        <v>6820.6</v>
      </c>
      <c r="V51" s="2">
        <v>288750.57142857142</v>
      </c>
      <c r="W51" s="2">
        <v>44229</v>
      </c>
      <c r="X51" s="2">
        <v>332979.57142857142</v>
      </c>
      <c r="Y51" s="2">
        <v>33297.957142857143</v>
      </c>
      <c r="Z51" s="2">
        <v>120214.61538461538</v>
      </c>
      <c r="AA51" s="3">
        <v>148216.88461538462</v>
      </c>
      <c r="AB51" s="2">
        <v>17383</v>
      </c>
      <c r="AC51" s="3">
        <f t="shared" si="0"/>
        <v>665003.62857142859</v>
      </c>
      <c r="AD51" s="3">
        <f t="shared" si="1"/>
        <v>139267.71990994285</v>
      </c>
      <c r="AE51" s="3">
        <f t="shared" si="2"/>
        <v>6963.3859954971431</v>
      </c>
      <c r="AF51" s="3">
        <f t="shared" si="3"/>
        <v>7000</v>
      </c>
      <c r="AG51" s="3" t="s">
        <v>497</v>
      </c>
      <c r="AI51" s="3" t="s">
        <v>617</v>
      </c>
      <c r="AJ51" s="68" t="s">
        <v>623</v>
      </c>
      <c r="AK51" s="50">
        <v>7000</v>
      </c>
      <c r="AL51" s="31"/>
      <c r="AM51" s="56"/>
      <c r="AS51" s="3">
        <f>Table2[[#This Row],[To be paid]]-Table2[[#This Row],[Amount cash]]-Table2[[#This Row],[Amount chq]]</f>
        <v>0</v>
      </c>
    </row>
    <row r="52" spans="1:45" hidden="1" x14ac:dyDescent="0.3">
      <c r="A52">
        <v>49</v>
      </c>
      <c r="B52">
        <v>50372</v>
      </c>
      <c r="C52" t="s">
        <v>171</v>
      </c>
      <c r="D52" t="s">
        <v>121</v>
      </c>
      <c r="E52" s="12">
        <v>16763</v>
      </c>
      <c r="F52">
        <v>38678</v>
      </c>
      <c r="H52">
        <v>41.416666666666664</v>
      </c>
      <c r="J52">
        <v>116</v>
      </c>
      <c r="K52">
        <v>943</v>
      </c>
      <c r="L52">
        <v>1087</v>
      </c>
      <c r="M52">
        <v>5476</v>
      </c>
      <c r="O52">
        <v>6563</v>
      </c>
      <c r="P52">
        <v>252.42307692307693</v>
      </c>
      <c r="Q52">
        <v>3786.3461538461538</v>
      </c>
      <c r="R52" s="2">
        <v>41.416666666666664</v>
      </c>
      <c r="S52" s="2">
        <v>715757.75333333341</v>
      </c>
      <c r="T52" s="2">
        <v>6842</v>
      </c>
      <c r="U52" s="2">
        <v>8069.1</v>
      </c>
      <c r="V52" s="2">
        <v>526967.7333333334</v>
      </c>
      <c r="W52" s="2">
        <v>123721.13333333333</v>
      </c>
      <c r="X52" s="2">
        <v>650688.8666666667</v>
      </c>
      <c r="Y52" s="2">
        <v>65068.886666666673</v>
      </c>
      <c r="Z52" s="2">
        <v>156817.83653846153</v>
      </c>
      <c r="AA52" s="3">
        <v>192804.9375</v>
      </c>
      <c r="AB52" s="2">
        <v>19100</v>
      </c>
      <c r="AC52" s="3">
        <f t="shared" si="0"/>
        <v>1099391.627371795</v>
      </c>
      <c r="AD52" s="3">
        <f t="shared" si="1"/>
        <v>230238.99217071079</v>
      </c>
      <c r="AE52" s="3">
        <f t="shared" si="2"/>
        <v>11511.94960853554</v>
      </c>
      <c r="AF52" s="3">
        <f t="shared" si="3"/>
        <v>11600</v>
      </c>
      <c r="AG52" s="3" t="s">
        <v>497</v>
      </c>
      <c r="AH52" s="42">
        <v>978064</v>
      </c>
      <c r="AI52" s="3" t="s">
        <v>708</v>
      </c>
      <c r="AJ52" s="46">
        <v>150</v>
      </c>
      <c r="AK52" s="50">
        <v>11600</v>
      </c>
      <c r="AL52" s="31"/>
      <c r="AM52" s="56"/>
      <c r="AN52" s="3" t="s">
        <v>800</v>
      </c>
      <c r="AS52" s="3">
        <f>Table2[[#This Row],[To be paid]]-Table2[[#This Row],[Amount cash]]-Table2[[#This Row],[Amount chq]]</f>
        <v>0</v>
      </c>
    </row>
    <row r="53" spans="1:45" hidden="1" x14ac:dyDescent="0.3">
      <c r="A53">
        <v>50</v>
      </c>
      <c r="B53">
        <v>50375</v>
      </c>
      <c r="C53" t="s">
        <v>172</v>
      </c>
      <c r="D53" t="s">
        <v>121</v>
      </c>
      <c r="E53" s="12">
        <v>15888</v>
      </c>
      <c r="F53">
        <v>37803</v>
      </c>
      <c r="H53">
        <v>39</v>
      </c>
      <c r="J53">
        <v>87</v>
      </c>
      <c r="K53">
        <v>1015</v>
      </c>
      <c r="L53">
        <v>1087</v>
      </c>
      <c r="M53">
        <v>5206</v>
      </c>
      <c r="O53">
        <v>6293</v>
      </c>
      <c r="P53">
        <v>242.03846153846155</v>
      </c>
      <c r="Q53">
        <v>3630.5769230769233</v>
      </c>
      <c r="R53" s="2">
        <v>39</v>
      </c>
      <c r="S53" s="2">
        <v>515551.3</v>
      </c>
      <c r="T53" s="2">
        <v>10948</v>
      </c>
      <c r="U53" s="2">
        <v>7772.1</v>
      </c>
      <c r="V53" s="2">
        <v>373711.93548387097</v>
      </c>
      <c r="W53" s="2">
        <v>94971.06451612903</v>
      </c>
      <c r="X53" s="2">
        <v>468683</v>
      </c>
      <c r="Y53" s="2">
        <v>46868.3</v>
      </c>
      <c r="Z53" s="2">
        <v>141592.5</v>
      </c>
      <c r="AA53" s="3">
        <v>174872.25000000003</v>
      </c>
      <c r="AB53" s="2">
        <v>19390</v>
      </c>
      <c r="AC53" s="3">
        <f t="shared" si="0"/>
        <v>870126.15</v>
      </c>
      <c r="AD53" s="3">
        <f t="shared" si="1"/>
        <v>182225.29883760001</v>
      </c>
      <c r="AE53" s="3">
        <f t="shared" si="2"/>
        <v>9111.2649418800011</v>
      </c>
      <c r="AF53" s="3">
        <f t="shared" si="3"/>
        <v>9200</v>
      </c>
      <c r="AG53" s="3" t="s">
        <v>497</v>
      </c>
      <c r="AH53" s="42">
        <v>245659</v>
      </c>
      <c r="AI53" s="3" t="s">
        <v>625</v>
      </c>
      <c r="AJ53" s="68" t="s">
        <v>648</v>
      </c>
      <c r="AK53" s="31"/>
      <c r="AL53" s="50">
        <v>9200</v>
      </c>
      <c r="AM53" s="56"/>
      <c r="AS53" s="3">
        <f>Table2[[#This Row],[To be paid]]-Table2[[#This Row],[Amount cash]]-Table2[[#This Row],[Amount chq]]</f>
        <v>0</v>
      </c>
    </row>
    <row r="54" spans="1:45" hidden="1" x14ac:dyDescent="0.3">
      <c r="A54">
        <v>51</v>
      </c>
      <c r="B54">
        <v>50380</v>
      </c>
      <c r="C54" t="s">
        <v>173</v>
      </c>
      <c r="D54" t="s">
        <v>117</v>
      </c>
      <c r="E54" s="12">
        <v>16862</v>
      </c>
      <c r="F54">
        <v>38777</v>
      </c>
      <c r="G54">
        <v>39674</v>
      </c>
      <c r="H54">
        <v>41.666666666666664</v>
      </c>
      <c r="J54">
        <v>120</v>
      </c>
      <c r="K54">
        <v>745</v>
      </c>
      <c r="L54">
        <v>976</v>
      </c>
      <c r="M54">
        <v>5562</v>
      </c>
      <c r="O54">
        <v>6538</v>
      </c>
      <c r="P54">
        <v>251.46153846153845</v>
      </c>
      <c r="Q54">
        <v>3771.9230769230767</v>
      </c>
      <c r="R54" s="2">
        <v>41.666666666666664</v>
      </c>
      <c r="S54" s="2">
        <v>718208.59354838717</v>
      </c>
      <c r="T54" s="2">
        <v>9403</v>
      </c>
      <c r="U54" s="2">
        <v>8016.3</v>
      </c>
      <c r="V54" s="2">
        <v>545005.41935483878</v>
      </c>
      <c r="W54" s="2">
        <v>107911.48387096774</v>
      </c>
      <c r="X54" s="2">
        <v>652916.90322580654</v>
      </c>
      <c r="Y54" s="2">
        <v>65291.69032258066</v>
      </c>
      <c r="Z54" s="2">
        <v>157163.46153846153</v>
      </c>
      <c r="AA54" s="3">
        <v>192699.51923076925</v>
      </c>
      <c r="AB54" s="2">
        <v>18316</v>
      </c>
      <c r="AC54" s="3">
        <f t="shared" si="0"/>
        <v>1103806.8743176181</v>
      </c>
      <c r="AD54" s="3">
        <f t="shared" si="1"/>
        <v>231163.65084709285</v>
      </c>
      <c r="AE54" s="3">
        <f t="shared" si="2"/>
        <v>11558.182542354643</v>
      </c>
      <c r="AF54" s="3">
        <f t="shared" si="3"/>
        <v>11600</v>
      </c>
      <c r="AG54" s="3" t="s">
        <v>497</v>
      </c>
      <c r="AH54" s="42">
        <v>361022</v>
      </c>
      <c r="AI54" s="3" t="s">
        <v>625</v>
      </c>
      <c r="AJ54" s="46">
        <v>113</v>
      </c>
      <c r="AK54" s="31"/>
      <c r="AL54" s="50">
        <v>11600</v>
      </c>
      <c r="AM54" s="56"/>
      <c r="AS54" s="3">
        <f>Table2[[#This Row],[To be paid]]-Table2[[#This Row],[Amount cash]]-Table2[[#This Row],[Amount chq]]</f>
        <v>0</v>
      </c>
    </row>
    <row r="55" spans="1:45" hidden="1" x14ac:dyDescent="0.3">
      <c r="A55">
        <v>52</v>
      </c>
      <c r="B55">
        <v>50381</v>
      </c>
      <c r="C55" t="s">
        <v>174</v>
      </c>
      <c r="D55" t="s">
        <v>126</v>
      </c>
      <c r="E55" s="12">
        <v>15158</v>
      </c>
      <c r="F55">
        <v>37073</v>
      </c>
      <c r="G55">
        <v>38031</v>
      </c>
      <c r="H55">
        <v>37</v>
      </c>
      <c r="J55">
        <v>59</v>
      </c>
      <c r="K55">
        <v>775</v>
      </c>
      <c r="L55">
        <v>865</v>
      </c>
      <c r="M55">
        <v>4720</v>
      </c>
      <c r="O55">
        <v>5585</v>
      </c>
      <c r="P55">
        <v>214.80769230769232</v>
      </c>
      <c r="Q55">
        <v>3222.1153846153848</v>
      </c>
      <c r="R55" s="2">
        <v>37</v>
      </c>
      <c r="S55" s="2">
        <v>340282.97741935478</v>
      </c>
      <c r="T55" s="2">
        <v>4935</v>
      </c>
      <c r="U55" s="2">
        <v>6928.4</v>
      </c>
      <c r="V55" s="2">
        <v>255400.25806451612</v>
      </c>
      <c r="W55" s="2">
        <v>53947.903225806454</v>
      </c>
      <c r="X55" s="2">
        <v>309348.16129032255</v>
      </c>
      <c r="Y55" s="2">
        <v>30934.816129032257</v>
      </c>
      <c r="Z55" s="2">
        <v>119218.26923076923</v>
      </c>
      <c r="AA55" s="3">
        <v>147894.69230769231</v>
      </c>
      <c r="AB55" s="2">
        <v>18180</v>
      </c>
      <c r="AC55" s="3">
        <f t="shared" si="0"/>
        <v>637439.33895781636</v>
      </c>
      <c r="AD55" s="3">
        <f t="shared" si="1"/>
        <v>133495.09612190173</v>
      </c>
      <c r="AE55" s="3">
        <f t="shared" si="2"/>
        <v>6674.7548060950867</v>
      </c>
      <c r="AF55" s="3">
        <f t="shared" si="3"/>
        <v>6700</v>
      </c>
      <c r="AG55" s="3" t="s">
        <v>497</v>
      </c>
      <c r="AH55" s="42">
        <v>975185</v>
      </c>
      <c r="AI55" s="3" t="s">
        <v>876</v>
      </c>
      <c r="AJ55" s="49">
        <v>195</v>
      </c>
      <c r="AK55" s="31"/>
      <c r="AL55" s="50">
        <v>6700</v>
      </c>
      <c r="AM55" s="56"/>
      <c r="AS55" s="3">
        <f>Table2[[#This Row],[To be paid]]-Table2[[#This Row],[Amount cash]]-Table2[[#This Row],[Amount chq]]</f>
        <v>0</v>
      </c>
    </row>
    <row r="56" spans="1:45" hidden="1" x14ac:dyDescent="0.3">
      <c r="A56">
        <v>53</v>
      </c>
      <c r="B56">
        <v>50382</v>
      </c>
      <c r="C56" t="s">
        <v>175</v>
      </c>
      <c r="D56" t="s">
        <v>117</v>
      </c>
      <c r="E56" s="12">
        <v>16254</v>
      </c>
      <c r="F56">
        <v>38169</v>
      </c>
      <c r="H56">
        <v>40</v>
      </c>
      <c r="J56">
        <v>84</v>
      </c>
      <c r="K56">
        <v>655</v>
      </c>
      <c r="L56">
        <v>943</v>
      </c>
      <c r="M56">
        <v>5336</v>
      </c>
      <c r="O56">
        <v>6279</v>
      </c>
      <c r="P56">
        <v>241.5</v>
      </c>
      <c r="Q56">
        <v>3622.5</v>
      </c>
      <c r="R56" s="2">
        <v>40</v>
      </c>
      <c r="S56" s="2">
        <v>567218.90322580643</v>
      </c>
      <c r="T56" s="2">
        <v>7308</v>
      </c>
      <c r="U56" s="2">
        <v>7731.4</v>
      </c>
      <c r="V56" s="2">
        <v>436623.12903225806</v>
      </c>
      <c r="W56" s="2">
        <v>79030.419354838712</v>
      </c>
      <c r="X56" s="2">
        <v>515653.54838709679</v>
      </c>
      <c r="Y56" s="2">
        <v>51565.354838709682</v>
      </c>
      <c r="Z56" s="2">
        <v>144900</v>
      </c>
      <c r="AA56" s="3">
        <v>178416.92307692306</v>
      </c>
      <c r="AB56" s="2">
        <v>18083</v>
      </c>
      <c r="AC56" s="3">
        <f t="shared" si="0"/>
        <v>923658.22630272945</v>
      </c>
      <c r="AD56" s="3">
        <f t="shared" si="1"/>
        <v>193436.20038522282</v>
      </c>
      <c r="AE56" s="3">
        <f t="shared" si="2"/>
        <v>9671.8100192611419</v>
      </c>
      <c r="AF56" s="3">
        <f t="shared" si="3"/>
        <v>9700</v>
      </c>
      <c r="AG56" s="3" t="s">
        <v>497</v>
      </c>
      <c r="AI56" s="3" t="s">
        <v>787</v>
      </c>
      <c r="AJ56" s="46">
        <v>170</v>
      </c>
      <c r="AK56" s="50">
        <v>9700</v>
      </c>
      <c r="AL56" s="31"/>
      <c r="AM56" s="56"/>
      <c r="AS56" s="3">
        <f>Table2[[#This Row],[To be paid]]-Table2[[#This Row],[Amount cash]]-Table2[[#This Row],[Amount chq]]</f>
        <v>0</v>
      </c>
    </row>
    <row r="57" spans="1:45" hidden="1" x14ac:dyDescent="0.3">
      <c r="A57">
        <v>54</v>
      </c>
      <c r="B57">
        <v>50391</v>
      </c>
      <c r="C57" t="s">
        <v>176</v>
      </c>
      <c r="D57" t="s">
        <v>117</v>
      </c>
      <c r="E57" s="12">
        <v>16254</v>
      </c>
      <c r="F57">
        <v>38169</v>
      </c>
      <c r="G57">
        <v>38764</v>
      </c>
      <c r="H57">
        <v>39.833333333333336</v>
      </c>
      <c r="J57">
        <v>99</v>
      </c>
      <c r="K57">
        <v>877</v>
      </c>
      <c r="L57">
        <v>976</v>
      </c>
      <c r="M57">
        <v>5336</v>
      </c>
      <c r="O57">
        <v>6312</v>
      </c>
      <c r="P57">
        <v>242.76923076923077</v>
      </c>
      <c r="Q57">
        <v>3641.5384615384614</v>
      </c>
      <c r="R57" s="2">
        <v>39.833333333333336</v>
      </c>
      <c r="S57" s="2">
        <v>585937.67419354839</v>
      </c>
      <c r="T57" s="2">
        <v>7969</v>
      </c>
      <c r="U57" s="2">
        <v>7767.7</v>
      </c>
      <c r="V57" s="2">
        <v>436623.12903225806</v>
      </c>
      <c r="W57" s="2">
        <v>96047.483870967742</v>
      </c>
      <c r="X57" s="2">
        <v>532670.61290322582</v>
      </c>
      <c r="Y57" s="2">
        <v>53267.061290322585</v>
      </c>
      <c r="Z57" s="2">
        <v>145054.61538461538</v>
      </c>
      <c r="AA57" s="3">
        <v>178507.72115384616</v>
      </c>
      <c r="AB57" s="2">
        <v>18807</v>
      </c>
      <c r="AC57" s="3">
        <f t="shared" si="0"/>
        <v>944043.71073200984</v>
      </c>
      <c r="AD57" s="3">
        <f t="shared" si="1"/>
        <v>197705.41007634043</v>
      </c>
      <c r="AE57" s="3">
        <f t="shared" si="2"/>
        <v>9885.2705038170225</v>
      </c>
      <c r="AF57" s="3">
        <f t="shared" si="3"/>
        <v>9900</v>
      </c>
      <c r="AG57" s="3" t="s">
        <v>497</v>
      </c>
      <c r="AH57" s="44" t="s">
        <v>652</v>
      </c>
      <c r="AI57" s="3" t="s">
        <v>708</v>
      </c>
      <c r="AJ57" s="46">
        <v>132</v>
      </c>
      <c r="AK57" s="59"/>
      <c r="AL57" s="50">
        <v>9900</v>
      </c>
      <c r="AM57" s="56"/>
      <c r="AS57" s="3">
        <f>Table2[[#This Row],[To be paid]]-Table2[[#This Row],[Amount cash]]-Table2[[#This Row],[Amount chq]]</f>
        <v>0</v>
      </c>
    </row>
    <row r="58" spans="1:45" hidden="1" x14ac:dyDescent="0.3">
      <c r="A58">
        <v>55</v>
      </c>
      <c r="B58">
        <v>50392</v>
      </c>
      <c r="C58" t="s">
        <v>177</v>
      </c>
      <c r="D58" t="s">
        <v>162</v>
      </c>
      <c r="E58" s="12">
        <v>14671</v>
      </c>
      <c r="F58">
        <v>36586</v>
      </c>
      <c r="G58">
        <v>37047</v>
      </c>
      <c r="H58">
        <v>35.5</v>
      </c>
      <c r="J58">
        <v>123</v>
      </c>
      <c r="K58">
        <v>499</v>
      </c>
      <c r="L58">
        <v>595</v>
      </c>
      <c r="M58">
        <v>4363</v>
      </c>
      <c r="O58">
        <v>4958</v>
      </c>
      <c r="P58">
        <v>190.69230769230768</v>
      </c>
      <c r="Q58">
        <v>2860.3846153846152</v>
      </c>
      <c r="R58" s="2">
        <v>35.5</v>
      </c>
      <c r="S58" s="2">
        <v>230019.82903225807</v>
      </c>
      <c r="T58" s="2">
        <v>6010</v>
      </c>
      <c r="U58" s="2">
        <v>6141.9</v>
      </c>
      <c r="V58" s="2">
        <v>182641.74193548388</v>
      </c>
      <c r="W58" s="2">
        <v>26467.193548387098</v>
      </c>
      <c r="X58" s="2">
        <v>209108.93548387097</v>
      </c>
      <c r="Y58" s="2">
        <v>20910.893548387099</v>
      </c>
      <c r="Z58" s="2">
        <v>101543.65384615384</v>
      </c>
      <c r="AA58" s="3">
        <v>125790.83653846155</v>
      </c>
      <c r="AB58" s="2">
        <v>16604</v>
      </c>
      <c r="AC58" s="3">
        <f t="shared" si="0"/>
        <v>486110.21941687347</v>
      </c>
      <c r="AD58" s="3">
        <f t="shared" si="1"/>
        <v>101803.14659115931</v>
      </c>
      <c r="AE58" s="3">
        <f t="shared" si="2"/>
        <v>5090.1573295579656</v>
      </c>
      <c r="AF58" s="3">
        <f t="shared" si="3"/>
        <v>5100</v>
      </c>
      <c r="AG58" s="3" t="s">
        <v>497</v>
      </c>
      <c r="AI58" s="3" t="s">
        <v>543</v>
      </c>
      <c r="AJ58" s="68" t="s">
        <v>481</v>
      </c>
      <c r="AK58" s="50">
        <v>5100</v>
      </c>
      <c r="AL58" s="31"/>
      <c r="AM58" s="56"/>
      <c r="AS58" s="3">
        <f>Table2[[#This Row],[To be paid]]-Table2[[#This Row],[Amount cash]]-Table2[[#This Row],[Amount chq]]</f>
        <v>0</v>
      </c>
    </row>
    <row r="59" spans="1:45" hidden="1" x14ac:dyDescent="0.3">
      <c r="A59">
        <v>56</v>
      </c>
      <c r="B59">
        <v>50401</v>
      </c>
      <c r="C59" t="s">
        <v>178</v>
      </c>
      <c r="D59" t="s">
        <v>117</v>
      </c>
      <c r="E59" s="12">
        <v>13332</v>
      </c>
      <c r="F59">
        <v>35247</v>
      </c>
      <c r="H59">
        <v>30.833333333333332</v>
      </c>
      <c r="K59">
        <v>745</v>
      </c>
      <c r="L59">
        <v>778</v>
      </c>
      <c r="M59">
        <v>3293</v>
      </c>
      <c r="O59">
        <v>4071</v>
      </c>
      <c r="P59">
        <v>156.57692307692307</v>
      </c>
      <c r="Q59">
        <v>2348.6538461538462</v>
      </c>
      <c r="R59" s="2">
        <v>30.833333333333332</v>
      </c>
      <c r="S59" s="2">
        <v>14029.754838709679</v>
      </c>
      <c r="T59" s="2">
        <v>4952</v>
      </c>
      <c r="U59" s="2">
        <v>5302.6</v>
      </c>
      <c r="V59" s="2">
        <v>9749.2258064516136</v>
      </c>
      <c r="W59" s="2">
        <v>3005.0967741935483</v>
      </c>
      <c r="X59" s="2">
        <v>12754.322580645163</v>
      </c>
      <c r="Y59" s="2">
        <v>1275.4322580645164</v>
      </c>
      <c r="Z59" s="2">
        <v>72416.826923076922</v>
      </c>
      <c r="AA59" s="3">
        <v>94325.096153846156</v>
      </c>
      <c r="AB59" s="2">
        <v>17906</v>
      </c>
      <c r="AC59" s="3">
        <f t="shared" si="0"/>
        <v>208932.27791563276</v>
      </c>
      <c r="AD59" s="3">
        <f t="shared" si="1"/>
        <v>43755.433370203478</v>
      </c>
      <c r="AE59" s="3">
        <f t="shared" si="2"/>
        <v>2187.7716685101741</v>
      </c>
      <c r="AF59" s="3">
        <f t="shared" si="3"/>
        <v>2200</v>
      </c>
      <c r="AG59" s="3" t="s">
        <v>497</v>
      </c>
      <c r="AI59" s="3" t="s">
        <v>787</v>
      </c>
      <c r="AJ59" s="46">
        <v>169</v>
      </c>
      <c r="AK59" s="50">
        <v>2200</v>
      </c>
      <c r="AL59" s="31"/>
      <c r="AM59" s="56"/>
      <c r="AS59" s="3">
        <f>Table2[[#This Row],[To be paid]]-Table2[[#This Row],[Amount cash]]-Table2[[#This Row],[Amount chq]]</f>
        <v>0</v>
      </c>
    </row>
    <row r="60" spans="1:45" hidden="1" x14ac:dyDescent="0.3">
      <c r="A60">
        <v>57</v>
      </c>
      <c r="B60">
        <v>50404</v>
      </c>
      <c r="C60" s="51" t="s">
        <v>179</v>
      </c>
      <c r="D60" t="s">
        <v>162</v>
      </c>
      <c r="E60" s="12">
        <v>15070</v>
      </c>
      <c r="F60">
        <v>36985</v>
      </c>
      <c r="H60">
        <v>36.25</v>
      </c>
      <c r="J60">
        <v>144.333</v>
      </c>
      <c r="K60">
        <v>523</v>
      </c>
      <c r="L60">
        <v>643</v>
      </c>
      <c r="M60">
        <v>4606</v>
      </c>
      <c r="O60">
        <v>5249</v>
      </c>
      <c r="P60">
        <v>201.88461538461539</v>
      </c>
      <c r="Q60">
        <v>3028.2692307692309</v>
      </c>
      <c r="R60" s="2">
        <v>36.25</v>
      </c>
      <c r="S60" s="2">
        <v>305685.45333333331</v>
      </c>
      <c r="T60" s="2">
        <v>17630</v>
      </c>
      <c r="U60" s="2">
        <v>6462</v>
      </c>
      <c r="V60" s="2">
        <v>241947.13333333333</v>
      </c>
      <c r="W60" s="2">
        <v>35948.73333333333</v>
      </c>
      <c r="X60" s="2">
        <v>277895.86666666664</v>
      </c>
      <c r="Y60" s="2">
        <v>27789.586666666666</v>
      </c>
      <c r="Z60" s="2">
        <v>109774.75961538462</v>
      </c>
      <c r="AA60" s="3">
        <v>135142.78846153847</v>
      </c>
      <c r="AB60" s="2">
        <v>68852</v>
      </c>
      <c r="AC60" s="3">
        <f t="shared" si="0"/>
        <v>643547.00141025637</v>
      </c>
      <c r="AD60" s="3">
        <f t="shared" si="1"/>
        <v>134774.18722334152</v>
      </c>
      <c r="AE60" s="3">
        <f t="shared" si="2"/>
        <v>6738.7093611670762</v>
      </c>
      <c r="AF60" s="3">
        <f t="shared" si="3"/>
        <v>6800</v>
      </c>
      <c r="AG60" s="3" t="s">
        <v>497</v>
      </c>
      <c r="AH60" s="42">
        <v>164227</v>
      </c>
      <c r="AI60" s="3" t="s">
        <v>559</v>
      </c>
      <c r="AJ60" s="68" t="s">
        <v>799</v>
      </c>
      <c r="AK60" s="31">
        <v>6800</v>
      </c>
      <c r="AL60" s="50"/>
      <c r="AM60" s="56"/>
      <c r="AN60" s="3" t="s">
        <v>1154</v>
      </c>
      <c r="AS60" s="3">
        <f>Table2[[#This Row],[To be paid]]-Table2[[#This Row],[Amount cash]]-Table2[[#This Row],[Amount chq]]</f>
        <v>0</v>
      </c>
    </row>
    <row r="61" spans="1:45" hidden="1" x14ac:dyDescent="0.3">
      <c r="A61">
        <v>58</v>
      </c>
      <c r="B61">
        <v>50406</v>
      </c>
      <c r="C61" t="s">
        <v>180</v>
      </c>
      <c r="D61" t="s">
        <v>162</v>
      </c>
      <c r="E61" s="12">
        <v>14062</v>
      </c>
      <c r="F61">
        <v>35977</v>
      </c>
      <c r="H61">
        <v>33.333333333333336</v>
      </c>
      <c r="J61">
        <v>144.333</v>
      </c>
      <c r="K61">
        <v>547</v>
      </c>
      <c r="L61">
        <v>619</v>
      </c>
      <c r="M61">
        <v>4032</v>
      </c>
      <c r="O61">
        <v>4651</v>
      </c>
      <c r="P61">
        <v>178.88461538461539</v>
      </c>
      <c r="Q61">
        <v>2683.2692307692309</v>
      </c>
      <c r="R61" s="2">
        <v>33.333333333333336</v>
      </c>
      <c r="S61" s="2">
        <v>126574.83548387096</v>
      </c>
      <c r="T61" s="2">
        <v>10085</v>
      </c>
      <c r="U61" s="2">
        <v>5804.2</v>
      </c>
      <c r="V61" s="2">
        <v>98868.06451612903</v>
      </c>
      <c r="W61" s="2">
        <v>16199.967741935483</v>
      </c>
      <c r="X61" s="2">
        <v>115068.03225806452</v>
      </c>
      <c r="Y61" s="2">
        <v>11506.803225806452</v>
      </c>
      <c r="Z61" s="2">
        <v>89442.307692307702</v>
      </c>
      <c r="AA61" s="3">
        <v>111619.23076923077</v>
      </c>
      <c r="AB61" s="2">
        <v>16357</v>
      </c>
      <c r="AC61" s="3">
        <f t="shared" si="0"/>
        <v>359882.57394540944</v>
      </c>
      <c r="AD61" s="3">
        <f t="shared" si="1"/>
        <v>75368.04816594343</v>
      </c>
      <c r="AE61" s="3">
        <f t="shared" si="2"/>
        <v>3768.4024082971719</v>
      </c>
      <c r="AF61" s="3">
        <f t="shared" si="3"/>
        <v>3800</v>
      </c>
      <c r="AG61" s="3" t="s">
        <v>497</v>
      </c>
      <c r="AI61" s="3" t="s">
        <v>779</v>
      </c>
      <c r="AJ61" s="46">
        <v>164</v>
      </c>
      <c r="AK61" s="50">
        <v>3800</v>
      </c>
      <c r="AL61" s="31"/>
      <c r="AM61" s="56"/>
      <c r="AS61" s="3">
        <f>Table2[[#This Row],[To be paid]]-Table2[[#This Row],[Amount cash]]-Table2[[#This Row],[Amount chq]]</f>
        <v>0</v>
      </c>
    </row>
    <row r="62" spans="1:45" hidden="1" x14ac:dyDescent="0.3">
      <c r="A62">
        <v>59</v>
      </c>
      <c r="B62">
        <v>50409</v>
      </c>
      <c r="C62" t="s">
        <v>181</v>
      </c>
      <c r="D62" t="s">
        <v>126</v>
      </c>
      <c r="E62" s="12">
        <v>14287</v>
      </c>
      <c r="F62">
        <v>36202</v>
      </c>
      <c r="H62">
        <v>34</v>
      </c>
      <c r="J62">
        <v>35</v>
      </c>
      <c r="K62">
        <v>685</v>
      </c>
      <c r="L62">
        <v>775</v>
      </c>
      <c r="M62">
        <v>4171</v>
      </c>
      <c r="O62">
        <v>4946</v>
      </c>
      <c r="P62">
        <v>190.23076923076923</v>
      </c>
      <c r="Q62">
        <v>2853.4615384615386</v>
      </c>
      <c r="R62" s="2">
        <v>34</v>
      </c>
      <c r="S62" s="2">
        <v>171064.37857142856</v>
      </c>
      <c r="T62" s="2">
        <v>10323</v>
      </c>
      <c r="U62" s="2">
        <v>6225.5</v>
      </c>
      <c r="V62" s="2">
        <v>129523.60714285714</v>
      </c>
      <c r="W62" s="2">
        <v>25989.464285714286</v>
      </c>
      <c r="X62" s="2">
        <v>155513.07142857142</v>
      </c>
      <c r="Y62" s="2">
        <v>15551.307142857142</v>
      </c>
      <c r="Z62" s="2">
        <v>97017.692307692312</v>
      </c>
      <c r="AA62" s="3">
        <v>122115.57692307692</v>
      </c>
      <c r="AB62" s="2">
        <v>17161</v>
      </c>
      <c r="AC62" s="3">
        <f t="shared" si="0"/>
        <v>423907.14780219778</v>
      </c>
      <c r="AD62" s="3">
        <f t="shared" si="1"/>
        <v>88776.330521327473</v>
      </c>
      <c r="AE62" s="3">
        <f t="shared" si="2"/>
        <v>4438.8165260663736</v>
      </c>
      <c r="AF62" s="3">
        <f t="shared" si="3"/>
        <v>4500</v>
      </c>
      <c r="AG62" s="3" t="s">
        <v>497</v>
      </c>
      <c r="AI62" s="3" t="s">
        <v>708</v>
      </c>
      <c r="AJ62" s="46">
        <v>135</v>
      </c>
      <c r="AK62" s="50">
        <v>4500</v>
      </c>
      <c r="AL62" s="31"/>
      <c r="AM62" s="56"/>
      <c r="AS62" s="3">
        <f>Table2[[#This Row],[To be paid]]-Table2[[#This Row],[Amount cash]]-Table2[[#This Row],[Amount chq]]</f>
        <v>0</v>
      </c>
    </row>
    <row r="63" spans="1:45" hidden="1" x14ac:dyDescent="0.3">
      <c r="A63">
        <v>60</v>
      </c>
      <c r="B63">
        <v>50416</v>
      </c>
      <c r="C63" t="s">
        <v>182</v>
      </c>
      <c r="D63" t="s">
        <v>117</v>
      </c>
      <c r="E63" s="12">
        <v>13697</v>
      </c>
      <c r="F63">
        <v>35612</v>
      </c>
      <c r="H63">
        <v>31.916666666666668</v>
      </c>
      <c r="K63">
        <v>778</v>
      </c>
      <c r="L63">
        <v>844</v>
      </c>
      <c r="M63">
        <v>3614</v>
      </c>
      <c r="O63">
        <v>4458</v>
      </c>
      <c r="P63">
        <v>171.46153846153845</v>
      </c>
      <c r="Q63">
        <v>2571.9230769230767</v>
      </c>
      <c r="R63" s="2">
        <v>31.916666666666668</v>
      </c>
      <c r="S63" s="2">
        <v>73148.6870967742</v>
      </c>
      <c r="T63" s="2">
        <v>7151</v>
      </c>
      <c r="U63" s="2">
        <v>5728.3</v>
      </c>
      <c r="V63" s="2">
        <v>53627.580645161288</v>
      </c>
      <c r="W63" s="2">
        <v>12871.225806451614</v>
      </c>
      <c r="X63" s="2">
        <v>66498.806451612909</v>
      </c>
      <c r="Y63" s="2">
        <v>6649.8806451612909</v>
      </c>
      <c r="Z63" s="2">
        <v>82087.211538461532</v>
      </c>
      <c r="AA63" s="3">
        <v>105477.83173076925</v>
      </c>
      <c r="AB63" s="2">
        <v>16814</v>
      </c>
      <c r="AC63" s="3">
        <f t="shared" si="0"/>
        <v>290407.03036600497</v>
      </c>
      <c r="AD63" s="3">
        <f t="shared" si="1"/>
        <v>60818.201927370224</v>
      </c>
      <c r="AE63" s="3">
        <f t="shared" si="2"/>
        <v>3040.9100963685114</v>
      </c>
      <c r="AF63" s="3">
        <f t="shared" si="3"/>
        <v>3100</v>
      </c>
      <c r="AG63" s="3" t="s">
        <v>497</v>
      </c>
      <c r="AI63" s="3" t="s">
        <v>1020</v>
      </c>
      <c r="AJ63" s="46">
        <v>390</v>
      </c>
      <c r="AK63" s="31">
        <v>3100</v>
      </c>
      <c r="AL63" s="31"/>
      <c r="AM63" s="56"/>
      <c r="AS63" s="3">
        <f>Table2[[#This Row],[To be paid]]-Table2[[#This Row],[Amount cash]]-Table2[[#This Row],[Amount chq]]</f>
        <v>0</v>
      </c>
    </row>
    <row r="64" spans="1:45" hidden="1" x14ac:dyDescent="0.3">
      <c r="A64">
        <v>61</v>
      </c>
      <c r="B64">
        <v>50417</v>
      </c>
      <c r="C64" t="s">
        <v>183</v>
      </c>
      <c r="D64" t="s">
        <v>117</v>
      </c>
      <c r="E64" s="12">
        <v>15342</v>
      </c>
      <c r="F64">
        <v>37257</v>
      </c>
      <c r="G64">
        <v>40767</v>
      </c>
      <c r="H64">
        <v>36.416666666666664</v>
      </c>
      <c r="J64">
        <v>73</v>
      </c>
      <c r="K64">
        <v>778</v>
      </c>
      <c r="L64">
        <v>976</v>
      </c>
      <c r="M64">
        <v>4771</v>
      </c>
      <c r="O64">
        <v>5747</v>
      </c>
      <c r="P64">
        <v>221.03846153846155</v>
      </c>
      <c r="Q64">
        <v>3315.5769230769233</v>
      </c>
      <c r="R64" s="2">
        <v>36.416666666666664</v>
      </c>
      <c r="S64" s="2">
        <v>380138.42580645159</v>
      </c>
      <c r="T64" s="2">
        <v>7881</v>
      </c>
      <c r="U64" s="2">
        <v>7146.2</v>
      </c>
      <c r="V64" s="2">
        <v>283960.90322580643</v>
      </c>
      <c r="W64" s="2">
        <v>61619.483870967742</v>
      </c>
      <c r="X64" s="2">
        <v>345580.38709677418</v>
      </c>
      <c r="Y64" s="2">
        <v>34558.038709677421</v>
      </c>
      <c r="Z64" s="2">
        <v>120742.25961538461</v>
      </c>
      <c r="AA64" s="3">
        <v>150138.91346153841</v>
      </c>
      <c r="AB64" s="2">
        <v>18853</v>
      </c>
      <c r="AC64" s="3">
        <f t="shared" si="0"/>
        <v>684899.79888337466</v>
      </c>
      <c r="AD64" s="3">
        <f t="shared" si="1"/>
        <v>143434.45548135185</v>
      </c>
      <c r="AE64" s="3">
        <f t="shared" si="2"/>
        <v>7171.7227740675926</v>
      </c>
      <c r="AF64" s="3">
        <f t="shared" si="3"/>
        <v>7200</v>
      </c>
      <c r="AG64" s="3" t="s">
        <v>497</v>
      </c>
      <c r="AH64" s="44">
        <v>168328</v>
      </c>
      <c r="AI64" s="3" t="s">
        <v>876</v>
      </c>
      <c r="AJ64" s="49">
        <v>186</v>
      </c>
      <c r="AK64" s="59"/>
      <c r="AL64" s="50">
        <v>7200</v>
      </c>
      <c r="AM64" s="56"/>
      <c r="AS64" s="3">
        <f>Table2[[#This Row],[To be paid]]-Table2[[#This Row],[Amount cash]]-Table2[[#This Row],[Amount chq]]</f>
        <v>0</v>
      </c>
    </row>
    <row r="65" spans="1:45" hidden="1" x14ac:dyDescent="0.3">
      <c r="A65">
        <v>62</v>
      </c>
      <c r="B65">
        <v>50420</v>
      </c>
      <c r="C65" s="51" t="s">
        <v>184</v>
      </c>
      <c r="D65" t="s">
        <v>126</v>
      </c>
      <c r="E65" s="12">
        <v>17715</v>
      </c>
      <c r="F65">
        <v>39630</v>
      </c>
      <c r="G65">
        <v>40164</v>
      </c>
      <c r="H65">
        <v>42.5</v>
      </c>
      <c r="I65">
        <v>39490</v>
      </c>
      <c r="J65">
        <v>144.333</v>
      </c>
      <c r="K65">
        <v>775</v>
      </c>
      <c r="L65">
        <v>865</v>
      </c>
      <c r="M65">
        <v>6280</v>
      </c>
      <c r="O65">
        <v>7145</v>
      </c>
      <c r="P65">
        <v>274.80769230769232</v>
      </c>
      <c r="Q65">
        <v>4122.1153846153848</v>
      </c>
      <c r="R65" s="2">
        <v>42.5</v>
      </c>
      <c r="S65" s="2">
        <v>888681.98571428575</v>
      </c>
      <c r="T65" s="2">
        <v>12477</v>
      </c>
      <c r="U65" s="2">
        <v>8644.4</v>
      </c>
      <c r="V65" s="2">
        <v>685267</v>
      </c>
      <c r="W65" s="2">
        <v>122625.71428571429</v>
      </c>
      <c r="X65" s="2">
        <v>807892.71428571432</v>
      </c>
      <c r="Y65" s="2">
        <v>80789.271428571432</v>
      </c>
      <c r="Z65" s="2">
        <v>175189.90384615384</v>
      </c>
      <c r="AA65" s="3">
        <v>211954.03846153844</v>
      </c>
      <c r="AB65" s="2">
        <v>17924</v>
      </c>
      <c r="AC65" s="3">
        <f t="shared" si="0"/>
        <v>1314871.328021978</v>
      </c>
      <c r="AD65" s="3">
        <f t="shared" si="1"/>
        <v>275365.61299967475</v>
      </c>
      <c r="AE65" s="3">
        <f t="shared" si="2"/>
        <v>13768.280649983739</v>
      </c>
      <c r="AF65" s="3">
        <f t="shared" si="3"/>
        <v>13800</v>
      </c>
      <c r="AG65" s="3" t="s">
        <v>497</v>
      </c>
      <c r="AH65" s="42">
        <v>522706</v>
      </c>
      <c r="AI65" s="3" t="s">
        <v>801</v>
      </c>
      <c r="AJ65" s="46">
        <v>174</v>
      </c>
      <c r="AK65" s="31"/>
      <c r="AL65" s="50">
        <v>13800</v>
      </c>
      <c r="AM65" s="56"/>
      <c r="AS65" s="3">
        <f>Table2[[#This Row],[To be paid]]-Table2[[#This Row],[Amount cash]]-Table2[[#This Row],[Amount chq]]</f>
        <v>0</v>
      </c>
    </row>
    <row r="66" spans="1:45" hidden="1" x14ac:dyDescent="0.3">
      <c r="A66">
        <v>63</v>
      </c>
      <c r="B66">
        <v>50421</v>
      </c>
      <c r="C66" t="s">
        <v>185</v>
      </c>
      <c r="D66" t="s">
        <v>126</v>
      </c>
      <c r="E66" s="12">
        <v>18080</v>
      </c>
      <c r="F66">
        <v>39995</v>
      </c>
      <c r="H66">
        <v>42.5</v>
      </c>
      <c r="I66">
        <v>39490</v>
      </c>
      <c r="J66">
        <v>144.333</v>
      </c>
      <c r="K66">
        <v>685</v>
      </c>
      <c r="L66">
        <v>865</v>
      </c>
      <c r="M66">
        <v>6280</v>
      </c>
      <c r="O66">
        <v>7145</v>
      </c>
      <c r="P66">
        <v>274.80769230769232</v>
      </c>
      <c r="Q66">
        <v>4122.1153846153848</v>
      </c>
      <c r="R66" s="2">
        <v>42.5</v>
      </c>
      <c r="S66" s="2">
        <v>883533.98571428575</v>
      </c>
      <c r="T66" s="2">
        <v>13690</v>
      </c>
      <c r="U66" s="2">
        <v>8644.4</v>
      </c>
      <c r="V66" s="2">
        <v>685267</v>
      </c>
      <c r="W66" s="2">
        <v>117945.71428571429</v>
      </c>
      <c r="X66" s="2">
        <v>803212.71428571432</v>
      </c>
      <c r="Y66" s="2">
        <v>80321.271428571432</v>
      </c>
      <c r="Z66" s="2">
        <v>175189.90384615384</v>
      </c>
      <c r="AA66" s="3">
        <v>211954.03846153844</v>
      </c>
      <c r="AB66" s="2">
        <v>18687</v>
      </c>
      <c r="AC66" s="3">
        <f t="shared" si="0"/>
        <v>1311699.328021978</v>
      </c>
      <c r="AD66" s="3">
        <f t="shared" si="1"/>
        <v>274701.32007167471</v>
      </c>
      <c r="AE66" s="3">
        <f t="shared" si="2"/>
        <v>13735.066003583735</v>
      </c>
      <c r="AF66" s="3">
        <f t="shared" si="3"/>
        <v>13800</v>
      </c>
      <c r="AG66" s="3" t="s">
        <v>497</v>
      </c>
      <c r="AH66" s="42">
        <v>655553</v>
      </c>
      <c r="AI66" s="3" t="s">
        <v>559</v>
      </c>
      <c r="AJ66" s="68" t="s">
        <v>563</v>
      </c>
      <c r="AK66" s="31"/>
      <c r="AL66" s="50">
        <v>13800</v>
      </c>
      <c r="AM66" s="56"/>
      <c r="AS66" s="3">
        <f>Table2[[#This Row],[To be paid]]-Table2[[#This Row],[Amount cash]]-Table2[[#This Row],[Amount chq]]</f>
        <v>0</v>
      </c>
    </row>
    <row r="67" spans="1:45" hidden="1" x14ac:dyDescent="0.3">
      <c r="A67">
        <v>64</v>
      </c>
      <c r="B67">
        <v>50422</v>
      </c>
      <c r="C67" t="s">
        <v>186</v>
      </c>
      <c r="D67" t="s">
        <v>162</v>
      </c>
      <c r="E67" s="12">
        <v>16220</v>
      </c>
      <c r="F67">
        <v>38135</v>
      </c>
      <c r="G67">
        <v>40908</v>
      </c>
      <c r="H67">
        <v>38.75</v>
      </c>
      <c r="J67">
        <v>98</v>
      </c>
      <c r="K67">
        <v>523</v>
      </c>
      <c r="L67">
        <v>643</v>
      </c>
      <c r="M67">
        <v>5302</v>
      </c>
      <c r="O67">
        <v>5945</v>
      </c>
      <c r="P67">
        <v>228.65384615384616</v>
      </c>
      <c r="Q67">
        <v>3429.8076923076924</v>
      </c>
      <c r="R67" s="2">
        <v>38.75</v>
      </c>
      <c r="S67" s="2">
        <v>539929.1451612903</v>
      </c>
      <c r="T67" s="2">
        <v>9770</v>
      </c>
      <c r="U67" s="2">
        <v>7227.6</v>
      </c>
      <c r="V67" s="2">
        <v>430609.90322580643</v>
      </c>
      <c r="W67" s="2">
        <v>60234.774193548386</v>
      </c>
      <c r="X67" s="2">
        <v>490844.67741935479</v>
      </c>
      <c r="Y67" s="2">
        <v>49084.467741935485</v>
      </c>
      <c r="Z67" s="2">
        <v>132905.04807692309</v>
      </c>
      <c r="AA67" s="3">
        <v>161578.55769230769</v>
      </c>
      <c r="AB67" s="2">
        <v>17267</v>
      </c>
      <c r="AC67" s="3">
        <f t="shared" si="0"/>
        <v>868677.35093052103</v>
      </c>
      <c r="AD67" s="3">
        <f t="shared" si="1"/>
        <v>181921.88554127343</v>
      </c>
      <c r="AE67" s="3">
        <f t="shared" si="2"/>
        <v>9096.0942770636721</v>
      </c>
      <c r="AF67" s="3">
        <f t="shared" si="3"/>
        <v>9100</v>
      </c>
      <c r="AG67" s="3" t="s">
        <v>497</v>
      </c>
      <c r="AI67" s="3" t="s">
        <v>1177</v>
      </c>
      <c r="AJ67" s="46">
        <v>217</v>
      </c>
      <c r="AK67" s="31">
        <v>9100</v>
      </c>
      <c r="AL67" s="31"/>
      <c r="AM67" s="56"/>
      <c r="AS67" s="3">
        <f>Table2[[#This Row],[To be paid]]-Table2[[#This Row],[Amount cash]]-Table2[[#This Row],[Amount chq]]</f>
        <v>0</v>
      </c>
    </row>
    <row r="68" spans="1:45" hidden="1" x14ac:dyDescent="0.3">
      <c r="A68">
        <v>65</v>
      </c>
      <c r="B68">
        <v>50425</v>
      </c>
      <c r="C68" t="s">
        <v>187</v>
      </c>
      <c r="D68" t="s">
        <v>121</v>
      </c>
      <c r="E68" s="12">
        <v>15766</v>
      </c>
      <c r="F68">
        <v>37681</v>
      </c>
      <c r="G68">
        <v>39411</v>
      </c>
      <c r="H68">
        <v>37.5</v>
      </c>
      <c r="J68">
        <v>86</v>
      </c>
      <c r="K68">
        <v>907</v>
      </c>
      <c r="L68">
        <v>1087</v>
      </c>
      <c r="M68">
        <v>5102</v>
      </c>
      <c r="O68">
        <v>6189</v>
      </c>
      <c r="P68">
        <v>238.03846153846155</v>
      </c>
      <c r="Q68">
        <v>3570.5769230769233</v>
      </c>
      <c r="R68" s="2">
        <v>37.5</v>
      </c>
      <c r="S68" s="2">
        <v>483396.80967741937</v>
      </c>
      <c r="T68" s="2">
        <v>8695</v>
      </c>
      <c r="U68" s="2">
        <v>7657.7</v>
      </c>
      <c r="V68" s="2">
        <v>353148.58064516127</v>
      </c>
      <c r="W68" s="2">
        <v>86303.06451612903</v>
      </c>
      <c r="X68" s="2">
        <v>439451.6451612903</v>
      </c>
      <c r="Y68" s="2">
        <v>43945.164516129036</v>
      </c>
      <c r="Z68" s="2">
        <v>133896.63461538462</v>
      </c>
      <c r="AA68" s="3">
        <v>165671.39423076925</v>
      </c>
      <c r="AB68" s="2">
        <v>18864</v>
      </c>
      <c r="AC68" s="3">
        <f t="shared" ref="AC68:AC131" si="4">S68+T68+U68+Z68+AA68+AB68</f>
        <v>818181.5385235732</v>
      </c>
      <c r="AD68" s="3">
        <f t="shared" si="1"/>
        <v>171346.8505237608</v>
      </c>
      <c r="AE68" s="3">
        <f t="shared" si="2"/>
        <v>8567.3425261880402</v>
      </c>
      <c r="AF68" s="3">
        <f t="shared" si="3"/>
        <v>8600</v>
      </c>
      <c r="AG68" s="3" t="s">
        <v>497</v>
      </c>
      <c r="AH68" s="42">
        <v>100027</v>
      </c>
      <c r="AI68" s="3" t="s">
        <v>917</v>
      </c>
      <c r="AJ68" s="46">
        <v>367</v>
      </c>
      <c r="AK68" s="31"/>
      <c r="AL68" s="31">
        <v>8600</v>
      </c>
      <c r="AM68" s="56"/>
      <c r="AS68" s="3">
        <f>Table2[[#This Row],[To be paid]]-Table2[[#This Row],[Amount cash]]-Table2[[#This Row],[Amount chq]]</f>
        <v>0</v>
      </c>
    </row>
    <row r="69" spans="1:45" hidden="1" x14ac:dyDescent="0.3">
      <c r="A69">
        <v>66</v>
      </c>
      <c r="B69">
        <v>50434</v>
      </c>
      <c r="C69" s="51" t="s">
        <v>188</v>
      </c>
      <c r="D69" t="s">
        <v>117</v>
      </c>
      <c r="E69" s="12">
        <v>14427</v>
      </c>
      <c r="F69">
        <v>36342</v>
      </c>
      <c r="G69">
        <v>37211</v>
      </c>
      <c r="H69">
        <v>33.833333333333336</v>
      </c>
      <c r="J69">
        <v>40</v>
      </c>
      <c r="K69">
        <v>715</v>
      </c>
      <c r="L69">
        <v>844</v>
      </c>
      <c r="M69">
        <v>4180</v>
      </c>
      <c r="O69">
        <v>5024</v>
      </c>
      <c r="P69">
        <v>193.23076923076923</v>
      </c>
      <c r="Q69">
        <v>2898.4615384615386</v>
      </c>
      <c r="R69" s="2">
        <v>33.833333333333336</v>
      </c>
      <c r="S69" s="2">
        <v>197642.57096774192</v>
      </c>
      <c r="T69" s="2">
        <v>8976</v>
      </c>
      <c r="U69" s="2">
        <v>6350.9</v>
      </c>
      <c r="V69" s="2">
        <v>148779.83870967742</v>
      </c>
      <c r="W69" s="2">
        <v>30895.225806451614</v>
      </c>
      <c r="X69" s="2">
        <v>179675.06451612903</v>
      </c>
      <c r="Y69" s="2">
        <v>17967.506451612902</v>
      </c>
      <c r="Z69" s="2">
        <v>98064.61538461539</v>
      </c>
      <c r="AA69" s="3">
        <v>123964.68269230769</v>
      </c>
      <c r="AB69" s="2">
        <v>17745</v>
      </c>
      <c r="AC69" s="3">
        <f t="shared" si="4"/>
        <v>452743.76904466498</v>
      </c>
      <c r="AD69" s="3">
        <f t="shared" ref="AD69:AD132" si="5">AC69*$AD$2</f>
        <v>94815.411088409921</v>
      </c>
      <c r="AE69" s="3">
        <f t="shared" ref="AE69:AE132" si="6">AD69*$AE$2</f>
        <v>4740.7705544204964</v>
      </c>
      <c r="AF69" s="3">
        <f t="shared" ref="AF69:AF132" si="7">ROUNDUP(AE69,-2)</f>
        <v>4800</v>
      </c>
      <c r="AG69" s="3" t="s">
        <v>497</v>
      </c>
      <c r="AH69" s="42">
        <v>828482</v>
      </c>
      <c r="AI69" s="3" t="s">
        <v>490</v>
      </c>
      <c r="AJ69" s="68" t="s">
        <v>519</v>
      </c>
      <c r="AK69" s="31"/>
      <c r="AL69" s="50">
        <v>4800</v>
      </c>
      <c r="AM69" s="56"/>
      <c r="AS69" s="3">
        <f>Table2[[#This Row],[To be paid]]-Table2[[#This Row],[Amount cash]]-Table2[[#This Row],[Amount chq]]</f>
        <v>0</v>
      </c>
    </row>
    <row r="70" spans="1:45" hidden="1" x14ac:dyDescent="0.3">
      <c r="A70">
        <v>67</v>
      </c>
      <c r="B70">
        <v>50436</v>
      </c>
      <c r="C70" t="s">
        <v>189</v>
      </c>
      <c r="D70" t="s">
        <v>117</v>
      </c>
      <c r="E70" s="12">
        <v>16984</v>
      </c>
      <c r="F70">
        <v>38899</v>
      </c>
      <c r="H70">
        <v>40.833333333333336</v>
      </c>
      <c r="J70">
        <v>124</v>
      </c>
      <c r="K70">
        <v>565</v>
      </c>
      <c r="L70">
        <v>910</v>
      </c>
      <c r="M70">
        <v>5786</v>
      </c>
      <c r="O70">
        <v>6696</v>
      </c>
      <c r="P70">
        <v>257.53846153846155</v>
      </c>
      <c r="Q70">
        <v>3863.0769230769233</v>
      </c>
      <c r="R70" s="2">
        <v>40.833333333333336</v>
      </c>
      <c r="S70" s="2">
        <v>723505.2</v>
      </c>
      <c r="T70" s="2">
        <v>9770</v>
      </c>
      <c r="U70" s="2">
        <v>8190.1</v>
      </c>
      <c r="V70" s="2">
        <v>567482.6451612903</v>
      </c>
      <c r="W70" s="2">
        <v>90249.354838709682</v>
      </c>
      <c r="X70" s="2">
        <v>657732</v>
      </c>
      <c r="Y70" s="2">
        <v>65773.2</v>
      </c>
      <c r="Z70" s="2">
        <v>157742.30769230772</v>
      </c>
      <c r="AA70" s="3">
        <v>192939.85576923078</v>
      </c>
      <c r="AB70" s="2">
        <v>17108</v>
      </c>
      <c r="AC70" s="3">
        <f t="shared" si="4"/>
        <v>1109255.4634615385</v>
      </c>
      <c r="AD70" s="3">
        <f t="shared" si="5"/>
        <v>232304.71617996925</v>
      </c>
      <c r="AE70" s="3">
        <f t="shared" si="6"/>
        <v>11615.235808998463</v>
      </c>
      <c r="AF70" s="3">
        <f t="shared" si="7"/>
        <v>11700</v>
      </c>
      <c r="AG70" s="3" t="s">
        <v>497</v>
      </c>
      <c r="AI70" s="3" t="s">
        <v>625</v>
      </c>
      <c r="AJ70" s="46">
        <v>115</v>
      </c>
      <c r="AK70" s="50">
        <v>11700</v>
      </c>
      <c r="AL70" s="31"/>
      <c r="AM70" s="56"/>
      <c r="AS70" s="3">
        <f>Table2[[#This Row],[To be paid]]-Table2[[#This Row],[Amount cash]]-Table2[[#This Row],[Amount chq]]</f>
        <v>0</v>
      </c>
    </row>
    <row r="71" spans="1:45" hidden="1" x14ac:dyDescent="0.3">
      <c r="A71">
        <v>68</v>
      </c>
      <c r="B71">
        <v>50440</v>
      </c>
      <c r="C71" t="s">
        <v>190</v>
      </c>
      <c r="D71" t="s">
        <v>117</v>
      </c>
      <c r="E71" s="12">
        <v>16254</v>
      </c>
      <c r="F71">
        <v>38169</v>
      </c>
      <c r="H71">
        <v>37.916666666666664</v>
      </c>
      <c r="J71">
        <v>100</v>
      </c>
      <c r="K71">
        <v>745</v>
      </c>
      <c r="L71">
        <v>976</v>
      </c>
      <c r="M71">
        <v>5336</v>
      </c>
      <c r="O71">
        <v>6312</v>
      </c>
      <c r="P71">
        <v>242.76923076923077</v>
      </c>
      <c r="Q71">
        <v>3641.5384615384614</v>
      </c>
      <c r="R71" s="2">
        <v>37.916666666666664</v>
      </c>
      <c r="S71" s="2">
        <v>577516.07419354841</v>
      </c>
      <c r="T71" s="2">
        <v>12179</v>
      </c>
      <c r="U71" s="2">
        <v>7767.7</v>
      </c>
      <c r="V71" s="2">
        <v>436623.12903225806</v>
      </c>
      <c r="W71" s="2">
        <v>88391.483870967742</v>
      </c>
      <c r="X71" s="2">
        <v>525014.61290322582</v>
      </c>
      <c r="Y71" s="2">
        <v>52501.461290322586</v>
      </c>
      <c r="Z71" s="2">
        <v>138075</v>
      </c>
      <c r="AA71" s="3">
        <v>169918.4375</v>
      </c>
      <c r="AB71" s="2">
        <v>18044</v>
      </c>
      <c r="AC71" s="3">
        <f t="shared" si="4"/>
        <v>923500.21169354836</v>
      </c>
      <c r="AD71" s="3">
        <f t="shared" si="5"/>
        <v>193403.10833370968</v>
      </c>
      <c r="AE71" s="3">
        <f t="shared" si="6"/>
        <v>9670.1554166854839</v>
      </c>
      <c r="AF71" s="3">
        <f t="shared" si="7"/>
        <v>9700</v>
      </c>
      <c r="AG71" s="3" t="s">
        <v>497</v>
      </c>
      <c r="AH71" s="42">
        <v>100001</v>
      </c>
      <c r="AI71" s="3" t="s">
        <v>933</v>
      </c>
      <c r="AJ71" s="46">
        <v>376</v>
      </c>
      <c r="AK71" s="31"/>
      <c r="AL71" s="31">
        <v>9700</v>
      </c>
      <c r="AM71" s="56"/>
      <c r="AN71" s="3">
        <f>+Table2[[#This Row],[Amount cash]]</f>
        <v>0</v>
      </c>
      <c r="AS71" s="3">
        <f>Table2[[#This Row],[To be paid]]-Table2[[#This Row],[Amount cash]]-Table2[[#This Row],[Amount chq]]</f>
        <v>0</v>
      </c>
    </row>
    <row r="72" spans="1:45" x14ac:dyDescent="0.3">
      <c r="A72">
        <v>69</v>
      </c>
      <c r="B72">
        <v>50442</v>
      </c>
      <c r="C72" t="s">
        <v>191</v>
      </c>
      <c r="D72" t="s">
        <v>162</v>
      </c>
      <c r="E72" s="12">
        <v>16954</v>
      </c>
      <c r="F72">
        <v>38869</v>
      </c>
      <c r="H72">
        <v>40</v>
      </c>
      <c r="J72">
        <v>123</v>
      </c>
      <c r="K72">
        <v>523</v>
      </c>
      <c r="L72">
        <v>643</v>
      </c>
      <c r="M72">
        <v>5696</v>
      </c>
      <c r="O72">
        <v>6339</v>
      </c>
      <c r="P72">
        <v>243.80769230769232</v>
      </c>
      <c r="Q72">
        <v>3657.1153846153848</v>
      </c>
      <c r="R72" s="2">
        <v>40</v>
      </c>
      <c r="S72" s="2">
        <v>701294.33000000007</v>
      </c>
      <c r="T72" s="2">
        <v>7368</v>
      </c>
      <c r="U72" s="2">
        <v>7661</v>
      </c>
      <c r="V72" s="2">
        <v>561789.8666666667</v>
      </c>
      <c r="W72" s="2">
        <v>75750.433333333334</v>
      </c>
      <c r="X72" s="2">
        <v>637540.30000000005</v>
      </c>
      <c r="Y72" s="2">
        <v>63754.030000000006</v>
      </c>
      <c r="Z72" s="2">
        <v>146284.61538461538</v>
      </c>
      <c r="AA72" s="3">
        <v>176792.30769230769</v>
      </c>
      <c r="AB72" s="2">
        <v>14243</v>
      </c>
      <c r="AC72" s="3">
        <f t="shared" si="4"/>
        <v>1053643.2530769231</v>
      </c>
      <c r="AD72" s="3">
        <f t="shared" si="5"/>
        <v>220658.18463238154</v>
      </c>
      <c r="AE72" s="3">
        <f t="shared" si="6"/>
        <v>11032.909231619078</v>
      </c>
      <c r="AF72" s="3">
        <f t="shared" si="7"/>
        <v>11100</v>
      </c>
      <c r="AK72" s="31"/>
      <c r="AL72" s="31"/>
      <c r="AM72" s="56"/>
      <c r="AN72" s="3">
        <f>+Table2[[#This Row],[Amount cash]]</f>
        <v>0</v>
      </c>
      <c r="AS72" s="3">
        <f>Table2[[#This Row],[To be paid]]-Table2[[#This Row],[Amount cash]]-Table2[[#This Row],[Amount chq]]</f>
        <v>11100</v>
      </c>
    </row>
    <row r="73" spans="1:45" x14ac:dyDescent="0.3">
      <c r="A73">
        <v>70</v>
      </c>
      <c r="B73">
        <v>50449</v>
      </c>
      <c r="C73" t="s">
        <v>192</v>
      </c>
      <c r="D73" t="s">
        <v>162</v>
      </c>
      <c r="E73" s="12">
        <v>14793</v>
      </c>
      <c r="F73">
        <v>36708</v>
      </c>
      <c r="G73" t="s">
        <v>155</v>
      </c>
      <c r="H73">
        <v>34.083333333333336</v>
      </c>
      <c r="K73">
        <v>475</v>
      </c>
      <c r="L73">
        <v>643</v>
      </c>
      <c r="M73">
        <v>4572</v>
      </c>
      <c r="O73">
        <v>5215</v>
      </c>
      <c r="P73">
        <v>200.57692307692307</v>
      </c>
      <c r="Q73">
        <v>3008.6538461538462</v>
      </c>
      <c r="R73" s="2">
        <v>34.083333333333336</v>
      </c>
      <c r="S73" s="2">
        <v>250811.74516129034</v>
      </c>
      <c r="T73" s="2">
        <v>4407</v>
      </c>
      <c r="U73" s="2">
        <v>6424.6</v>
      </c>
      <c r="V73" s="2">
        <v>200411.48387096776</v>
      </c>
      <c r="W73" s="2">
        <v>27599.193548387098</v>
      </c>
      <c r="X73" s="2">
        <v>228010.67741935485</v>
      </c>
      <c r="Y73" s="2">
        <v>22801.067741935487</v>
      </c>
      <c r="Z73" s="2">
        <v>102544.95192307694</v>
      </c>
      <c r="AA73" s="3">
        <v>126329.87500000003</v>
      </c>
      <c r="AB73" s="2">
        <v>17825</v>
      </c>
      <c r="AC73" s="3">
        <f t="shared" si="4"/>
        <v>508343.17208436725</v>
      </c>
      <c r="AD73" s="3">
        <f t="shared" si="5"/>
        <v>106459.26047059652</v>
      </c>
      <c r="AE73" s="3">
        <f t="shared" si="6"/>
        <v>5322.9630235298264</v>
      </c>
      <c r="AF73" s="3">
        <f t="shared" si="7"/>
        <v>5400</v>
      </c>
      <c r="AK73" s="31"/>
      <c r="AL73" s="31"/>
      <c r="AM73" s="56"/>
      <c r="AN73" s="3">
        <f>+Table2[[#This Row],[Amount cash]]</f>
        <v>0</v>
      </c>
      <c r="AS73" s="3">
        <f>Table2[[#This Row],[To be paid]]-Table2[[#This Row],[Amount cash]]-Table2[[#This Row],[Amount chq]]</f>
        <v>5400</v>
      </c>
    </row>
    <row r="74" spans="1:45" hidden="1" x14ac:dyDescent="0.3">
      <c r="A74">
        <v>71</v>
      </c>
      <c r="B74">
        <v>50450</v>
      </c>
      <c r="C74" t="s">
        <v>193</v>
      </c>
      <c r="D74" t="s">
        <v>133</v>
      </c>
      <c r="E74" s="12">
        <v>13697</v>
      </c>
      <c r="F74">
        <v>35612</v>
      </c>
      <c r="G74" t="s">
        <v>119</v>
      </c>
      <c r="H74">
        <v>31</v>
      </c>
      <c r="K74">
        <v>517</v>
      </c>
      <c r="L74">
        <v>656</v>
      </c>
      <c r="M74">
        <v>3614</v>
      </c>
      <c r="O74">
        <v>4270</v>
      </c>
      <c r="P74">
        <v>164.23076923076923</v>
      </c>
      <c r="Q74">
        <v>2463.4615384615386</v>
      </c>
      <c r="R74" s="2">
        <v>31</v>
      </c>
      <c r="S74" s="2">
        <v>68429.616129032263</v>
      </c>
      <c r="T74" s="2">
        <v>11502</v>
      </c>
      <c r="U74" s="2">
        <v>5432.4</v>
      </c>
      <c r="V74" s="2">
        <v>53627.580645161288</v>
      </c>
      <c r="W74" s="2">
        <v>8581.1612903225814</v>
      </c>
      <c r="X74" s="2">
        <v>62208.741935483871</v>
      </c>
      <c r="Y74" s="2">
        <v>6220.8741935483877</v>
      </c>
      <c r="Z74" s="2">
        <v>76367.307692307702</v>
      </c>
      <c r="AA74" s="3">
        <v>97156.38461538461</v>
      </c>
      <c r="AB74" s="2">
        <v>17603</v>
      </c>
      <c r="AC74" s="3">
        <f t="shared" si="4"/>
        <v>276490.70843672456</v>
      </c>
      <c r="AD74" s="3">
        <f t="shared" si="5"/>
        <v>57903.790123652601</v>
      </c>
      <c r="AE74" s="3">
        <f t="shared" si="6"/>
        <v>2895.1895061826303</v>
      </c>
      <c r="AF74" s="3">
        <f t="shared" si="7"/>
        <v>2900</v>
      </c>
      <c r="AG74" s="3" t="s">
        <v>497</v>
      </c>
      <c r="AH74" s="44" t="s">
        <v>1160</v>
      </c>
      <c r="AI74" s="3" t="s">
        <v>1161</v>
      </c>
      <c r="AJ74" s="46">
        <v>213</v>
      </c>
      <c r="AK74" s="31"/>
      <c r="AL74" s="31">
        <v>2900</v>
      </c>
      <c r="AM74" s="56"/>
      <c r="AN74" s="3">
        <f>+Table2[[#This Row],[Amount cash]]</f>
        <v>0</v>
      </c>
      <c r="AS74" s="3">
        <f>Table2[[#This Row],[To be paid]]-Table2[[#This Row],[Amount cash]]-Table2[[#This Row],[Amount chq]]</f>
        <v>0</v>
      </c>
    </row>
    <row r="75" spans="1:45" hidden="1" x14ac:dyDescent="0.3">
      <c r="A75">
        <v>72</v>
      </c>
      <c r="B75">
        <v>50453</v>
      </c>
      <c r="C75" t="s">
        <v>194</v>
      </c>
      <c r="D75" t="s">
        <v>117</v>
      </c>
      <c r="E75" s="12">
        <v>16954</v>
      </c>
      <c r="F75">
        <v>38869</v>
      </c>
      <c r="H75">
        <v>39.583333333333336</v>
      </c>
      <c r="J75">
        <v>123</v>
      </c>
      <c r="K75">
        <v>565</v>
      </c>
      <c r="L75">
        <v>877</v>
      </c>
      <c r="M75">
        <v>5696</v>
      </c>
      <c r="O75">
        <v>6573</v>
      </c>
      <c r="P75">
        <v>252.80769230769232</v>
      </c>
      <c r="Q75">
        <v>3792.1153846153848</v>
      </c>
      <c r="R75" s="2">
        <v>39.583333333333336</v>
      </c>
      <c r="S75" s="2">
        <v>716278.31</v>
      </c>
      <c r="T75" s="2">
        <v>11542</v>
      </c>
      <c r="U75" s="2">
        <v>8054.8</v>
      </c>
      <c r="V75" s="2">
        <v>561789.8666666667</v>
      </c>
      <c r="W75" s="2">
        <v>89372.233333333337</v>
      </c>
      <c r="X75" s="2">
        <v>651162.10000000009</v>
      </c>
      <c r="Y75" s="2">
        <v>65116.210000000014</v>
      </c>
      <c r="Z75" s="2">
        <v>150104.56730769231</v>
      </c>
      <c r="AA75" s="3">
        <v>183943.75</v>
      </c>
      <c r="AB75" s="2">
        <v>16905</v>
      </c>
      <c r="AC75" s="3">
        <f t="shared" si="4"/>
        <v>1086828.4273076924</v>
      </c>
      <c r="AD75" s="3">
        <f t="shared" si="5"/>
        <v>227607.95656048617</v>
      </c>
      <c r="AE75" s="3">
        <f t="shared" si="6"/>
        <v>11380.39782802431</v>
      </c>
      <c r="AF75" s="3">
        <f t="shared" si="7"/>
        <v>11400</v>
      </c>
      <c r="AG75" s="3" t="s">
        <v>497</v>
      </c>
      <c r="AI75" s="3" t="s">
        <v>625</v>
      </c>
      <c r="AJ75" s="46">
        <v>114</v>
      </c>
      <c r="AK75" s="50">
        <v>11400</v>
      </c>
      <c r="AL75" s="31"/>
      <c r="AM75" s="56"/>
      <c r="AS75" s="3">
        <f>Table2[[#This Row],[To be paid]]-Table2[[#This Row],[Amount cash]]-Table2[[#This Row],[Amount chq]]</f>
        <v>0</v>
      </c>
    </row>
    <row r="76" spans="1:45" hidden="1" x14ac:dyDescent="0.3">
      <c r="A76">
        <v>73</v>
      </c>
      <c r="B76">
        <v>50456</v>
      </c>
      <c r="C76" t="s">
        <v>195</v>
      </c>
      <c r="D76" t="s">
        <v>117</v>
      </c>
      <c r="E76" s="12">
        <v>17227</v>
      </c>
      <c r="F76">
        <v>39142</v>
      </c>
      <c r="G76">
        <v>40951</v>
      </c>
      <c r="H76">
        <v>40.333333333333336</v>
      </c>
      <c r="J76">
        <v>132</v>
      </c>
      <c r="K76">
        <v>655</v>
      </c>
      <c r="L76">
        <v>976</v>
      </c>
      <c r="M76">
        <v>6010</v>
      </c>
      <c r="O76">
        <v>6986</v>
      </c>
      <c r="P76">
        <v>268.69230769230768</v>
      </c>
      <c r="Q76">
        <v>4030.3846153846152</v>
      </c>
      <c r="R76" s="2">
        <v>40.333333333333336</v>
      </c>
      <c r="S76" s="2">
        <v>797241.8903225807</v>
      </c>
      <c r="T76" s="2">
        <v>5123</v>
      </c>
      <c r="U76" s="2">
        <v>8509.1</v>
      </c>
      <c r="V76" s="2">
        <v>614897.87096774194</v>
      </c>
      <c r="W76" s="2">
        <v>109867.48387096774</v>
      </c>
      <c r="X76" s="2">
        <v>724765.3548387097</v>
      </c>
      <c r="Y76" s="2">
        <v>72476.535483870975</v>
      </c>
      <c r="Z76" s="2">
        <v>162558.84615384616</v>
      </c>
      <c r="AA76" s="3">
        <v>198000.21153846156</v>
      </c>
      <c r="AB76" s="2">
        <v>17028</v>
      </c>
      <c r="AC76" s="3">
        <f t="shared" si="4"/>
        <v>1188461.0480148883</v>
      </c>
      <c r="AD76" s="3">
        <f t="shared" si="5"/>
        <v>248892.26651946997</v>
      </c>
      <c r="AE76" s="3">
        <f t="shared" si="6"/>
        <v>12444.6133259735</v>
      </c>
      <c r="AF76" s="3">
        <f t="shared" si="7"/>
        <v>12500</v>
      </c>
      <c r="AG76" s="3" t="s">
        <v>497</v>
      </c>
      <c r="AI76" s="3" t="s">
        <v>876</v>
      </c>
      <c r="AJ76" s="49">
        <v>178</v>
      </c>
      <c r="AK76" s="50">
        <v>12500</v>
      </c>
      <c r="AL76" s="31"/>
      <c r="AM76" s="56"/>
      <c r="AS76" s="3">
        <f>Table2[[#This Row],[To be paid]]-Table2[[#This Row],[Amount cash]]-Table2[[#This Row],[Amount chq]]</f>
        <v>0</v>
      </c>
    </row>
    <row r="77" spans="1:45" hidden="1" x14ac:dyDescent="0.3">
      <c r="A77">
        <v>74</v>
      </c>
      <c r="B77">
        <v>50458</v>
      </c>
      <c r="C77" t="s">
        <v>196</v>
      </c>
      <c r="D77" t="s">
        <v>121</v>
      </c>
      <c r="E77" s="12">
        <v>16589</v>
      </c>
      <c r="F77">
        <v>38504</v>
      </c>
      <c r="H77">
        <v>38.583333333333336</v>
      </c>
      <c r="J77">
        <v>111</v>
      </c>
      <c r="K77">
        <v>871</v>
      </c>
      <c r="L77">
        <v>1087</v>
      </c>
      <c r="M77">
        <v>5233</v>
      </c>
      <c r="O77">
        <v>6320</v>
      </c>
      <c r="P77">
        <v>243.07692307692307</v>
      </c>
      <c r="Q77">
        <v>3646.1538461538462</v>
      </c>
      <c r="R77" s="2">
        <v>38.583333333333336</v>
      </c>
      <c r="S77" s="2">
        <v>670820.33333333337</v>
      </c>
      <c r="T77" s="2">
        <v>8109</v>
      </c>
      <c r="U77" s="2">
        <v>7801.8</v>
      </c>
      <c r="V77" s="2">
        <v>496487.43333333335</v>
      </c>
      <c r="W77" s="2">
        <v>113349.23333333334</v>
      </c>
      <c r="X77" s="2">
        <v>609836.66666666674</v>
      </c>
      <c r="Y77" s="2">
        <v>60983.666666666679</v>
      </c>
      <c r="Z77" s="2">
        <v>140680.76923076925</v>
      </c>
      <c r="AA77" s="3">
        <v>173665.06730769234</v>
      </c>
      <c r="AB77" s="2">
        <v>18922</v>
      </c>
      <c r="AC77" s="3">
        <f t="shared" si="4"/>
        <v>1019998.969871795</v>
      </c>
      <c r="AD77" s="3">
        <f t="shared" si="5"/>
        <v>213612.26426643081</v>
      </c>
      <c r="AE77" s="3">
        <f t="shared" si="6"/>
        <v>10680.613213321541</v>
      </c>
      <c r="AF77" s="3">
        <f t="shared" si="7"/>
        <v>10700</v>
      </c>
      <c r="AG77" s="3" t="s">
        <v>497</v>
      </c>
      <c r="AH77" s="42">
        <v>100033</v>
      </c>
      <c r="AI77" s="3" t="s">
        <v>876</v>
      </c>
      <c r="AJ77" s="49">
        <v>181</v>
      </c>
      <c r="AK77" s="31"/>
      <c r="AL77" s="50">
        <v>10700</v>
      </c>
      <c r="AM77" s="56"/>
      <c r="AS77" s="3">
        <f>Table2[[#This Row],[To be paid]]-Table2[[#This Row],[Amount cash]]-Table2[[#This Row],[Amount chq]]</f>
        <v>0</v>
      </c>
    </row>
    <row r="78" spans="1:45" hidden="1" x14ac:dyDescent="0.3">
      <c r="A78">
        <v>75</v>
      </c>
      <c r="B78">
        <v>50460</v>
      </c>
      <c r="C78" s="51" t="s">
        <v>197</v>
      </c>
      <c r="D78" t="s">
        <v>121</v>
      </c>
      <c r="E78" s="12">
        <v>16619</v>
      </c>
      <c r="F78">
        <v>38534</v>
      </c>
      <c r="G78">
        <v>40028</v>
      </c>
      <c r="H78">
        <v>38.666666666666664</v>
      </c>
      <c r="J78">
        <v>111</v>
      </c>
      <c r="K78">
        <v>871</v>
      </c>
      <c r="L78">
        <v>1087</v>
      </c>
      <c r="M78">
        <v>5250</v>
      </c>
      <c r="O78">
        <v>6337</v>
      </c>
      <c r="P78">
        <v>243.73076923076923</v>
      </c>
      <c r="Q78">
        <v>3655.9615384615386</v>
      </c>
      <c r="R78" s="2">
        <v>38.666666666666664</v>
      </c>
      <c r="S78" s="2">
        <v>677765.46129032271</v>
      </c>
      <c r="T78" s="2">
        <v>10853</v>
      </c>
      <c r="U78" s="2">
        <v>7820.5</v>
      </c>
      <c r="V78" s="2">
        <v>501715.3548387097</v>
      </c>
      <c r="W78" s="2">
        <v>114435.06451612903</v>
      </c>
      <c r="X78" s="2">
        <v>616150.41935483878</v>
      </c>
      <c r="Y78" s="2">
        <v>61615.041935483881</v>
      </c>
      <c r="Z78" s="2">
        <v>141363.84615384616</v>
      </c>
      <c r="AA78" s="3">
        <v>174457.30769230769</v>
      </c>
      <c r="AB78" s="2">
        <v>18925</v>
      </c>
      <c r="AC78" s="3">
        <f t="shared" si="4"/>
        <v>1031185.1151364765</v>
      </c>
      <c r="AD78" s="3">
        <f t="shared" si="5"/>
        <v>215954.91155234145</v>
      </c>
      <c r="AE78" s="3">
        <f t="shared" si="6"/>
        <v>10797.745577617074</v>
      </c>
      <c r="AF78" s="3">
        <f t="shared" si="7"/>
        <v>10800</v>
      </c>
      <c r="AG78" s="3" t="s">
        <v>497</v>
      </c>
      <c r="AH78" s="44" t="s">
        <v>649</v>
      </c>
      <c r="AI78" s="3" t="s">
        <v>625</v>
      </c>
      <c r="AJ78" s="68" t="s">
        <v>631</v>
      </c>
      <c r="AK78" s="31"/>
      <c r="AL78" s="50">
        <v>10800</v>
      </c>
      <c r="AM78" s="56"/>
      <c r="AS78" s="3">
        <f>Table2[[#This Row],[To be paid]]-Table2[[#This Row],[Amount cash]]-Table2[[#This Row],[Amount chq]]</f>
        <v>0</v>
      </c>
    </row>
    <row r="79" spans="1:45" hidden="1" x14ac:dyDescent="0.3">
      <c r="A79">
        <v>76</v>
      </c>
      <c r="B79">
        <v>50461</v>
      </c>
      <c r="C79" s="51" t="s">
        <v>198</v>
      </c>
      <c r="D79" t="s">
        <v>133</v>
      </c>
      <c r="E79" s="12">
        <v>17227</v>
      </c>
      <c r="F79">
        <v>39142</v>
      </c>
      <c r="H79">
        <v>37.666666666666664</v>
      </c>
      <c r="J79">
        <v>137</v>
      </c>
      <c r="K79">
        <v>517</v>
      </c>
      <c r="L79">
        <v>754</v>
      </c>
      <c r="M79">
        <v>6010</v>
      </c>
      <c r="O79">
        <v>6764</v>
      </c>
      <c r="P79">
        <v>260.15384615384613</v>
      </c>
      <c r="Q79">
        <v>3902.3076923076919</v>
      </c>
      <c r="R79" s="2">
        <v>37.666666666666664</v>
      </c>
      <c r="S79" s="2">
        <v>696356.31290322589</v>
      </c>
      <c r="T79" s="2">
        <v>5370</v>
      </c>
      <c r="U79" s="2">
        <v>8175.8</v>
      </c>
      <c r="V79" s="2">
        <v>546074.87096774194</v>
      </c>
      <c r="W79" s="2">
        <v>86976.322580645166</v>
      </c>
      <c r="X79" s="2">
        <v>633051.19354838715</v>
      </c>
      <c r="Y79" s="2">
        <v>63305.119354838716</v>
      </c>
      <c r="Z79" s="2">
        <v>146986.92307692306</v>
      </c>
      <c r="AA79" s="3">
        <v>177666.42307692306</v>
      </c>
      <c r="AB79" s="2">
        <v>14917</v>
      </c>
      <c r="AC79" s="3">
        <f t="shared" si="4"/>
        <v>1049472.4590570719</v>
      </c>
      <c r="AD79" s="3">
        <f t="shared" si="5"/>
        <v>219784.72026556823</v>
      </c>
      <c r="AE79" s="3">
        <f t="shared" si="6"/>
        <v>10989.236013278412</v>
      </c>
      <c r="AF79" s="3">
        <f t="shared" si="7"/>
        <v>11000</v>
      </c>
      <c r="AG79" s="3" t="s">
        <v>497</v>
      </c>
      <c r="AH79" s="44" t="s">
        <v>527</v>
      </c>
      <c r="AI79" s="3" t="s">
        <v>490</v>
      </c>
      <c r="AJ79" s="68" t="s">
        <v>528</v>
      </c>
      <c r="AK79" s="31"/>
      <c r="AL79" s="50">
        <v>11000</v>
      </c>
      <c r="AM79" s="56"/>
      <c r="AS79" s="3">
        <f>Table2[[#This Row],[To be paid]]-Table2[[#This Row],[Amount cash]]-Table2[[#This Row],[Amount chq]]</f>
        <v>0</v>
      </c>
    </row>
    <row r="80" spans="1:45" hidden="1" x14ac:dyDescent="0.3">
      <c r="A80">
        <v>77</v>
      </c>
      <c r="B80">
        <v>50464</v>
      </c>
      <c r="C80" t="s">
        <v>199</v>
      </c>
      <c r="D80" t="s">
        <v>117</v>
      </c>
      <c r="E80" s="12">
        <v>16619</v>
      </c>
      <c r="F80">
        <v>38534</v>
      </c>
      <c r="H80">
        <v>38.666666666666664</v>
      </c>
      <c r="J80">
        <v>112</v>
      </c>
      <c r="K80">
        <v>565</v>
      </c>
      <c r="L80">
        <v>877</v>
      </c>
      <c r="M80">
        <v>5250</v>
      </c>
      <c r="O80">
        <v>6127</v>
      </c>
      <c r="P80">
        <v>235.65384615384616</v>
      </c>
      <c r="Q80">
        <v>3534.8076923076924</v>
      </c>
      <c r="R80" s="2">
        <v>38.666666666666664</v>
      </c>
      <c r="S80" s="2">
        <v>639583.6096774193</v>
      </c>
      <c r="T80" s="2">
        <v>12612</v>
      </c>
      <c r="U80" s="2">
        <v>7564.2</v>
      </c>
      <c r="V80" s="2">
        <v>501715.3548387097</v>
      </c>
      <c r="W80" s="2">
        <v>79724.290322580651</v>
      </c>
      <c r="X80" s="2">
        <v>581439.6451612903</v>
      </c>
      <c r="Y80" s="2">
        <v>58143.964516129032</v>
      </c>
      <c r="Z80" s="2">
        <v>136679.23076923075</v>
      </c>
      <c r="AA80" s="3">
        <v>168739.84615384613</v>
      </c>
      <c r="AB80" s="2">
        <v>17008</v>
      </c>
      <c r="AC80" s="3">
        <f t="shared" si="4"/>
        <v>982186.88660049613</v>
      </c>
      <c r="AD80" s="3">
        <f t="shared" si="5"/>
        <v>205693.50653942229</v>
      </c>
      <c r="AE80" s="3">
        <f t="shared" si="6"/>
        <v>10284.675326971115</v>
      </c>
      <c r="AF80" s="3">
        <f t="shared" si="7"/>
        <v>10300</v>
      </c>
      <c r="AG80" s="3" t="s">
        <v>497</v>
      </c>
      <c r="AI80" s="3" t="s">
        <v>559</v>
      </c>
      <c r="AJ80" s="68" t="s">
        <v>570</v>
      </c>
      <c r="AK80" s="50">
        <v>10300</v>
      </c>
      <c r="AL80" s="31"/>
      <c r="AM80" s="56"/>
      <c r="AS80" s="3">
        <f>Table2[[#This Row],[To be paid]]-Table2[[#This Row],[Amount cash]]-Table2[[#This Row],[Amount chq]]</f>
        <v>0</v>
      </c>
    </row>
    <row r="81" spans="1:45" hidden="1" x14ac:dyDescent="0.3">
      <c r="A81">
        <v>78</v>
      </c>
      <c r="B81">
        <v>50475</v>
      </c>
      <c r="C81" t="s">
        <v>200</v>
      </c>
      <c r="D81" t="s">
        <v>117</v>
      </c>
      <c r="E81" s="12">
        <v>17362</v>
      </c>
      <c r="F81">
        <v>39277</v>
      </c>
      <c r="H81">
        <v>40.333333333333336</v>
      </c>
      <c r="J81">
        <v>136</v>
      </c>
      <c r="K81">
        <v>877</v>
      </c>
      <c r="L81">
        <v>976</v>
      </c>
      <c r="M81">
        <v>6146</v>
      </c>
      <c r="O81">
        <v>7122</v>
      </c>
      <c r="P81">
        <v>273.92307692307691</v>
      </c>
      <c r="Q81">
        <v>4108.8461538461534</v>
      </c>
      <c r="R81" s="2">
        <v>40.333333333333336</v>
      </c>
      <c r="S81" s="2">
        <v>850524.82580645161</v>
      </c>
      <c r="T81" s="2">
        <v>15179</v>
      </c>
      <c r="U81" s="2">
        <v>8658.7000000000007</v>
      </c>
      <c r="V81" s="2">
        <v>641611.61290322582</v>
      </c>
      <c r="W81" s="2">
        <v>131592.77419354839</v>
      </c>
      <c r="X81" s="2">
        <v>773204.38709677418</v>
      </c>
      <c r="Y81" s="2">
        <v>77320.438709677415</v>
      </c>
      <c r="Z81" s="2">
        <v>165723.46153846153</v>
      </c>
      <c r="AA81" s="3">
        <v>201481.2884615385</v>
      </c>
      <c r="AB81" s="2">
        <v>19289</v>
      </c>
      <c r="AC81" s="3">
        <f t="shared" si="4"/>
        <v>1260856.2758064517</v>
      </c>
      <c r="AD81" s="3">
        <f t="shared" si="5"/>
        <v>264053.56470449036</v>
      </c>
      <c r="AE81" s="3">
        <f t="shared" si="6"/>
        <v>13202.678235224519</v>
      </c>
      <c r="AF81" s="3">
        <f t="shared" si="7"/>
        <v>13300</v>
      </c>
      <c r="AG81" s="3" t="s">
        <v>497</v>
      </c>
      <c r="AI81" s="3" t="s">
        <v>1131</v>
      </c>
      <c r="AJ81" s="68">
        <v>210</v>
      </c>
      <c r="AK81" s="59">
        <v>13300</v>
      </c>
      <c r="AL81" s="31"/>
      <c r="AM81" s="56"/>
      <c r="AS81" s="3">
        <f>Table2[[#This Row],[To be paid]]-Table2[[#This Row],[Amount cash]]-Table2[[#This Row],[Amount chq]]</f>
        <v>0</v>
      </c>
    </row>
    <row r="82" spans="1:45" hidden="1" x14ac:dyDescent="0.3">
      <c r="A82">
        <v>79</v>
      </c>
      <c r="B82">
        <v>50490</v>
      </c>
      <c r="C82" s="51" t="s">
        <v>201</v>
      </c>
      <c r="D82" t="s">
        <v>133</v>
      </c>
      <c r="E82" s="12">
        <v>16877</v>
      </c>
      <c r="F82">
        <v>38792</v>
      </c>
      <c r="H82">
        <v>37.666666666666664</v>
      </c>
      <c r="J82">
        <v>120</v>
      </c>
      <c r="K82">
        <v>592</v>
      </c>
      <c r="L82">
        <v>754</v>
      </c>
      <c r="M82">
        <v>5562</v>
      </c>
      <c r="O82">
        <v>6316</v>
      </c>
      <c r="P82">
        <v>242.92307692307693</v>
      </c>
      <c r="Q82">
        <v>3643.8461538461538</v>
      </c>
      <c r="R82" s="2">
        <v>37.666666666666664</v>
      </c>
      <c r="S82" s="2">
        <v>696363.65806451614</v>
      </c>
      <c r="T82" s="2">
        <v>4607</v>
      </c>
      <c r="U82" s="2">
        <v>7683</v>
      </c>
      <c r="V82" s="2">
        <v>547696.70967741939</v>
      </c>
      <c r="W82" s="2">
        <v>85361.161290322576</v>
      </c>
      <c r="X82" s="2">
        <v>633057.87096774194</v>
      </c>
      <c r="Y82" s="2">
        <v>63305.787096774198</v>
      </c>
      <c r="Z82" s="2">
        <v>137251.53846153844</v>
      </c>
      <c r="AA82" s="3">
        <v>166957.5</v>
      </c>
      <c r="AB82" s="2">
        <v>16742</v>
      </c>
      <c r="AC82" s="3">
        <f t="shared" si="4"/>
        <v>1029604.6965260545</v>
      </c>
      <c r="AD82" s="3">
        <f t="shared" si="5"/>
        <v>215623.93396527244</v>
      </c>
      <c r="AE82" s="3">
        <f t="shared" si="6"/>
        <v>10781.196698263622</v>
      </c>
      <c r="AF82" s="3">
        <f t="shared" si="7"/>
        <v>10800</v>
      </c>
      <c r="AG82" s="3" t="s">
        <v>497</v>
      </c>
      <c r="AH82" s="42">
        <v>379397</v>
      </c>
      <c r="AI82" s="3" t="s">
        <v>625</v>
      </c>
      <c r="AJ82" s="68" t="s">
        <v>642</v>
      </c>
      <c r="AK82" s="31"/>
      <c r="AL82" s="50">
        <v>10800</v>
      </c>
      <c r="AM82" s="56"/>
      <c r="AS82" s="3">
        <f>Table2[[#This Row],[To be paid]]-Table2[[#This Row],[Amount cash]]-Table2[[#This Row],[Amount chq]]</f>
        <v>0</v>
      </c>
    </row>
    <row r="83" spans="1:45" hidden="1" x14ac:dyDescent="0.3">
      <c r="A83">
        <v>80</v>
      </c>
      <c r="B83">
        <v>50491</v>
      </c>
      <c r="C83" t="s">
        <v>202</v>
      </c>
      <c r="D83" t="s">
        <v>133</v>
      </c>
      <c r="E83" s="12">
        <v>17349</v>
      </c>
      <c r="F83">
        <v>39264</v>
      </c>
      <c r="H83">
        <v>38.916666666666664</v>
      </c>
      <c r="J83">
        <v>136</v>
      </c>
      <c r="K83">
        <v>592</v>
      </c>
      <c r="L83">
        <v>754</v>
      </c>
      <c r="M83">
        <v>6146</v>
      </c>
      <c r="O83">
        <v>6900</v>
      </c>
      <c r="P83">
        <v>265.38461538461536</v>
      </c>
      <c r="Q83">
        <v>3980.7692307692305</v>
      </c>
      <c r="R83" s="2">
        <v>38.916666666666664</v>
      </c>
      <c r="S83" s="2">
        <v>809704.03870967752</v>
      </c>
      <c r="T83" s="2">
        <v>9956</v>
      </c>
      <c r="U83" s="2">
        <v>8325.4</v>
      </c>
      <c r="V83" s="2">
        <v>639034.25806451612</v>
      </c>
      <c r="W83" s="2">
        <v>97060.322580645166</v>
      </c>
      <c r="X83" s="2">
        <v>736094.58064516133</v>
      </c>
      <c r="Y83" s="2">
        <v>73609.458064516133</v>
      </c>
      <c r="Z83" s="2">
        <v>154918.26923076922</v>
      </c>
      <c r="AA83" s="3">
        <v>186921.24038461538</v>
      </c>
      <c r="AB83" s="2">
        <v>17295</v>
      </c>
      <c r="AC83" s="3">
        <f t="shared" si="4"/>
        <v>1187119.9483250622</v>
      </c>
      <c r="AD83" s="3">
        <f t="shared" si="5"/>
        <v>248611.40805802782</v>
      </c>
      <c r="AE83" s="3">
        <f t="shared" si="6"/>
        <v>12430.570402901392</v>
      </c>
      <c r="AF83" s="3">
        <f t="shared" si="7"/>
        <v>12500</v>
      </c>
      <c r="AG83" s="3" t="s">
        <v>497</v>
      </c>
      <c r="AI83" s="3" t="s">
        <v>1062</v>
      </c>
      <c r="AJ83" s="46">
        <v>205</v>
      </c>
      <c r="AK83" s="31">
        <v>12500</v>
      </c>
      <c r="AL83" s="31"/>
      <c r="AM83" s="56"/>
      <c r="AS83" s="3">
        <f>Table2[[#This Row],[To be paid]]-Table2[[#This Row],[Amount cash]]-Table2[[#This Row],[Amount chq]]</f>
        <v>0</v>
      </c>
    </row>
    <row r="84" spans="1:45" hidden="1" x14ac:dyDescent="0.3">
      <c r="A84">
        <v>81</v>
      </c>
      <c r="B84">
        <v>50492</v>
      </c>
      <c r="C84" t="s">
        <v>203</v>
      </c>
      <c r="D84" t="s">
        <v>133</v>
      </c>
      <c r="E84" s="12">
        <v>17349</v>
      </c>
      <c r="F84">
        <v>39264</v>
      </c>
      <c r="H84">
        <v>38.916666666666664</v>
      </c>
      <c r="J84">
        <v>136</v>
      </c>
      <c r="K84">
        <v>592</v>
      </c>
      <c r="L84">
        <v>754</v>
      </c>
      <c r="M84">
        <v>6146</v>
      </c>
      <c r="O84">
        <v>6900</v>
      </c>
      <c r="P84">
        <v>265.38461538461536</v>
      </c>
      <c r="Q84">
        <v>3980.7692307692305</v>
      </c>
      <c r="R84" s="2">
        <v>38.916666666666664</v>
      </c>
      <c r="S84" s="2">
        <v>809704.03870967752</v>
      </c>
      <c r="T84" s="2">
        <v>3859</v>
      </c>
      <c r="U84" s="2">
        <v>8325.4</v>
      </c>
      <c r="V84" s="2">
        <v>639034.25806451612</v>
      </c>
      <c r="W84" s="2">
        <v>97060.322580645166</v>
      </c>
      <c r="X84" s="2">
        <v>736094.58064516133</v>
      </c>
      <c r="Y84" s="2">
        <v>73609.458064516133</v>
      </c>
      <c r="Z84" s="2">
        <v>154918.26923076922</v>
      </c>
      <c r="AA84" s="3">
        <v>186921.24038461538</v>
      </c>
      <c r="AB84" s="2">
        <v>16095</v>
      </c>
      <c r="AC84" s="3">
        <f t="shared" si="4"/>
        <v>1179822.9483250622</v>
      </c>
      <c r="AD84" s="3">
        <f t="shared" si="5"/>
        <v>247083.24113002783</v>
      </c>
      <c r="AE84" s="3">
        <f t="shared" si="6"/>
        <v>12354.162056501393</v>
      </c>
      <c r="AF84" s="3">
        <f t="shared" si="7"/>
        <v>12400</v>
      </c>
      <c r="AG84" s="3" t="s">
        <v>497</v>
      </c>
      <c r="AI84" s="3" t="s">
        <v>625</v>
      </c>
      <c r="AJ84" s="68" t="s">
        <v>628</v>
      </c>
      <c r="AK84" s="50">
        <v>12400</v>
      </c>
      <c r="AL84" s="31"/>
      <c r="AM84" s="56"/>
      <c r="AS84" s="3">
        <f>Table2[[#This Row],[To be paid]]-Table2[[#This Row],[Amount cash]]-Table2[[#This Row],[Amount chq]]</f>
        <v>0</v>
      </c>
    </row>
    <row r="85" spans="1:45" hidden="1" x14ac:dyDescent="0.3">
      <c r="A85">
        <v>82</v>
      </c>
      <c r="B85">
        <v>50495</v>
      </c>
      <c r="C85" s="51" t="s">
        <v>204</v>
      </c>
      <c r="D85" t="s">
        <v>117</v>
      </c>
      <c r="E85" s="12">
        <v>16254</v>
      </c>
      <c r="F85">
        <v>38169</v>
      </c>
      <c r="H85">
        <v>35.916666666666664</v>
      </c>
      <c r="J85">
        <v>100</v>
      </c>
      <c r="K85">
        <v>877</v>
      </c>
      <c r="L85">
        <v>976</v>
      </c>
      <c r="M85">
        <v>5336</v>
      </c>
      <c r="O85">
        <v>6312</v>
      </c>
      <c r="P85">
        <v>242.76923076923077</v>
      </c>
      <c r="Q85">
        <v>3641.5384615384614</v>
      </c>
      <c r="R85" s="2">
        <v>35.916666666666664</v>
      </c>
      <c r="S85" s="2">
        <v>585937.67419354839</v>
      </c>
      <c r="T85" s="2">
        <v>6300</v>
      </c>
      <c r="U85" s="2">
        <v>7767.7</v>
      </c>
      <c r="V85" s="2">
        <v>436623.12903225806</v>
      </c>
      <c r="W85" s="2">
        <v>96047.483870967742</v>
      </c>
      <c r="X85" s="2">
        <v>532670.61290322582</v>
      </c>
      <c r="Y85" s="2">
        <v>53267.061290322585</v>
      </c>
      <c r="Z85" s="2">
        <v>130791.92307692306</v>
      </c>
      <c r="AA85" s="3">
        <v>160955.70673076922</v>
      </c>
      <c r="AB85" s="2">
        <v>19151</v>
      </c>
      <c r="AC85" s="3">
        <f t="shared" si="4"/>
        <v>910904.00400124071</v>
      </c>
      <c r="AD85" s="3">
        <f t="shared" si="5"/>
        <v>190765.16013395583</v>
      </c>
      <c r="AE85" s="3">
        <f t="shared" si="6"/>
        <v>9538.2580066977916</v>
      </c>
      <c r="AF85" s="3">
        <f t="shared" si="7"/>
        <v>9600</v>
      </c>
      <c r="AG85" s="3" t="s">
        <v>497</v>
      </c>
      <c r="AH85" s="42">
        <v>324101</v>
      </c>
      <c r="AI85" s="3" t="s">
        <v>490</v>
      </c>
      <c r="AJ85" s="68" t="s">
        <v>515</v>
      </c>
      <c r="AK85" s="31"/>
      <c r="AL85" s="50">
        <v>9600</v>
      </c>
      <c r="AM85" s="56"/>
      <c r="AS85" s="3">
        <f>Table2[[#This Row],[To be paid]]-Table2[[#This Row],[Amount cash]]-Table2[[#This Row],[Amount chq]]</f>
        <v>0</v>
      </c>
    </row>
    <row r="86" spans="1:45" hidden="1" x14ac:dyDescent="0.3">
      <c r="A86">
        <v>83</v>
      </c>
      <c r="B86">
        <v>50496</v>
      </c>
      <c r="C86" t="s">
        <v>205</v>
      </c>
      <c r="D86" t="s">
        <v>117</v>
      </c>
      <c r="E86" s="12">
        <v>15721</v>
      </c>
      <c r="F86">
        <v>37636</v>
      </c>
      <c r="H86">
        <v>34.5</v>
      </c>
      <c r="J86">
        <v>97</v>
      </c>
      <c r="K86">
        <v>844</v>
      </c>
      <c r="L86">
        <v>976</v>
      </c>
      <c r="M86">
        <v>5058</v>
      </c>
      <c r="O86">
        <v>6034</v>
      </c>
      <c r="P86">
        <v>232.07692307692307</v>
      </c>
      <c r="Q86">
        <v>3481.1538461538462</v>
      </c>
      <c r="R86" s="2">
        <v>34.5</v>
      </c>
      <c r="S86" s="2">
        <v>465158.84516129032</v>
      </c>
      <c r="T86" s="2">
        <v>5330</v>
      </c>
      <c r="U86" s="2">
        <v>7461.9</v>
      </c>
      <c r="V86" s="2">
        <v>345271.41935483873</v>
      </c>
      <c r="W86" s="2">
        <v>77600.258064516136</v>
      </c>
      <c r="X86" s="2">
        <v>422871.67741935485</v>
      </c>
      <c r="Y86" s="2">
        <v>42287.167741935489</v>
      </c>
      <c r="Z86" s="2">
        <v>120099.80769230769</v>
      </c>
      <c r="AA86" s="3">
        <v>148520.50961538462</v>
      </c>
      <c r="AB86" s="2">
        <v>17805</v>
      </c>
      <c r="AC86" s="3">
        <f t="shared" si="4"/>
        <v>764376.06246898265</v>
      </c>
      <c r="AD86" s="3">
        <f t="shared" si="5"/>
        <v>160078.69250650422</v>
      </c>
      <c r="AE86" s="3">
        <f t="shared" si="6"/>
        <v>8003.9346253252115</v>
      </c>
      <c r="AF86" s="3">
        <f t="shared" si="7"/>
        <v>8100</v>
      </c>
      <c r="AG86" s="3" t="s">
        <v>497</v>
      </c>
      <c r="AH86" s="42">
        <v>768328</v>
      </c>
      <c r="AI86" s="3" t="s">
        <v>876</v>
      </c>
      <c r="AJ86" s="49">
        <v>197</v>
      </c>
      <c r="AK86" s="31"/>
      <c r="AL86" s="50">
        <v>8100</v>
      </c>
      <c r="AM86" s="56"/>
      <c r="AS86" s="3">
        <f>Table2[[#This Row],[To be paid]]-Table2[[#This Row],[Amount cash]]-Table2[[#This Row],[Amount chq]]</f>
        <v>0</v>
      </c>
    </row>
    <row r="87" spans="1:45" hidden="1" x14ac:dyDescent="0.3">
      <c r="A87">
        <v>84</v>
      </c>
      <c r="B87">
        <v>50498</v>
      </c>
      <c r="C87" t="s">
        <v>206</v>
      </c>
      <c r="D87" t="s">
        <v>121</v>
      </c>
      <c r="E87" s="12">
        <v>16982</v>
      </c>
      <c r="F87">
        <v>38897</v>
      </c>
      <c r="H87">
        <v>37.916666666666664</v>
      </c>
      <c r="J87">
        <v>123</v>
      </c>
      <c r="K87">
        <v>907</v>
      </c>
      <c r="L87">
        <v>1087</v>
      </c>
      <c r="M87">
        <v>5696</v>
      </c>
      <c r="O87">
        <v>6783</v>
      </c>
      <c r="P87">
        <v>260.88461538461536</v>
      </c>
      <c r="Q87">
        <v>3913.2692307692305</v>
      </c>
      <c r="R87" s="2">
        <v>37.916666666666664</v>
      </c>
      <c r="S87" s="2">
        <v>766499.69</v>
      </c>
      <c r="T87" s="2">
        <v>7268</v>
      </c>
      <c r="U87" s="2">
        <v>8311.1</v>
      </c>
      <c r="V87" s="2">
        <v>567106.1333333333</v>
      </c>
      <c r="W87" s="2">
        <v>129711.76666666666</v>
      </c>
      <c r="X87" s="2">
        <v>696817.89999999991</v>
      </c>
      <c r="Y87" s="2">
        <v>69681.789999999994</v>
      </c>
      <c r="Z87" s="2">
        <v>148378.12499999997</v>
      </c>
      <c r="AA87" s="3">
        <v>181805.3125</v>
      </c>
      <c r="AB87" s="2">
        <v>18233</v>
      </c>
      <c r="AC87" s="3">
        <f t="shared" si="4"/>
        <v>1130495.2275</v>
      </c>
      <c r="AD87" s="3">
        <f t="shared" si="5"/>
        <v>236752.83252396001</v>
      </c>
      <c r="AE87" s="3">
        <f t="shared" si="6"/>
        <v>11837.641626198001</v>
      </c>
      <c r="AF87" s="3">
        <f t="shared" si="7"/>
        <v>11900</v>
      </c>
      <c r="AG87" s="3" t="s">
        <v>497</v>
      </c>
      <c r="AH87" s="42">
        <v>377210</v>
      </c>
      <c r="AI87" s="3" t="s">
        <v>625</v>
      </c>
      <c r="AJ87" s="68" t="s">
        <v>627</v>
      </c>
      <c r="AK87" s="31"/>
      <c r="AL87" s="50">
        <v>11900</v>
      </c>
      <c r="AM87" s="56"/>
      <c r="AS87" s="3">
        <f>Table2[[#This Row],[To be paid]]-Table2[[#This Row],[Amount cash]]-Table2[[#This Row],[Amount chq]]</f>
        <v>0</v>
      </c>
    </row>
    <row r="88" spans="1:45" hidden="1" x14ac:dyDescent="0.3">
      <c r="A88">
        <v>85</v>
      </c>
      <c r="B88">
        <v>50499</v>
      </c>
      <c r="C88" t="s">
        <v>207</v>
      </c>
      <c r="D88" t="s">
        <v>126</v>
      </c>
      <c r="E88" s="12">
        <v>15128</v>
      </c>
      <c r="F88">
        <v>37043</v>
      </c>
      <c r="H88">
        <v>32.833333333333336</v>
      </c>
      <c r="J88">
        <v>99</v>
      </c>
      <c r="K88">
        <v>685</v>
      </c>
      <c r="L88">
        <v>835</v>
      </c>
      <c r="M88">
        <v>4667</v>
      </c>
      <c r="O88">
        <v>5502</v>
      </c>
      <c r="P88">
        <v>211.61538461538461</v>
      </c>
      <c r="Q88">
        <v>3174.2307692307691</v>
      </c>
      <c r="R88" s="2">
        <v>32.833333333333336</v>
      </c>
      <c r="S88" s="2">
        <v>329086.33999999997</v>
      </c>
      <c r="T88" s="2">
        <v>13684</v>
      </c>
      <c r="U88" s="2">
        <v>6837.1</v>
      </c>
      <c r="V88" s="2">
        <v>250736.56666666665</v>
      </c>
      <c r="W88" s="2">
        <v>48432.833333333336</v>
      </c>
      <c r="X88" s="2">
        <v>299169.39999999997</v>
      </c>
      <c r="Y88" s="2">
        <v>29916.94</v>
      </c>
      <c r="Z88" s="2">
        <v>104220.57692307692</v>
      </c>
      <c r="AA88" s="3">
        <v>129510.45192307692</v>
      </c>
      <c r="AB88" s="2">
        <v>18768</v>
      </c>
      <c r="AC88" s="3">
        <f t="shared" si="4"/>
        <v>602106.46884615382</v>
      </c>
      <c r="AD88" s="3">
        <f t="shared" si="5"/>
        <v>126095.54513163691</v>
      </c>
      <c r="AE88" s="3">
        <f t="shared" si="6"/>
        <v>6304.7772565818459</v>
      </c>
      <c r="AF88" s="3">
        <f t="shared" si="7"/>
        <v>6400</v>
      </c>
      <c r="AG88" s="3" t="s">
        <v>497</v>
      </c>
      <c r="AH88" s="44" t="s">
        <v>639</v>
      </c>
      <c r="AI88" s="3" t="s">
        <v>625</v>
      </c>
      <c r="AJ88" s="68" t="s">
        <v>633</v>
      </c>
      <c r="AK88" s="31"/>
      <c r="AL88" s="50">
        <v>6400</v>
      </c>
      <c r="AM88" s="56"/>
      <c r="AS88" s="3">
        <f>Table2[[#This Row],[To be paid]]-Table2[[#This Row],[Amount cash]]-Table2[[#This Row],[Amount chq]]</f>
        <v>0</v>
      </c>
    </row>
    <row r="89" spans="1:45" hidden="1" x14ac:dyDescent="0.3">
      <c r="A89">
        <v>86</v>
      </c>
      <c r="B89">
        <v>50501</v>
      </c>
      <c r="C89" t="s">
        <v>208</v>
      </c>
      <c r="D89" t="s">
        <v>121</v>
      </c>
      <c r="E89" s="12">
        <v>16278</v>
      </c>
      <c r="F89">
        <v>36257</v>
      </c>
      <c r="G89">
        <v>36257</v>
      </c>
      <c r="H89">
        <v>30.416666666666668</v>
      </c>
      <c r="K89">
        <v>871</v>
      </c>
      <c r="L89">
        <v>979</v>
      </c>
      <c r="M89">
        <v>4241</v>
      </c>
      <c r="O89">
        <v>5220</v>
      </c>
      <c r="P89">
        <v>200.76923076923077</v>
      </c>
      <c r="Q89">
        <v>3011.5384615384614</v>
      </c>
      <c r="R89" s="2">
        <v>30.416666666666668</v>
      </c>
      <c r="S89" s="2">
        <v>188838.90666666668</v>
      </c>
      <c r="T89" s="2">
        <v>0</v>
      </c>
      <c r="U89" s="2">
        <v>6591.8</v>
      </c>
      <c r="V89" s="2">
        <v>137144.1</v>
      </c>
      <c r="W89" s="2">
        <v>34527.633333333331</v>
      </c>
      <c r="X89" s="2">
        <v>171671.73333333334</v>
      </c>
      <c r="Y89" s="2">
        <v>17167.173333333336</v>
      </c>
      <c r="Z89" s="2">
        <v>91600.961538461532</v>
      </c>
      <c r="AA89" s="3">
        <v>115673.41346153847</v>
      </c>
      <c r="AB89" s="2">
        <v>15393</v>
      </c>
      <c r="AC89" s="3">
        <f t="shared" si="4"/>
        <v>418098.08166666667</v>
      </c>
      <c r="AD89" s="3">
        <f t="shared" si="5"/>
        <v>87559.772654960005</v>
      </c>
      <c r="AE89" s="3">
        <f t="shared" si="6"/>
        <v>4377.9886327480008</v>
      </c>
      <c r="AF89" s="3">
        <f t="shared" si="7"/>
        <v>4400</v>
      </c>
      <c r="AG89" s="3" t="s">
        <v>497</v>
      </c>
      <c r="AI89" s="3" t="s">
        <v>625</v>
      </c>
      <c r="AJ89" s="70">
        <v>109</v>
      </c>
      <c r="AK89" s="50">
        <v>4400</v>
      </c>
      <c r="AL89" s="31"/>
      <c r="AM89" s="56" t="s">
        <v>667</v>
      </c>
      <c r="AN89" s="3">
        <v>4500</v>
      </c>
      <c r="AO89" s="3">
        <v>100</v>
      </c>
      <c r="AS89" s="3">
        <f>Table2[[#This Row],[To be paid]]-Table2[[#This Row],[Amount cash]]-Table2[[#This Row],[Amount chq]]</f>
        <v>0</v>
      </c>
    </row>
    <row r="90" spans="1:45" hidden="1" x14ac:dyDescent="0.3">
      <c r="A90">
        <v>87</v>
      </c>
      <c r="B90">
        <v>50504</v>
      </c>
      <c r="C90" t="s">
        <v>209</v>
      </c>
      <c r="D90" t="s">
        <v>96</v>
      </c>
      <c r="E90" s="12">
        <v>16954</v>
      </c>
      <c r="F90">
        <v>38869</v>
      </c>
      <c r="H90">
        <v>34</v>
      </c>
      <c r="J90">
        <v>123</v>
      </c>
      <c r="K90">
        <v>523</v>
      </c>
      <c r="L90">
        <v>643</v>
      </c>
      <c r="M90">
        <v>5696</v>
      </c>
      <c r="O90">
        <v>6339</v>
      </c>
      <c r="P90">
        <v>243.80769230769232</v>
      </c>
      <c r="Q90">
        <v>3657.1153846153848</v>
      </c>
      <c r="R90" s="2">
        <v>34</v>
      </c>
      <c r="S90" s="2">
        <v>703416.2300000001</v>
      </c>
      <c r="T90" s="2">
        <v>9852</v>
      </c>
      <c r="U90" s="2">
        <v>7362.9</v>
      </c>
      <c r="V90" s="2">
        <v>561789.8666666667</v>
      </c>
      <c r="W90" s="2">
        <v>77679.433333333334</v>
      </c>
      <c r="X90" s="2">
        <v>639469.30000000005</v>
      </c>
      <c r="Y90" s="2">
        <v>63946.930000000008</v>
      </c>
      <c r="Z90" s="2">
        <v>124341.92307692308</v>
      </c>
      <c r="AA90" s="3">
        <v>144426.11538461538</v>
      </c>
      <c r="AB90" s="2">
        <v>16003</v>
      </c>
      <c r="AC90" s="3">
        <f t="shared" si="4"/>
        <v>1005402.1684615386</v>
      </c>
      <c r="AD90" s="3">
        <f t="shared" si="5"/>
        <v>210555.34372788927</v>
      </c>
      <c r="AE90" s="3">
        <f t="shared" si="6"/>
        <v>10527.767186394463</v>
      </c>
      <c r="AF90" s="3">
        <f t="shared" si="7"/>
        <v>10600</v>
      </c>
      <c r="AG90" s="3" t="s">
        <v>497</v>
      </c>
      <c r="AH90" s="42">
        <v>737619</v>
      </c>
      <c r="AI90" s="3" t="s">
        <v>708</v>
      </c>
      <c r="AJ90" s="46">
        <v>139</v>
      </c>
      <c r="AK90" s="59"/>
      <c r="AL90" s="50">
        <v>10600</v>
      </c>
      <c r="AM90" s="56"/>
      <c r="AN90" s="3" t="s">
        <v>800</v>
      </c>
      <c r="AS90" s="3">
        <f>Table2[[#This Row],[To be paid]]-Table2[[#This Row],[Amount cash]]-Table2[[#This Row],[Amount chq]]</f>
        <v>0</v>
      </c>
    </row>
    <row r="91" spans="1:45" x14ac:dyDescent="0.3">
      <c r="A91">
        <v>88</v>
      </c>
      <c r="B91">
        <v>50505</v>
      </c>
      <c r="C91" t="s">
        <v>210</v>
      </c>
      <c r="D91" t="s">
        <v>162</v>
      </c>
      <c r="E91" s="12">
        <v>15158</v>
      </c>
      <c r="F91">
        <v>37073</v>
      </c>
      <c r="H91">
        <v>32.833333333333336</v>
      </c>
      <c r="J91">
        <v>144.333</v>
      </c>
      <c r="K91">
        <v>475</v>
      </c>
      <c r="L91">
        <v>643</v>
      </c>
      <c r="M91">
        <v>4720</v>
      </c>
      <c r="O91">
        <v>5363</v>
      </c>
      <c r="P91">
        <v>206.26923076923077</v>
      </c>
      <c r="Q91">
        <v>3094.0384615384614</v>
      </c>
      <c r="R91" s="2">
        <v>32.833333333333336</v>
      </c>
      <c r="S91" s="2">
        <v>319154.2483870968</v>
      </c>
      <c r="T91" s="2">
        <v>11571</v>
      </c>
      <c r="U91" s="2">
        <v>6587.4</v>
      </c>
      <c r="V91" s="2">
        <v>255400.25806451612</v>
      </c>
      <c r="W91" s="2">
        <v>34739.967741935485</v>
      </c>
      <c r="X91" s="2">
        <v>290140.22580645164</v>
      </c>
      <c r="Y91" s="2">
        <v>29014.022580645164</v>
      </c>
      <c r="Z91" s="2">
        <v>101587.59615384616</v>
      </c>
      <c r="AA91" s="3">
        <v>124780.55769230769</v>
      </c>
      <c r="AB91" s="2">
        <v>51288</v>
      </c>
      <c r="AC91" s="3">
        <f t="shared" si="4"/>
        <v>614968.80223325058</v>
      </c>
      <c r="AD91" s="3">
        <f t="shared" si="5"/>
        <v>128789.22643889626</v>
      </c>
      <c r="AE91" s="3">
        <f t="shared" si="6"/>
        <v>6439.4613219448138</v>
      </c>
      <c r="AF91" s="3">
        <f t="shared" si="7"/>
        <v>6500</v>
      </c>
      <c r="AK91" s="31"/>
      <c r="AL91" s="31"/>
      <c r="AM91" s="56"/>
      <c r="AS91" s="3">
        <f>Table2[[#This Row],[To be paid]]-Table2[[#This Row],[Amount cash]]-Table2[[#This Row],[Amount chq]]</f>
        <v>6500</v>
      </c>
    </row>
    <row r="92" spans="1:45" hidden="1" x14ac:dyDescent="0.3">
      <c r="A92">
        <v>89</v>
      </c>
      <c r="B92">
        <v>50506</v>
      </c>
      <c r="C92" t="s">
        <v>211</v>
      </c>
      <c r="D92" t="s">
        <v>162</v>
      </c>
      <c r="E92" s="12">
        <v>18080</v>
      </c>
      <c r="F92">
        <v>39995</v>
      </c>
      <c r="H92">
        <v>39.5</v>
      </c>
      <c r="I92">
        <v>39490</v>
      </c>
      <c r="J92">
        <v>144.333</v>
      </c>
      <c r="K92">
        <v>475</v>
      </c>
      <c r="L92">
        <v>643</v>
      </c>
      <c r="M92">
        <v>6280</v>
      </c>
      <c r="O92">
        <v>6923</v>
      </c>
      <c r="P92">
        <v>266.26923076923077</v>
      </c>
      <c r="Q92">
        <v>3994.0384615384614</v>
      </c>
      <c r="R92" s="2">
        <v>39.5</v>
      </c>
      <c r="S92" s="2">
        <v>847848.72857142868</v>
      </c>
      <c r="T92" s="2">
        <v>3580</v>
      </c>
      <c r="U92" s="2">
        <v>8303.4</v>
      </c>
      <c r="V92" s="2">
        <v>685267</v>
      </c>
      <c r="W92" s="2">
        <v>85504.571428571435</v>
      </c>
      <c r="X92" s="2">
        <v>770771.57142857148</v>
      </c>
      <c r="Y92" s="2">
        <v>77077.157142857148</v>
      </c>
      <c r="Z92" s="2">
        <v>157764.51923076922</v>
      </c>
      <c r="AA92" s="3">
        <v>189221.7115384615</v>
      </c>
      <c r="AB92" s="2">
        <v>35000</v>
      </c>
      <c r="AC92" s="3">
        <f t="shared" si="4"/>
        <v>1241718.3593406593</v>
      </c>
      <c r="AD92" s="3">
        <f t="shared" si="5"/>
        <v>260045.62568655825</v>
      </c>
      <c r="AE92" s="3">
        <f t="shared" si="6"/>
        <v>13002.281284327913</v>
      </c>
      <c r="AF92" s="3">
        <f t="shared" si="7"/>
        <v>13100</v>
      </c>
      <c r="AG92" s="3" t="s">
        <v>497</v>
      </c>
      <c r="AI92" s="3" t="s">
        <v>708</v>
      </c>
      <c r="AJ92" s="46">
        <v>160</v>
      </c>
      <c r="AK92" s="50">
        <v>13100</v>
      </c>
      <c r="AL92" s="31"/>
      <c r="AM92" s="56"/>
      <c r="AS92" s="3">
        <f>Table2[[#This Row],[To be paid]]-Table2[[#This Row],[Amount cash]]-Table2[[#This Row],[Amount chq]]</f>
        <v>0</v>
      </c>
    </row>
    <row r="93" spans="1:45" hidden="1" x14ac:dyDescent="0.3">
      <c r="A93">
        <v>90</v>
      </c>
      <c r="B93">
        <v>50513</v>
      </c>
      <c r="C93" s="51" t="s">
        <v>212</v>
      </c>
      <c r="D93" t="s">
        <v>133</v>
      </c>
      <c r="E93" s="12">
        <v>16619</v>
      </c>
      <c r="F93">
        <v>38534</v>
      </c>
      <c r="H93">
        <v>36.833333333333336</v>
      </c>
      <c r="J93">
        <v>111</v>
      </c>
      <c r="K93">
        <v>517</v>
      </c>
      <c r="L93">
        <v>754</v>
      </c>
      <c r="M93">
        <v>5250</v>
      </c>
      <c r="O93">
        <v>6004</v>
      </c>
      <c r="P93">
        <v>230.92307692307693</v>
      </c>
      <c r="Q93">
        <v>3463.8461538461538</v>
      </c>
      <c r="R93" s="2">
        <v>36.833333333333336</v>
      </c>
      <c r="S93" s="2">
        <v>630972.84516129037</v>
      </c>
      <c r="T93" s="2">
        <v>5697</v>
      </c>
      <c r="U93" s="2">
        <v>7339.8</v>
      </c>
      <c r="V93" s="2">
        <v>501715.3548387097</v>
      </c>
      <c r="W93" s="2">
        <v>71896.322580645166</v>
      </c>
      <c r="X93" s="2">
        <v>573611.67741935491</v>
      </c>
      <c r="Y93" s="2">
        <v>57361.167741935496</v>
      </c>
      <c r="Z93" s="2">
        <v>127585</v>
      </c>
      <c r="AA93" s="3">
        <v>155970.75</v>
      </c>
      <c r="AB93" s="2">
        <v>17004</v>
      </c>
      <c r="AC93" s="3">
        <f t="shared" si="4"/>
        <v>944569.39516129042</v>
      </c>
      <c r="AD93" s="3">
        <f t="shared" si="5"/>
        <v>197815.50101225809</v>
      </c>
      <c r="AE93" s="3">
        <f t="shared" si="6"/>
        <v>9890.775050612905</v>
      </c>
      <c r="AF93" s="3">
        <f t="shared" si="7"/>
        <v>9900</v>
      </c>
      <c r="AG93" s="3" t="s">
        <v>497</v>
      </c>
      <c r="AH93" s="44" t="s">
        <v>788</v>
      </c>
      <c r="AI93" s="3" t="s">
        <v>787</v>
      </c>
      <c r="AJ93" s="46">
        <v>167</v>
      </c>
      <c r="AK93" s="31"/>
      <c r="AL93" s="50">
        <v>9900</v>
      </c>
      <c r="AM93" s="56"/>
      <c r="AS93" s="3">
        <f>Table2[[#This Row],[To be paid]]-Table2[[#This Row],[Amount cash]]-Table2[[#This Row],[Amount chq]]</f>
        <v>0</v>
      </c>
    </row>
    <row r="94" spans="1:45" hidden="1" x14ac:dyDescent="0.3">
      <c r="A94">
        <v>91</v>
      </c>
      <c r="B94">
        <v>50514</v>
      </c>
      <c r="C94" t="s">
        <v>213</v>
      </c>
      <c r="D94" t="s">
        <v>121</v>
      </c>
      <c r="E94" s="12">
        <v>16732</v>
      </c>
      <c r="F94">
        <v>38647</v>
      </c>
      <c r="H94">
        <v>37.166666666666664</v>
      </c>
      <c r="J94">
        <v>115</v>
      </c>
      <c r="K94">
        <v>871</v>
      </c>
      <c r="L94">
        <v>1087</v>
      </c>
      <c r="M94">
        <v>5414</v>
      </c>
      <c r="O94">
        <v>6501</v>
      </c>
      <c r="P94">
        <v>250.03846153846155</v>
      </c>
      <c r="Q94">
        <v>3750.5769230769233</v>
      </c>
      <c r="R94" s="2">
        <v>37.166666666666664</v>
      </c>
      <c r="S94" s="2">
        <v>703793.87419354846</v>
      </c>
      <c r="T94" s="2">
        <v>13184</v>
      </c>
      <c r="U94" s="2">
        <v>8000.9</v>
      </c>
      <c r="V94" s="2">
        <v>521380.19354838709</v>
      </c>
      <c r="W94" s="2">
        <v>118432.41935483871</v>
      </c>
      <c r="X94" s="2">
        <v>639812.61290322582</v>
      </c>
      <c r="Y94" s="2">
        <v>63981.261290322582</v>
      </c>
      <c r="Z94" s="2">
        <v>139396.44230769231</v>
      </c>
      <c r="AA94" s="3">
        <v>171557.7596153846</v>
      </c>
      <c r="AB94" s="2">
        <v>18233</v>
      </c>
      <c r="AC94" s="3">
        <f t="shared" si="4"/>
        <v>1054165.9761166256</v>
      </c>
      <c r="AD94" s="3">
        <f t="shared" si="5"/>
        <v>220767.65538224819</v>
      </c>
      <c r="AE94" s="3">
        <f t="shared" si="6"/>
        <v>11038.38276911241</v>
      </c>
      <c r="AF94" s="3">
        <f t="shared" si="7"/>
        <v>11100</v>
      </c>
      <c r="AG94" s="3" t="s">
        <v>497</v>
      </c>
      <c r="AH94" s="42">
        <v>286455</v>
      </c>
      <c r="AI94" s="3" t="s">
        <v>490</v>
      </c>
      <c r="AJ94" s="68" t="s">
        <v>508</v>
      </c>
      <c r="AK94" s="31"/>
      <c r="AL94" s="50">
        <v>11100</v>
      </c>
      <c r="AM94" s="56"/>
      <c r="AS94" s="3">
        <f>Table2[[#This Row],[To be paid]]-Table2[[#This Row],[Amount cash]]-Table2[[#This Row],[Amount chq]]</f>
        <v>0</v>
      </c>
    </row>
    <row r="95" spans="1:45" hidden="1" x14ac:dyDescent="0.3">
      <c r="A95">
        <v>92</v>
      </c>
      <c r="B95">
        <v>50515</v>
      </c>
      <c r="C95" t="s">
        <v>214</v>
      </c>
      <c r="D95" t="s">
        <v>121</v>
      </c>
      <c r="E95" s="12">
        <v>16497</v>
      </c>
      <c r="F95">
        <v>38412</v>
      </c>
      <c r="H95">
        <v>36.5</v>
      </c>
      <c r="J95">
        <v>110</v>
      </c>
      <c r="K95">
        <v>871</v>
      </c>
      <c r="L95">
        <v>1087</v>
      </c>
      <c r="M95">
        <v>5511</v>
      </c>
      <c r="O95">
        <v>6598</v>
      </c>
      <c r="P95">
        <v>253.76923076923077</v>
      </c>
      <c r="Q95">
        <v>3806.5384615384614</v>
      </c>
      <c r="R95" s="2">
        <v>36.5</v>
      </c>
      <c r="S95" s="2">
        <v>649107.62258064502</v>
      </c>
      <c r="T95" s="2">
        <v>7258</v>
      </c>
      <c r="U95" s="2">
        <v>8107.6</v>
      </c>
      <c r="V95" s="2">
        <v>480010.77419354836</v>
      </c>
      <c r="W95" s="2">
        <v>110087.06451612903</v>
      </c>
      <c r="X95" s="2">
        <v>590097.83870967734</v>
      </c>
      <c r="Y95" s="2">
        <v>59009.783870967738</v>
      </c>
      <c r="Z95" s="2">
        <v>138938.65384615384</v>
      </c>
      <c r="AA95" s="3">
        <v>170727.34615384619</v>
      </c>
      <c r="AB95" s="2">
        <v>18113</v>
      </c>
      <c r="AC95" s="3">
        <f t="shared" si="4"/>
        <v>992252.222580645</v>
      </c>
      <c r="AD95" s="3">
        <f t="shared" si="5"/>
        <v>207801.42946172899</v>
      </c>
      <c r="AE95" s="3">
        <f t="shared" si="6"/>
        <v>10390.071473086449</v>
      </c>
      <c r="AF95" s="3">
        <f t="shared" si="7"/>
        <v>10400</v>
      </c>
      <c r="AG95" s="3" t="s">
        <v>497</v>
      </c>
      <c r="AH95" s="42">
        <v>256679</v>
      </c>
      <c r="AI95" s="3" t="s">
        <v>876</v>
      </c>
      <c r="AJ95" s="46">
        <v>374</v>
      </c>
      <c r="AK95" s="31"/>
      <c r="AL95" s="31">
        <v>10400</v>
      </c>
      <c r="AM95" s="56"/>
      <c r="AS95" s="3">
        <f>Table2[[#This Row],[To be paid]]-Table2[[#This Row],[Amount cash]]-Table2[[#This Row],[Amount chq]]</f>
        <v>0</v>
      </c>
    </row>
    <row r="96" spans="1:45" hidden="1" x14ac:dyDescent="0.3">
      <c r="A96">
        <v>93</v>
      </c>
      <c r="B96">
        <v>50521</v>
      </c>
      <c r="C96" t="s">
        <v>215</v>
      </c>
      <c r="D96" t="s">
        <v>121</v>
      </c>
      <c r="E96" s="12">
        <v>17842</v>
      </c>
      <c r="F96">
        <v>39757</v>
      </c>
      <c r="H96">
        <v>39.333333333333336</v>
      </c>
      <c r="I96">
        <v>39490</v>
      </c>
      <c r="J96">
        <v>144.333</v>
      </c>
      <c r="K96">
        <v>907</v>
      </c>
      <c r="L96">
        <v>1087</v>
      </c>
      <c r="M96">
        <v>6280</v>
      </c>
      <c r="O96">
        <v>7367</v>
      </c>
      <c r="P96">
        <v>283.34615384615387</v>
      </c>
      <c r="Q96">
        <v>4250.1923076923076</v>
      </c>
      <c r="R96" s="2">
        <v>39.333333333333336</v>
      </c>
      <c r="S96" s="2">
        <v>919747.24285714282</v>
      </c>
      <c r="T96" s="2">
        <v>10532</v>
      </c>
      <c r="U96" s="2">
        <v>8953.5</v>
      </c>
      <c r="V96" s="2">
        <v>685267</v>
      </c>
      <c r="W96" s="2">
        <v>150866.85714285713</v>
      </c>
      <c r="X96" s="2">
        <v>836133.85714285716</v>
      </c>
      <c r="Y96" s="2">
        <v>83613.385714285716</v>
      </c>
      <c r="Z96" s="2">
        <v>167174.23076923078</v>
      </c>
      <c r="AA96" s="3">
        <v>203175.57692307694</v>
      </c>
      <c r="AB96" s="2">
        <v>19994</v>
      </c>
      <c r="AC96" s="3">
        <f t="shared" si="4"/>
        <v>1329576.5505494506</v>
      </c>
      <c r="AD96" s="3">
        <f t="shared" si="5"/>
        <v>278445.23952226812</v>
      </c>
      <c r="AE96" s="3">
        <f t="shared" si="6"/>
        <v>13922.261976113406</v>
      </c>
      <c r="AF96" s="3">
        <f t="shared" si="7"/>
        <v>14000</v>
      </c>
      <c r="AG96" s="3" t="s">
        <v>497</v>
      </c>
      <c r="AH96" s="42">
        <v>74771</v>
      </c>
      <c r="AI96" s="3" t="s">
        <v>625</v>
      </c>
      <c r="AJ96" s="46">
        <v>112</v>
      </c>
      <c r="AK96" s="31"/>
      <c r="AL96" s="50">
        <v>14000</v>
      </c>
      <c r="AM96" s="56"/>
      <c r="AS96" s="3">
        <f>Table2[[#This Row],[To be paid]]-Table2[[#This Row],[Amount cash]]-Table2[[#This Row],[Amount chq]]</f>
        <v>0</v>
      </c>
    </row>
    <row r="97" spans="1:45" hidden="1" x14ac:dyDescent="0.3">
      <c r="A97">
        <v>94</v>
      </c>
      <c r="B97">
        <v>50524</v>
      </c>
      <c r="C97" t="s">
        <v>216</v>
      </c>
      <c r="D97" t="s">
        <v>121</v>
      </c>
      <c r="E97" s="12">
        <v>16799</v>
      </c>
      <c r="F97">
        <v>38714</v>
      </c>
      <c r="H97">
        <v>37.25</v>
      </c>
      <c r="J97">
        <v>117</v>
      </c>
      <c r="K97">
        <v>943</v>
      </c>
      <c r="L97">
        <v>1087</v>
      </c>
      <c r="M97">
        <v>5477</v>
      </c>
      <c r="O97">
        <v>6564</v>
      </c>
      <c r="P97">
        <v>252.46153846153845</v>
      </c>
      <c r="Q97">
        <v>3786.9230769230767</v>
      </c>
      <c r="R97" s="2">
        <v>37.25</v>
      </c>
      <c r="S97" s="2">
        <v>724204.55161290325</v>
      </c>
      <c r="T97" s="2">
        <v>980</v>
      </c>
      <c r="U97" s="2">
        <v>8070.2</v>
      </c>
      <c r="V97" s="2">
        <v>533374.96774193551</v>
      </c>
      <c r="W97" s="2">
        <v>124992.80645161291</v>
      </c>
      <c r="X97" s="2">
        <v>658367.77419354836</v>
      </c>
      <c r="Y97" s="2">
        <v>65836.777419354839</v>
      </c>
      <c r="Z97" s="2">
        <v>141062.8846153846</v>
      </c>
      <c r="AA97" s="3">
        <v>173431.70192307691</v>
      </c>
      <c r="AB97" s="2">
        <v>12929</v>
      </c>
      <c r="AC97" s="3">
        <f t="shared" si="4"/>
        <v>1060678.3381513646</v>
      </c>
      <c r="AD97" s="3">
        <f t="shared" si="5"/>
        <v>222131.50028901137</v>
      </c>
      <c r="AE97" s="3">
        <f t="shared" si="6"/>
        <v>11106.575014450569</v>
      </c>
      <c r="AF97" s="3">
        <f t="shared" si="7"/>
        <v>11200</v>
      </c>
      <c r="AG97" s="3" t="s">
        <v>497</v>
      </c>
      <c r="AH97" s="44" t="s">
        <v>738</v>
      </c>
      <c r="AI97" s="3" t="s">
        <v>625</v>
      </c>
      <c r="AJ97" s="68" t="s">
        <v>643</v>
      </c>
      <c r="AK97" s="31"/>
      <c r="AL97" s="50">
        <v>11200</v>
      </c>
      <c r="AM97" s="56"/>
      <c r="AS97" s="3">
        <f>Table2[[#This Row],[To be paid]]-Table2[[#This Row],[Amount cash]]-Table2[[#This Row],[Amount chq]]</f>
        <v>0</v>
      </c>
    </row>
    <row r="98" spans="1:45" hidden="1" x14ac:dyDescent="0.3">
      <c r="A98">
        <v>95</v>
      </c>
      <c r="B98">
        <v>50537</v>
      </c>
      <c r="C98" t="s">
        <v>217</v>
      </c>
      <c r="D98" t="s">
        <v>126</v>
      </c>
      <c r="E98" s="12">
        <v>16954</v>
      </c>
      <c r="F98">
        <v>38869</v>
      </c>
      <c r="H98">
        <v>37</v>
      </c>
      <c r="J98">
        <v>123</v>
      </c>
      <c r="K98">
        <v>775</v>
      </c>
      <c r="L98">
        <v>865</v>
      </c>
      <c r="M98">
        <v>5696</v>
      </c>
      <c r="O98">
        <v>6561</v>
      </c>
      <c r="P98">
        <v>252.34615384615384</v>
      </c>
      <c r="Q98">
        <v>3785.1923076923076</v>
      </c>
      <c r="R98" s="2">
        <v>37</v>
      </c>
      <c r="S98" s="2">
        <v>733451.07000000007</v>
      </c>
      <c r="T98" s="2">
        <v>4006</v>
      </c>
      <c r="U98" s="2">
        <v>8002</v>
      </c>
      <c r="V98" s="2">
        <v>561789.8666666667</v>
      </c>
      <c r="W98" s="2">
        <v>104983.83333333333</v>
      </c>
      <c r="X98" s="2">
        <v>666773.70000000007</v>
      </c>
      <c r="Y98" s="2">
        <v>66677.37000000001</v>
      </c>
      <c r="Z98" s="2">
        <v>140052.11538461538</v>
      </c>
      <c r="AA98" s="3">
        <v>170811.92307692309</v>
      </c>
      <c r="AB98" s="2">
        <v>18831</v>
      </c>
      <c r="AC98" s="3">
        <f t="shared" si="4"/>
        <v>1075154.1084615386</v>
      </c>
      <c r="AD98" s="3">
        <f t="shared" si="5"/>
        <v>225163.07401044926</v>
      </c>
      <c r="AE98" s="3">
        <f t="shared" si="6"/>
        <v>11258.153700522464</v>
      </c>
      <c r="AF98" s="3">
        <f t="shared" si="7"/>
        <v>11300</v>
      </c>
      <c r="AG98" s="3" t="s">
        <v>497</v>
      </c>
      <c r="AH98" s="44" t="s">
        <v>652</v>
      </c>
      <c r="AI98" s="3" t="s">
        <v>625</v>
      </c>
      <c r="AJ98" s="68" t="s">
        <v>645</v>
      </c>
      <c r="AK98" s="31"/>
      <c r="AL98" s="50">
        <v>11300</v>
      </c>
      <c r="AM98" s="56"/>
      <c r="AS98" s="3">
        <f>Table2[[#This Row],[To be paid]]-Table2[[#This Row],[Amount cash]]-Table2[[#This Row],[Amount chq]]</f>
        <v>0</v>
      </c>
    </row>
    <row r="99" spans="1:45" hidden="1" x14ac:dyDescent="0.3">
      <c r="A99">
        <v>96</v>
      </c>
      <c r="B99">
        <v>50540</v>
      </c>
      <c r="C99" t="s">
        <v>218</v>
      </c>
      <c r="D99" t="s">
        <v>121</v>
      </c>
      <c r="E99" s="12">
        <v>17405</v>
      </c>
      <c r="F99">
        <v>39320</v>
      </c>
      <c r="H99">
        <v>38.25</v>
      </c>
      <c r="J99">
        <v>137</v>
      </c>
      <c r="K99">
        <v>907</v>
      </c>
      <c r="L99">
        <v>1087</v>
      </c>
      <c r="M99">
        <v>6236</v>
      </c>
      <c r="O99">
        <v>7323</v>
      </c>
      <c r="P99">
        <v>281.65384615384613</v>
      </c>
      <c r="Q99">
        <v>4224.8076923076924</v>
      </c>
      <c r="R99" s="2">
        <v>38.25</v>
      </c>
      <c r="S99" s="2">
        <v>874503.15806451626</v>
      </c>
      <c r="T99" s="2">
        <v>3185</v>
      </c>
      <c r="U99" s="2">
        <v>8905.1</v>
      </c>
      <c r="V99" s="2">
        <v>650212.19354838715</v>
      </c>
      <c r="W99" s="2">
        <v>144790.67741935485</v>
      </c>
      <c r="X99" s="2">
        <v>795002.87096774206</v>
      </c>
      <c r="Y99" s="2">
        <v>79500.287096774206</v>
      </c>
      <c r="Z99" s="2">
        <v>161598.89423076922</v>
      </c>
      <c r="AA99" s="3">
        <v>196511.58173076922</v>
      </c>
      <c r="AB99" s="2">
        <v>5835</v>
      </c>
      <c r="AC99" s="3">
        <f t="shared" si="4"/>
        <v>1250538.7340260546</v>
      </c>
      <c r="AD99" s="3">
        <f t="shared" si="5"/>
        <v>261892.82383467245</v>
      </c>
      <c r="AE99" s="3">
        <f t="shared" si="6"/>
        <v>13094.641191733623</v>
      </c>
      <c r="AF99" s="3">
        <f t="shared" si="7"/>
        <v>13100</v>
      </c>
      <c r="AG99" s="3" t="s">
        <v>497</v>
      </c>
      <c r="AH99" s="42">
        <v>436706</v>
      </c>
      <c r="AI99" s="3" t="s">
        <v>625</v>
      </c>
      <c r="AJ99" s="68">
        <v>119</v>
      </c>
      <c r="AK99" s="31"/>
      <c r="AL99" s="50">
        <v>13100</v>
      </c>
      <c r="AM99" s="56"/>
      <c r="AS99" s="3">
        <f>Table2[[#This Row],[To be paid]]-Table2[[#This Row],[Amount cash]]-Table2[[#This Row],[Amount chq]]</f>
        <v>0</v>
      </c>
    </row>
    <row r="100" spans="1:45" hidden="1" x14ac:dyDescent="0.3">
      <c r="A100">
        <v>97</v>
      </c>
      <c r="B100">
        <v>50542</v>
      </c>
      <c r="C100" t="s">
        <v>219</v>
      </c>
      <c r="D100" t="s">
        <v>121</v>
      </c>
      <c r="E100" s="12">
        <v>18446</v>
      </c>
      <c r="F100">
        <v>40361</v>
      </c>
      <c r="H100">
        <v>38.75</v>
      </c>
      <c r="I100">
        <v>39490</v>
      </c>
      <c r="J100">
        <v>131</v>
      </c>
      <c r="K100">
        <v>943</v>
      </c>
      <c r="L100">
        <v>1087</v>
      </c>
      <c r="M100">
        <v>6280</v>
      </c>
      <c r="O100">
        <v>7367</v>
      </c>
      <c r="P100">
        <v>283.34615384615387</v>
      </c>
      <c r="Q100">
        <v>4250.1923076923076</v>
      </c>
      <c r="R100" s="2">
        <v>38.75</v>
      </c>
      <c r="S100" s="2">
        <v>921806.44285714289</v>
      </c>
      <c r="T100" s="2">
        <v>7693</v>
      </c>
      <c r="U100" s="2">
        <v>8953.5</v>
      </c>
      <c r="V100" s="2">
        <v>685267</v>
      </c>
      <c r="W100" s="2">
        <v>152738.85714285713</v>
      </c>
      <c r="X100" s="2">
        <v>838005.85714285716</v>
      </c>
      <c r="Y100" s="2">
        <v>83800.585714285728</v>
      </c>
      <c r="Z100" s="2">
        <v>164694.95192307691</v>
      </c>
      <c r="AA100" s="3">
        <v>200162.37980769231</v>
      </c>
      <c r="AB100" s="2">
        <v>18535</v>
      </c>
      <c r="AC100" s="3">
        <f t="shared" si="4"/>
        <v>1321845.274587912</v>
      </c>
      <c r="AD100" s="3">
        <f t="shared" si="5"/>
        <v>276826.12478529889</v>
      </c>
      <c r="AE100" s="3">
        <f t="shared" si="6"/>
        <v>13841.306239264944</v>
      </c>
      <c r="AF100" s="3">
        <f t="shared" si="7"/>
        <v>13900</v>
      </c>
      <c r="AG100" s="3" t="s">
        <v>497</v>
      </c>
      <c r="AI100" s="3" t="s">
        <v>625</v>
      </c>
      <c r="AJ100" s="68" t="s">
        <v>641</v>
      </c>
      <c r="AK100" s="50">
        <v>13900</v>
      </c>
      <c r="AL100" s="31"/>
      <c r="AM100" s="56"/>
      <c r="AN100" s="3">
        <v>14000</v>
      </c>
      <c r="AO100" s="3">
        <v>100</v>
      </c>
      <c r="AS100" s="3">
        <f>Table2[[#This Row],[To be paid]]-Table2[[#This Row],[Amount cash]]-Table2[[#This Row],[Amount chq]]</f>
        <v>0</v>
      </c>
    </row>
    <row r="101" spans="1:45" hidden="1" x14ac:dyDescent="0.3">
      <c r="A101">
        <v>98</v>
      </c>
      <c r="B101">
        <v>50544</v>
      </c>
      <c r="C101" t="s">
        <v>220</v>
      </c>
      <c r="D101" t="s">
        <v>126</v>
      </c>
      <c r="E101" s="12">
        <v>17349</v>
      </c>
      <c r="F101">
        <v>39264</v>
      </c>
      <c r="H101">
        <v>38</v>
      </c>
      <c r="J101">
        <v>131</v>
      </c>
      <c r="K101">
        <v>520</v>
      </c>
      <c r="L101">
        <v>865</v>
      </c>
      <c r="M101">
        <v>6146</v>
      </c>
      <c r="O101">
        <v>7011</v>
      </c>
      <c r="P101">
        <v>269.65384615384613</v>
      </c>
      <c r="Q101">
        <v>4044.8076923076919</v>
      </c>
      <c r="R101" s="2">
        <v>38</v>
      </c>
      <c r="S101" s="2">
        <v>805114.37741935486</v>
      </c>
      <c r="T101" s="2">
        <v>12032</v>
      </c>
      <c r="U101" s="2">
        <v>8497</v>
      </c>
      <c r="V101" s="2">
        <v>639034.25806451612</v>
      </c>
      <c r="W101" s="2">
        <v>92887.903225806454</v>
      </c>
      <c r="X101" s="2">
        <v>731922.16129032255</v>
      </c>
      <c r="Y101" s="2">
        <v>73192.216129032255</v>
      </c>
      <c r="Z101" s="2">
        <v>153702.69230769228</v>
      </c>
      <c r="AA101" s="3">
        <v>186280.38461538462</v>
      </c>
      <c r="AB101" s="2">
        <v>17748</v>
      </c>
      <c r="AC101" s="3">
        <f t="shared" si="4"/>
        <v>1183374.4543424319</v>
      </c>
      <c r="AD101" s="3">
        <f t="shared" si="5"/>
        <v>247827.01172620946</v>
      </c>
      <c r="AE101" s="3">
        <f t="shared" si="6"/>
        <v>12391.350586310473</v>
      </c>
      <c r="AF101" s="3">
        <f t="shared" si="7"/>
        <v>12400</v>
      </c>
      <c r="AG101" s="3" t="s">
        <v>497</v>
      </c>
      <c r="AI101" s="3" t="s">
        <v>1184</v>
      </c>
      <c r="AJ101" s="46">
        <v>219</v>
      </c>
      <c r="AK101" s="31">
        <v>12400</v>
      </c>
      <c r="AL101" s="31"/>
      <c r="AM101" s="56"/>
      <c r="AS101" s="3">
        <f>Table2[[#This Row],[To be paid]]-Table2[[#This Row],[Amount cash]]-Table2[[#This Row],[Amount chq]]</f>
        <v>0</v>
      </c>
    </row>
    <row r="102" spans="1:45" hidden="1" x14ac:dyDescent="0.3">
      <c r="A102">
        <v>99</v>
      </c>
      <c r="B102">
        <v>50545</v>
      </c>
      <c r="C102" t="s">
        <v>221</v>
      </c>
      <c r="D102" t="s">
        <v>162</v>
      </c>
      <c r="E102" s="12">
        <v>17349</v>
      </c>
      <c r="F102">
        <v>39264</v>
      </c>
      <c r="H102">
        <v>38</v>
      </c>
      <c r="J102">
        <v>131</v>
      </c>
      <c r="K102">
        <v>433</v>
      </c>
      <c r="L102">
        <v>643</v>
      </c>
      <c r="M102">
        <v>6146</v>
      </c>
      <c r="O102">
        <v>6789</v>
      </c>
      <c r="P102">
        <v>261.11538461538464</v>
      </c>
      <c r="Q102">
        <v>3916.7307692307695</v>
      </c>
      <c r="R102" s="2">
        <v>38</v>
      </c>
      <c r="S102" s="2">
        <v>786864.1</v>
      </c>
      <c r="T102" s="2">
        <v>7304</v>
      </c>
      <c r="U102" s="2">
        <v>8156</v>
      </c>
      <c r="V102" s="2">
        <v>639034.25806451612</v>
      </c>
      <c r="W102" s="2">
        <v>76296.741935483864</v>
      </c>
      <c r="X102" s="2">
        <v>715331</v>
      </c>
      <c r="Y102" s="2">
        <v>71533.100000000006</v>
      </c>
      <c r="Z102" s="2">
        <v>148835.76923076925</v>
      </c>
      <c r="AA102" s="3">
        <v>178804.61538461538</v>
      </c>
      <c r="AB102" s="2">
        <v>17629</v>
      </c>
      <c r="AC102" s="3">
        <f t="shared" si="4"/>
        <v>1147593.4846153846</v>
      </c>
      <c r="AD102" s="3">
        <f t="shared" si="5"/>
        <v>240333.61792209229</v>
      </c>
      <c r="AE102" s="3">
        <f t="shared" si="6"/>
        <v>12016.680896104615</v>
      </c>
      <c r="AF102" s="3">
        <f t="shared" si="7"/>
        <v>12100</v>
      </c>
      <c r="AG102" s="3" t="s">
        <v>497</v>
      </c>
      <c r="AI102" s="3" t="s">
        <v>1171</v>
      </c>
      <c r="AJ102" s="46">
        <v>215</v>
      </c>
      <c r="AK102" s="31">
        <v>12100</v>
      </c>
      <c r="AL102" s="31"/>
      <c r="AM102" s="56"/>
      <c r="AS102" s="3">
        <f>Table2[[#This Row],[To be paid]]-Table2[[#This Row],[Amount cash]]-Table2[[#This Row],[Amount chq]]</f>
        <v>0</v>
      </c>
    </row>
    <row r="103" spans="1:45" x14ac:dyDescent="0.3">
      <c r="A103">
        <v>100</v>
      </c>
      <c r="B103">
        <v>50549</v>
      </c>
      <c r="C103" t="s">
        <v>222</v>
      </c>
      <c r="D103" t="s">
        <v>121</v>
      </c>
      <c r="E103" s="12">
        <v>17478</v>
      </c>
      <c r="F103">
        <v>38693</v>
      </c>
      <c r="G103">
        <v>38693</v>
      </c>
      <c r="H103">
        <v>36.5</v>
      </c>
      <c r="J103">
        <v>140</v>
      </c>
      <c r="K103">
        <v>703</v>
      </c>
      <c r="L103">
        <v>1051</v>
      </c>
      <c r="M103">
        <v>5477</v>
      </c>
      <c r="O103">
        <v>6528</v>
      </c>
      <c r="P103">
        <v>251.07692307692307</v>
      </c>
      <c r="Q103">
        <v>3766.1538461538462</v>
      </c>
      <c r="R103" s="2">
        <v>36.5</v>
      </c>
      <c r="S103" s="2">
        <v>695478.37096774206</v>
      </c>
      <c r="T103" s="2">
        <v>10015</v>
      </c>
      <c r="U103" s="2">
        <v>8030.6</v>
      </c>
      <c r="V103" s="2">
        <v>529664.74193548388</v>
      </c>
      <c r="W103" s="2">
        <v>102588.32258064517</v>
      </c>
      <c r="X103" s="2">
        <v>632253.06451612909</v>
      </c>
      <c r="Y103" s="2">
        <v>63225.306451612909</v>
      </c>
      <c r="Z103" s="2">
        <v>137464.61538461538</v>
      </c>
      <c r="AA103" s="3">
        <v>169105.90384615387</v>
      </c>
      <c r="AB103" s="2">
        <v>19867</v>
      </c>
      <c r="AC103" s="3">
        <f t="shared" si="4"/>
        <v>1039961.4901985113</v>
      </c>
      <c r="AD103" s="3">
        <f t="shared" si="5"/>
        <v>217792.89512333303</v>
      </c>
      <c r="AE103" s="3">
        <f t="shared" si="6"/>
        <v>10889.644756166652</v>
      </c>
      <c r="AF103" s="3">
        <f t="shared" si="7"/>
        <v>10900</v>
      </c>
      <c r="AK103" s="31"/>
      <c r="AL103" s="31"/>
      <c r="AM103" s="56"/>
      <c r="AS103" s="3">
        <f>Table2[[#This Row],[To be paid]]-Table2[[#This Row],[Amount cash]]-Table2[[#This Row],[Amount chq]]</f>
        <v>10900</v>
      </c>
    </row>
    <row r="104" spans="1:45" hidden="1" x14ac:dyDescent="0.3">
      <c r="A104">
        <v>101</v>
      </c>
      <c r="B104">
        <v>50552</v>
      </c>
      <c r="C104" t="s">
        <v>223</v>
      </c>
      <c r="D104" t="s">
        <v>133</v>
      </c>
      <c r="E104" s="12">
        <v>18080</v>
      </c>
      <c r="F104">
        <v>39995</v>
      </c>
      <c r="H104">
        <v>38.666666666666664</v>
      </c>
      <c r="I104">
        <v>39490</v>
      </c>
      <c r="J104">
        <v>71</v>
      </c>
      <c r="K104">
        <v>517</v>
      </c>
      <c r="L104">
        <v>754</v>
      </c>
      <c r="M104">
        <v>6280</v>
      </c>
      <c r="O104">
        <v>7034</v>
      </c>
      <c r="P104">
        <v>270.53846153846155</v>
      </c>
      <c r="Q104">
        <v>4058.0769230769233</v>
      </c>
      <c r="R104" s="2">
        <v>38.666666666666664</v>
      </c>
      <c r="S104" s="2">
        <v>858919.75714285718</v>
      </c>
      <c r="T104" s="2">
        <v>9274</v>
      </c>
      <c r="U104" s="2">
        <v>8472.7999999999993</v>
      </c>
      <c r="V104" s="2">
        <v>685267</v>
      </c>
      <c r="W104" s="2">
        <v>95569.142857142855</v>
      </c>
      <c r="X104" s="2">
        <v>780836.14285714284</v>
      </c>
      <c r="Y104" s="2">
        <v>78083.614285714284</v>
      </c>
      <c r="Z104" s="2">
        <v>156912.30769230769</v>
      </c>
      <c r="AA104" s="3">
        <v>189008.61538461535</v>
      </c>
      <c r="AB104" s="2">
        <v>17214</v>
      </c>
      <c r="AC104" s="3">
        <f t="shared" si="4"/>
        <v>1239801.4802197802</v>
      </c>
      <c r="AD104" s="3">
        <f t="shared" si="5"/>
        <v>259644.18519354725</v>
      </c>
      <c r="AE104" s="3">
        <f t="shared" si="6"/>
        <v>12982.209259677364</v>
      </c>
      <c r="AF104" s="3">
        <f t="shared" si="7"/>
        <v>13000</v>
      </c>
      <c r="AG104" s="3" t="s">
        <v>497</v>
      </c>
      <c r="AI104" s="3" t="s">
        <v>598</v>
      </c>
      <c r="AJ104" s="68" t="s">
        <v>603</v>
      </c>
      <c r="AK104" s="50">
        <v>13000</v>
      </c>
      <c r="AL104" s="31"/>
      <c r="AM104" s="56"/>
      <c r="AS104" s="3">
        <f>Table2[[#This Row],[To be paid]]-Table2[[#This Row],[Amount cash]]-Table2[[#This Row],[Amount chq]]</f>
        <v>0</v>
      </c>
    </row>
    <row r="105" spans="1:45" hidden="1" x14ac:dyDescent="0.3">
      <c r="A105">
        <v>102</v>
      </c>
      <c r="B105">
        <v>50562</v>
      </c>
      <c r="C105" t="s">
        <v>224</v>
      </c>
      <c r="D105" t="s">
        <v>121</v>
      </c>
      <c r="E105" s="12">
        <v>15657</v>
      </c>
      <c r="F105">
        <v>37572</v>
      </c>
      <c r="H105">
        <v>33.083333333333336</v>
      </c>
      <c r="J105">
        <v>80</v>
      </c>
      <c r="K105">
        <v>907</v>
      </c>
      <c r="L105">
        <v>1087</v>
      </c>
      <c r="M105">
        <v>4990</v>
      </c>
      <c r="O105">
        <v>6077</v>
      </c>
      <c r="P105">
        <v>233.73076923076923</v>
      </c>
      <c r="Q105">
        <v>3505.9615384615386</v>
      </c>
      <c r="R105" s="2">
        <v>33.083333333333336</v>
      </c>
      <c r="S105" s="2">
        <v>458876.88</v>
      </c>
      <c r="T105" s="2">
        <v>12469</v>
      </c>
      <c r="U105" s="2">
        <v>7534.5</v>
      </c>
      <c r="V105" s="2">
        <v>334806</v>
      </c>
      <c r="W105" s="2">
        <v>82354.8</v>
      </c>
      <c r="X105" s="2">
        <v>417160.8</v>
      </c>
      <c r="Y105" s="2">
        <v>41716.080000000002</v>
      </c>
      <c r="Z105" s="2">
        <v>115988.89423076925</v>
      </c>
      <c r="AA105" s="3">
        <v>143807.52403846153</v>
      </c>
      <c r="AB105" s="2">
        <v>18784</v>
      </c>
      <c r="AC105" s="3">
        <f t="shared" si="4"/>
        <v>757460.79826923076</v>
      </c>
      <c r="AD105" s="3">
        <f t="shared" si="5"/>
        <v>158630.47021673538</v>
      </c>
      <c r="AE105" s="3">
        <f t="shared" si="6"/>
        <v>7931.5235108367697</v>
      </c>
      <c r="AF105" s="3">
        <f t="shared" si="7"/>
        <v>8000</v>
      </c>
      <c r="AG105" s="3" t="s">
        <v>497</v>
      </c>
      <c r="AH105" s="42">
        <v>861293</v>
      </c>
      <c r="AI105" s="3" t="s">
        <v>559</v>
      </c>
      <c r="AJ105" s="68" t="s">
        <v>565</v>
      </c>
      <c r="AK105" s="31"/>
      <c r="AL105" s="50">
        <v>8000</v>
      </c>
      <c r="AM105" s="56"/>
      <c r="AS105" s="3">
        <f>Table2[[#This Row],[To be paid]]-Table2[[#This Row],[Amount cash]]-Table2[[#This Row],[Amount chq]]</f>
        <v>0</v>
      </c>
    </row>
    <row r="106" spans="1:45" x14ac:dyDescent="0.3">
      <c r="A106">
        <v>103</v>
      </c>
      <c r="B106">
        <v>50564</v>
      </c>
      <c r="C106" t="s">
        <v>225</v>
      </c>
      <c r="D106" t="s">
        <v>117</v>
      </c>
      <c r="E106" s="12">
        <v>19146</v>
      </c>
      <c r="F106">
        <v>41061</v>
      </c>
      <c r="H106">
        <v>38.25</v>
      </c>
      <c r="I106">
        <v>39490</v>
      </c>
      <c r="J106">
        <v>144.333</v>
      </c>
      <c r="K106">
        <v>565</v>
      </c>
      <c r="L106">
        <v>943</v>
      </c>
      <c r="M106">
        <v>6280</v>
      </c>
      <c r="O106">
        <v>7223</v>
      </c>
      <c r="P106">
        <v>277.80769230769232</v>
      </c>
      <c r="Q106">
        <v>4167.1153846153848</v>
      </c>
      <c r="R106" s="2">
        <v>38.25</v>
      </c>
      <c r="S106" s="2">
        <v>872753.35714285716</v>
      </c>
      <c r="T106" s="2">
        <v>4639</v>
      </c>
      <c r="U106" s="2">
        <v>8769.7999999999993</v>
      </c>
      <c r="V106" s="2">
        <v>685267</v>
      </c>
      <c r="W106" s="2">
        <v>108145.14285714286</v>
      </c>
      <c r="X106" s="2">
        <v>793412.14285714284</v>
      </c>
      <c r="Y106" s="2">
        <v>79341.21428571429</v>
      </c>
      <c r="Z106" s="2">
        <v>159392.16346153847</v>
      </c>
      <c r="AA106" s="3">
        <v>193525.87499999997</v>
      </c>
      <c r="AB106" s="2">
        <v>16050</v>
      </c>
      <c r="AC106" s="3">
        <f t="shared" si="4"/>
        <v>1255130.1956043956</v>
      </c>
      <c r="AD106" s="3">
        <f t="shared" si="5"/>
        <v>262854.38608425495</v>
      </c>
      <c r="AE106" s="3">
        <f t="shared" si="6"/>
        <v>13142.719304212747</v>
      </c>
      <c r="AF106" s="3">
        <f t="shared" si="7"/>
        <v>13200</v>
      </c>
      <c r="AK106" s="59"/>
      <c r="AL106" s="31"/>
      <c r="AM106" s="56"/>
      <c r="AS106" s="3">
        <f>Table2[[#This Row],[To be paid]]-Table2[[#This Row],[Amount cash]]-Table2[[#This Row],[Amount chq]]</f>
        <v>13200</v>
      </c>
    </row>
    <row r="107" spans="1:45" hidden="1" x14ac:dyDescent="0.3">
      <c r="A107">
        <v>104</v>
      </c>
      <c r="B107">
        <v>50565</v>
      </c>
      <c r="C107" t="s">
        <v>226</v>
      </c>
      <c r="D107" t="s">
        <v>117</v>
      </c>
      <c r="E107" s="12">
        <v>18810</v>
      </c>
      <c r="F107">
        <v>40725</v>
      </c>
      <c r="H107">
        <v>38.25</v>
      </c>
      <c r="I107">
        <v>39490</v>
      </c>
      <c r="J107">
        <v>144.333</v>
      </c>
      <c r="K107">
        <v>565</v>
      </c>
      <c r="L107">
        <v>943</v>
      </c>
      <c r="M107">
        <v>6280</v>
      </c>
      <c r="O107">
        <v>7223</v>
      </c>
      <c r="P107">
        <v>277.80769230769232</v>
      </c>
      <c r="Q107">
        <v>4167.1153846153848</v>
      </c>
      <c r="R107" s="2">
        <v>38.25</v>
      </c>
      <c r="S107" s="2">
        <v>872753.35714285716</v>
      </c>
      <c r="T107" s="2">
        <v>4639</v>
      </c>
      <c r="U107" s="2">
        <v>8769.7999999999993</v>
      </c>
      <c r="V107" s="2">
        <v>685267</v>
      </c>
      <c r="W107" s="2">
        <v>108145.14285714286</v>
      </c>
      <c r="X107" s="2">
        <v>793412.14285714284</v>
      </c>
      <c r="Y107" s="2">
        <v>79341.21428571429</v>
      </c>
      <c r="Z107" s="2">
        <v>159392.16346153847</v>
      </c>
      <c r="AA107" s="3">
        <v>193525.87499999997</v>
      </c>
      <c r="AB107" s="2">
        <v>16586</v>
      </c>
      <c r="AC107" s="3">
        <f t="shared" si="4"/>
        <v>1255666.1956043956</v>
      </c>
      <c r="AD107" s="3">
        <f t="shared" si="5"/>
        <v>262966.63734825497</v>
      </c>
      <c r="AE107" s="3">
        <f t="shared" si="6"/>
        <v>13148.331867412749</v>
      </c>
      <c r="AF107" s="3">
        <f t="shared" si="7"/>
        <v>13200</v>
      </c>
      <c r="AG107" s="3" t="s">
        <v>497</v>
      </c>
      <c r="AH107" s="42">
        <v>276935</v>
      </c>
      <c r="AI107" s="3" t="s">
        <v>559</v>
      </c>
      <c r="AJ107" s="68" t="s">
        <v>583</v>
      </c>
      <c r="AK107" s="31"/>
      <c r="AL107" s="50">
        <v>13200</v>
      </c>
      <c r="AM107" s="56"/>
      <c r="AS107" s="3">
        <f>Table2[[#This Row],[To be paid]]-Table2[[#This Row],[Amount cash]]-Table2[[#This Row],[Amount chq]]</f>
        <v>0</v>
      </c>
    </row>
    <row r="108" spans="1:45" hidden="1" x14ac:dyDescent="0.3">
      <c r="A108">
        <v>105</v>
      </c>
      <c r="B108">
        <v>50566</v>
      </c>
      <c r="C108" t="s">
        <v>227</v>
      </c>
      <c r="D108" t="s">
        <v>117</v>
      </c>
      <c r="E108" s="12">
        <v>18810</v>
      </c>
      <c r="F108">
        <v>40725</v>
      </c>
      <c r="H108">
        <v>38.25</v>
      </c>
      <c r="I108">
        <v>39490</v>
      </c>
      <c r="J108">
        <v>144.333</v>
      </c>
      <c r="K108">
        <v>685</v>
      </c>
      <c r="L108">
        <v>976</v>
      </c>
      <c r="M108">
        <v>6280</v>
      </c>
      <c r="O108">
        <v>7256</v>
      </c>
      <c r="P108">
        <v>279.07692307692309</v>
      </c>
      <c r="Q108">
        <v>4186.1538461538466</v>
      </c>
      <c r="R108" s="2">
        <v>38.25</v>
      </c>
      <c r="S108" s="2">
        <v>890856.21428571432</v>
      </c>
      <c r="T108" s="2">
        <v>3649</v>
      </c>
      <c r="U108" s="2">
        <v>8806.1</v>
      </c>
      <c r="V108" s="2">
        <v>685267</v>
      </c>
      <c r="W108" s="2">
        <v>124602.28571428571</v>
      </c>
      <c r="X108" s="2">
        <v>809869.28571428568</v>
      </c>
      <c r="Y108" s="2">
        <v>80986.92857142858</v>
      </c>
      <c r="Z108" s="2">
        <v>160120.38461538462</v>
      </c>
      <c r="AA108" s="3">
        <v>194326.91826923078</v>
      </c>
      <c r="AB108" s="2">
        <v>17060</v>
      </c>
      <c r="AC108" s="3">
        <f t="shared" si="4"/>
        <v>1274818.6171703297</v>
      </c>
      <c r="AD108" s="3">
        <f t="shared" si="5"/>
        <v>266977.61408227909</v>
      </c>
      <c r="AE108" s="3">
        <f t="shared" si="6"/>
        <v>13348.880704113955</v>
      </c>
      <c r="AF108" s="3">
        <f t="shared" si="7"/>
        <v>13400</v>
      </c>
      <c r="AG108" s="3" t="s">
        <v>497</v>
      </c>
      <c r="AI108" s="3" t="s">
        <v>708</v>
      </c>
      <c r="AJ108" s="46">
        <v>158</v>
      </c>
      <c r="AK108" s="50">
        <v>13400</v>
      </c>
      <c r="AL108" s="31"/>
      <c r="AM108" s="56"/>
      <c r="AS108" s="3">
        <f>Table2[[#This Row],[To be paid]]-Table2[[#This Row],[Amount cash]]-Table2[[#This Row],[Amount chq]]</f>
        <v>0</v>
      </c>
    </row>
    <row r="109" spans="1:45" hidden="1" x14ac:dyDescent="0.3">
      <c r="A109">
        <v>106</v>
      </c>
      <c r="B109">
        <v>50582</v>
      </c>
      <c r="C109" t="s">
        <v>228</v>
      </c>
      <c r="D109" t="s">
        <v>121</v>
      </c>
      <c r="E109" s="12">
        <v>18478</v>
      </c>
      <c r="F109">
        <v>40393</v>
      </c>
      <c r="H109">
        <v>37.666666666666664</v>
      </c>
      <c r="I109">
        <v>39490</v>
      </c>
      <c r="J109">
        <v>123</v>
      </c>
      <c r="K109">
        <v>871</v>
      </c>
      <c r="L109">
        <v>1087</v>
      </c>
      <c r="M109">
        <v>6280</v>
      </c>
      <c r="O109">
        <v>7367</v>
      </c>
      <c r="P109">
        <v>283.34615384615387</v>
      </c>
      <c r="Q109">
        <v>4250.1923076923076</v>
      </c>
      <c r="R109" s="2">
        <v>37.666666666666664</v>
      </c>
      <c r="S109" s="2">
        <v>917212.84285714291</v>
      </c>
      <c r="T109" s="2">
        <v>9481</v>
      </c>
      <c r="U109" s="2">
        <v>8953.5</v>
      </c>
      <c r="V109" s="2">
        <v>685267</v>
      </c>
      <c r="W109" s="2">
        <v>148562.85714285713</v>
      </c>
      <c r="X109" s="2">
        <v>833829.85714285716</v>
      </c>
      <c r="Y109" s="2">
        <v>83382.985714285722</v>
      </c>
      <c r="Z109" s="2">
        <v>160090.57692307691</v>
      </c>
      <c r="AA109" s="3">
        <v>194566.44230769231</v>
      </c>
      <c r="AB109" s="2">
        <v>19623</v>
      </c>
      <c r="AC109" s="3">
        <f t="shared" si="4"/>
        <v>1309927.3620879122</v>
      </c>
      <c r="AD109" s="3">
        <f t="shared" si="5"/>
        <v>274330.2278778989</v>
      </c>
      <c r="AE109" s="3">
        <f t="shared" si="6"/>
        <v>13716.511393894945</v>
      </c>
      <c r="AF109" s="3">
        <f t="shared" si="7"/>
        <v>13800</v>
      </c>
      <c r="AG109" s="3" t="s">
        <v>497</v>
      </c>
      <c r="AH109" s="44" t="s">
        <v>507</v>
      </c>
      <c r="AI109" s="3" t="s">
        <v>490</v>
      </c>
      <c r="AJ109" s="68" t="s">
        <v>505</v>
      </c>
      <c r="AK109" s="31"/>
      <c r="AL109" s="50">
        <v>13800</v>
      </c>
      <c r="AM109" s="56"/>
      <c r="AS109" s="3">
        <f>Table2[[#This Row],[To be paid]]-Table2[[#This Row],[Amount cash]]-Table2[[#This Row],[Amount chq]]</f>
        <v>0</v>
      </c>
    </row>
    <row r="110" spans="1:45" hidden="1" x14ac:dyDescent="0.3">
      <c r="A110">
        <v>107</v>
      </c>
      <c r="B110">
        <v>50588</v>
      </c>
      <c r="C110" t="s">
        <v>229</v>
      </c>
      <c r="D110" t="s">
        <v>126</v>
      </c>
      <c r="E110" s="12">
        <v>17791</v>
      </c>
      <c r="F110">
        <v>39706</v>
      </c>
      <c r="H110">
        <v>37.5</v>
      </c>
      <c r="I110">
        <v>39490</v>
      </c>
      <c r="J110">
        <v>144.333</v>
      </c>
      <c r="K110">
        <v>685</v>
      </c>
      <c r="L110">
        <v>865</v>
      </c>
      <c r="M110">
        <v>6280</v>
      </c>
      <c r="O110">
        <v>7145</v>
      </c>
      <c r="P110">
        <v>274.80769230769232</v>
      </c>
      <c r="Q110">
        <v>4122.1153846153848</v>
      </c>
      <c r="R110" s="2">
        <v>37.5</v>
      </c>
      <c r="S110" s="2">
        <v>883533.98571428575</v>
      </c>
      <c r="T110" s="2">
        <v>8456</v>
      </c>
      <c r="U110" s="2">
        <v>8644.4</v>
      </c>
      <c r="V110" s="2">
        <v>685267</v>
      </c>
      <c r="W110" s="2">
        <v>117945.71428571429</v>
      </c>
      <c r="X110" s="2">
        <v>803212.71428571432</v>
      </c>
      <c r="Y110" s="2">
        <v>80321.271428571432</v>
      </c>
      <c r="Z110" s="2">
        <v>154579.32692307694</v>
      </c>
      <c r="AA110" s="3">
        <v>187018.26923076922</v>
      </c>
      <c r="AB110" s="2">
        <v>17657</v>
      </c>
      <c r="AC110" s="3">
        <f t="shared" si="4"/>
        <v>1259888.981868132</v>
      </c>
      <c r="AD110" s="3">
        <f t="shared" si="5"/>
        <v>263850.99013875169</v>
      </c>
      <c r="AE110" s="3">
        <f t="shared" si="6"/>
        <v>13192.549506937585</v>
      </c>
      <c r="AF110" s="3">
        <f t="shared" si="7"/>
        <v>13200</v>
      </c>
      <c r="AG110" s="3" t="s">
        <v>497</v>
      </c>
      <c r="AH110" s="42">
        <v>501861</v>
      </c>
      <c r="AI110" s="3" t="s">
        <v>913</v>
      </c>
      <c r="AJ110" s="46">
        <v>365</v>
      </c>
      <c r="AK110" s="31"/>
      <c r="AL110" s="50">
        <v>13200</v>
      </c>
      <c r="AM110" s="56"/>
      <c r="AS110" s="3">
        <f>Table2[[#This Row],[To be paid]]-Table2[[#This Row],[Amount cash]]-Table2[[#This Row],[Amount chq]]</f>
        <v>0</v>
      </c>
    </row>
    <row r="111" spans="1:45" hidden="1" x14ac:dyDescent="0.3">
      <c r="A111">
        <v>108</v>
      </c>
      <c r="B111">
        <v>50589</v>
      </c>
      <c r="C111" t="s">
        <v>230</v>
      </c>
      <c r="D111" t="s">
        <v>121</v>
      </c>
      <c r="E111" s="12">
        <v>17227</v>
      </c>
      <c r="H111">
        <v>36.583333333333336</v>
      </c>
      <c r="J111">
        <v>134</v>
      </c>
      <c r="K111">
        <v>835</v>
      </c>
      <c r="L111">
        <v>1087</v>
      </c>
      <c r="M111">
        <v>6010</v>
      </c>
      <c r="O111">
        <v>7097</v>
      </c>
      <c r="P111">
        <v>272.96153846153845</v>
      </c>
      <c r="Q111">
        <v>4094.4230769230767</v>
      </c>
      <c r="R111" s="2">
        <v>36.583333333333336</v>
      </c>
      <c r="S111" s="2">
        <v>823170.62903225818</v>
      </c>
      <c r="T111" s="2">
        <v>12797</v>
      </c>
      <c r="U111" s="2">
        <v>8656.5</v>
      </c>
      <c r="V111" s="2">
        <v>614897.87096774194</v>
      </c>
      <c r="W111" s="2">
        <v>133439.06451612903</v>
      </c>
      <c r="X111" s="2">
        <v>748336.93548387103</v>
      </c>
      <c r="Y111" s="2">
        <v>74833.693548387106</v>
      </c>
      <c r="Z111" s="2">
        <v>149787.64423076922</v>
      </c>
      <c r="AA111" s="3">
        <v>182702.09134615384</v>
      </c>
      <c r="AB111" s="2">
        <v>19189</v>
      </c>
      <c r="AC111" s="3">
        <f t="shared" si="4"/>
        <v>1196302.8646091812</v>
      </c>
      <c r="AD111" s="3">
        <f t="shared" si="5"/>
        <v>250534.53111791317</v>
      </c>
      <c r="AE111" s="3">
        <f t="shared" si="6"/>
        <v>12526.726555895659</v>
      </c>
      <c r="AF111" s="3">
        <f t="shared" si="7"/>
        <v>12600</v>
      </c>
      <c r="AG111" s="3" t="s">
        <v>497</v>
      </c>
      <c r="AH111" s="42">
        <v>516760</v>
      </c>
      <c r="AI111" s="3" t="s">
        <v>625</v>
      </c>
      <c r="AJ111" s="68" t="s">
        <v>635</v>
      </c>
      <c r="AK111" s="31"/>
      <c r="AL111" s="50">
        <v>12600</v>
      </c>
      <c r="AM111" s="56"/>
      <c r="AS111" s="3">
        <f>Table2[[#This Row],[To be paid]]-Table2[[#This Row],[Amount cash]]-Table2[[#This Row],[Amount chq]]</f>
        <v>0</v>
      </c>
    </row>
    <row r="112" spans="1:45" hidden="1" x14ac:dyDescent="0.3">
      <c r="A112">
        <v>109</v>
      </c>
      <c r="B112">
        <v>50614</v>
      </c>
      <c r="C112" t="s">
        <v>231</v>
      </c>
      <c r="D112" t="s">
        <v>121</v>
      </c>
      <c r="E112" s="12">
        <v>17840</v>
      </c>
      <c r="F112">
        <v>39755</v>
      </c>
      <c r="H112">
        <v>37</v>
      </c>
      <c r="I112">
        <v>39490</v>
      </c>
      <c r="J112">
        <v>144.333</v>
      </c>
      <c r="K112">
        <v>871</v>
      </c>
      <c r="L112">
        <v>1087</v>
      </c>
      <c r="M112">
        <v>6280</v>
      </c>
      <c r="O112">
        <v>7367</v>
      </c>
      <c r="P112">
        <v>283.34615384615387</v>
      </c>
      <c r="Q112">
        <v>4250.1923076923076</v>
      </c>
      <c r="R112" s="2">
        <v>37</v>
      </c>
      <c r="S112" s="2">
        <v>917212.84285714291</v>
      </c>
      <c r="T112" s="2">
        <v>5078</v>
      </c>
      <c r="U112" s="2">
        <v>8953.5</v>
      </c>
      <c r="V112" s="2">
        <v>685267</v>
      </c>
      <c r="W112" s="2">
        <v>148562.85714285713</v>
      </c>
      <c r="X112" s="2">
        <v>833829.85714285716</v>
      </c>
      <c r="Y112" s="2">
        <v>83382.985714285722</v>
      </c>
      <c r="Z112" s="2">
        <v>157257.11538461538</v>
      </c>
      <c r="AA112" s="3">
        <v>191122.78846153847</v>
      </c>
      <c r="AB112" s="2">
        <v>18241</v>
      </c>
      <c r="AC112" s="3">
        <f t="shared" si="4"/>
        <v>1297865.2467032969</v>
      </c>
      <c r="AD112" s="3">
        <f t="shared" si="5"/>
        <v>271804.13142559124</v>
      </c>
      <c r="AE112" s="3">
        <f t="shared" si="6"/>
        <v>13590.206571279563</v>
      </c>
      <c r="AF112" s="3">
        <f t="shared" si="7"/>
        <v>13600</v>
      </c>
      <c r="AG112" s="3" t="s">
        <v>497</v>
      </c>
      <c r="AH112" s="42">
        <v>584631</v>
      </c>
      <c r="AI112" s="3" t="s">
        <v>559</v>
      </c>
      <c r="AJ112" s="68" t="s">
        <v>575</v>
      </c>
      <c r="AK112" s="31"/>
      <c r="AL112" s="50">
        <v>13600</v>
      </c>
      <c r="AM112" s="56"/>
      <c r="AS112" s="3">
        <f>Table2[[#This Row],[To be paid]]-Table2[[#This Row],[Amount cash]]-Table2[[#This Row],[Amount chq]]</f>
        <v>0</v>
      </c>
    </row>
    <row r="113" spans="1:45" x14ac:dyDescent="0.3">
      <c r="A113">
        <v>110</v>
      </c>
      <c r="B113">
        <v>50616</v>
      </c>
      <c r="C113" t="s">
        <v>232</v>
      </c>
      <c r="D113" t="s">
        <v>126</v>
      </c>
      <c r="E113" s="12">
        <v>18415</v>
      </c>
      <c r="F113">
        <v>40330</v>
      </c>
      <c r="H113">
        <v>36.916666666666664</v>
      </c>
      <c r="I113">
        <v>39490</v>
      </c>
      <c r="J113">
        <v>123</v>
      </c>
      <c r="K113">
        <v>468</v>
      </c>
      <c r="L113">
        <v>805</v>
      </c>
      <c r="M113">
        <v>6280</v>
      </c>
      <c r="O113">
        <v>7085</v>
      </c>
      <c r="P113">
        <v>272.5</v>
      </c>
      <c r="Q113">
        <v>4087.5</v>
      </c>
      <c r="R113" s="2">
        <v>36.916666666666664</v>
      </c>
      <c r="S113" s="2">
        <v>854012.5</v>
      </c>
      <c r="T113" s="2">
        <v>1731</v>
      </c>
      <c r="U113" s="2">
        <v>8578.4</v>
      </c>
      <c r="V113" s="2">
        <v>685267</v>
      </c>
      <c r="W113" s="2">
        <v>91108</v>
      </c>
      <c r="X113" s="2">
        <v>776375</v>
      </c>
      <c r="Y113" s="2">
        <v>77637.5</v>
      </c>
      <c r="Z113" s="2">
        <v>150896.875</v>
      </c>
      <c r="AA113" s="3">
        <v>182703.42307692306</v>
      </c>
      <c r="AB113" s="2">
        <v>15613</v>
      </c>
      <c r="AC113" s="3">
        <f t="shared" si="4"/>
        <v>1213535.1980769231</v>
      </c>
      <c r="AD113" s="3">
        <f t="shared" si="5"/>
        <v>254143.39532206155</v>
      </c>
      <c r="AE113" s="3">
        <f t="shared" si="6"/>
        <v>12707.169766103078</v>
      </c>
      <c r="AF113" s="3">
        <f t="shared" si="7"/>
        <v>12800</v>
      </c>
      <c r="AK113" s="31"/>
      <c r="AL113" s="31"/>
      <c r="AM113" s="56"/>
      <c r="AS113" s="3">
        <f>Table2[[#This Row],[To be paid]]-Table2[[#This Row],[Amount cash]]-Table2[[#This Row],[Amount chq]]</f>
        <v>12800</v>
      </c>
    </row>
    <row r="114" spans="1:45" hidden="1" x14ac:dyDescent="0.3">
      <c r="A114">
        <v>111</v>
      </c>
      <c r="B114">
        <v>50618</v>
      </c>
      <c r="C114" s="51" t="s">
        <v>233</v>
      </c>
      <c r="D114" t="s">
        <v>117</v>
      </c>
      <c r="E114" s="12">
        <v>15902</v>
      </c>
      <c r="F114">
        <v>37817</v>
      </c>
      <c r="H114">
        <v>32.25</v>
      </c>
      <c r="J114">
        <v>88</v>
      </c>
      <c r="K114">
        <v>715</v>
      </c>
      <c r="L114">
        <v>976</v>
      </c>
      <c r="M114">
        <v>5206</v>
      </c>
      <c r="O114">
        <v>6182</v>
      </c>
      <c r="P114">
        <v>237.76923076923077</v>
      </c>
      <c r="Q114">
        <v>3566.5384615384614</v>
      </c>
      <c r="R114" s="2">
        <v>32.25</v>
      </c>
      <c r="S114" s="2">
        <v>495320.41935483867</v>
      </c>
      <c r="T114" s="2">
        <v>5247</v>
      </c>
      <c r="U114" s="2">
        <v>7624.7</v>
      </c>
      <c r="V114" s="2">
        <v>376063.03225806449</v>
      </c>
      <c r="W114" s="2">
        <v>74228.258064516122</v>
      </c>
      <c r="X114" s="2">
        <v>450291.29032258061</v>
      </c>
      <c r="Y114" s="2">
        <v>45029.129032258061</v>
      </c>
      <c r="Z114" s="2">
        <v>115020.86538461538</v>
      </c>
      <c r="AA114" s="3">
        <v>141863.40865384616</v>
      </c>
      <c r="AB114" s="2">
        <v>17841</v>
      </c>
      <c r="AC114" s="3">
        <f t="shared" si="4"/>
        <v>782917.39339330012</v>
      </c>
      <c r="AD114" s="3">
        <f t="shared" si="5"/>
        <v>163961.69219399849</v>
      </c>
      <c r="AE114" s="3">
        <f t="shared" si="6"/>
        <v>8198.0846096999248</v>
      </c>
      <c r="AF114" s="3">
        <f t="shared" si="7"/>
        <v>8200</v>
      </c>
      <c r="AG114" s="3" t="s">
        <v>497</v>
      </c>
      <c r="AH114" s="44" t="s">
        <v>802</v>
      </c>
      <c r="AI114" s="3" t="s">
        <v>801</v>
      </c>
      <c r="AJ114" s="46">
        <v>173</v>
      </c>
      <c r="AK114" s="31"/>
      <c r="AL114" s="50">
        <v>8200</v>
      </c>
      <c r="AM114" s="56"/>
      <c r="AS114" s="3">
        <f>Table2[[#This Row],[To be paid]]-Table2[[#This Row],[Amount cash]]-Table2[[#This Row],[Amount chq]]</f>
        <v>0</v>
      </c>
    </row>
    <row r="115" spans="1:45" hidden="1" x14ac:dyDescent="0.3">
      <c r="A115">
        <v>112</v>
      </c>
      <c r="B115">
        <v>50621</v>
      </c>
      <c r="C115" t="s">
        <v>234</v>
      </c>
      <c r="D115" t="s">
        <v>121</v>
      </c>
      <c r="E115" s="12">
        <v>17629</v>
      </c>
      <c r="F115">
        <v>39544</v>
      </c>
      <c r="H115">
        <v>36.833333333333336</v>
      </c>
      <c r="I115">
        <v>39490</v>
      </c>
      <c r="J115">
        <v>144.333</v>
      </c>
      <c r="K115">
        <v>802</v>
      </c>
      <c r="L115">
        <v>1087</v>
      </c>
      <c r="M115">
        <v>6280</v>
      </c>
      <c r="O115">
        <v>7367</v>
      </c>
      <c r="P115">
        <v>283.34615384615387</v>
      </c>
      <c r="Q115">
        <v>4250.1923076923076</v>
      </c>
      <c r="R115" s="2">
        <v>36.833333333333336</v>
      </c>
      <c r="S115" s="2">
        <v>910731.64285714284</v>
      </c>
      <c r="T115" s="2">
        <v>13635</v>
      </c>
      <c r="U115" s="2">
        <v>8953.5</v>
      </c>
      <c r="V115" s="2">
        <v>685267</v>
      </c>
      <c r="W115" s="2">
        <v>142670.85714285713</v>
      </c>
      <c r="X115" s="2">
        <v>827937.85714285716</v>
      </c>
      <c r="Y115" s="2">
        <v>82793.785714285725</v>
      </c>
      <c r="Z115" s="2">
        <v>156548.75</v>
      </c>
      <c r="AA115" s="3">
        <v>190261.87500000003</v>
      </c>
      <c r="AB115" s="2">
        <v>20096</v>
      </c>
      <c r="AC115" s="3">
        <f t="shared" si="4"/>
        <v>1300226.7678571427</v>
      </c>
      <c r="AD115" s="3">
        <f t="shared" si="5"/>
        <v>272298.69063171424</v>
      </c>
      <c r="AE115" s="3">
        <f t="shared" si="6"/>
        <v>13614.934531585714</v>
      </c>
      <c r="AF115" s="3">
        <f t="shared" si="7"/>
        <v>13700</v>
      </c>
      <c r="AG115" s="3" t="s">
        <v>497</v>
      </c>
      <c r="AH115" s="42">
        <v>100200</v>
      </c>
      <c r="AI115" s="3" t="s">
        <v>625</v>
      </c>
      <c r="AJ115" s="68" t="s">
        <v>638</v>
      </c>
      <c r="AK115" s="31"/>
      <c r="AL115" s="50">
        <v>13700</v>
      </c>
      <c r="AM115" s="56"/>
      <c r="AS115" s="3">
        <f>Table2[[#This Row],[To be paid]]-Table2[[#This Row],[Amount cash]]-Table2[[#This Row],[Amount chq]]</f>
        <v>0</v>
      </c>
    </row>
    <row r="116" spans="1:45" hidden="1" x14ac:dyDescent="0.3">
      <c r="A116">
        <v>113</v>
      </c>
      <c r="B116">
        <v>50622</v>
      </c>
      <c r="C116" t="s">
        <v>235</v>
      </c>
      <c r="D116" t="s">
        <v>162</v>
      </c>
      <c r="E116" s="12">
        <v>17715</v>
      </c>
      <c r="F116">
        <v>39630</v>
      </c>
      <c r="H116">
        <v>36.75</v>
      </c>
      <c r="I116">
        <v>39490</v>
      </c>
      <c r="J116">
        <v>144.333</v>
      </c>
      <c r="K116">
        <v>475</v>
      </c>
      <c r="L116">
        <v>643</v>
      </c>
      <c r="M116">
        <v>6280</v>
      </c>
      <c r="O116">
        <v>6923</v>
      </c>
      <c r="P116">
        <v>266.26923076923077</v>
      </c>
      <c r="Q116">
        <v>3994.0384615384614</v>
      </c>
      <c r="R116" s="2">
        <v>36.75</v>
      </c>
      <c r="S116" s="2">
        <v>847848.72857142868</v>
      </c>
      <c r="T116" s="2">
        <v>14069</v>
      </c>
      <c r="U116" s="2">
        <v>8303.4</v>
      </c>
      <c r="V116" s="2">
        <v>685267</v>
      </c>
      <c r="W116" s="2">
        <v>85504.571428571435</v>
      </c>
      <c r="X116" s="2">
        <v>770771.57142857148</v>
      </c>
      <c r="Y116" s="2">
        <v>77077.157142857148</v>
      </c>
      <c r="Z116" s="2">
        <v>146780.91346153847</v>
      </c>
      <c r="AA116" s="3">
        <v>176048.04807692306</v>
      </c>
      <c r="AB116" s="2">
        <v>51288</v>
      </c>
      <c r="AC116" s="3">
        <f t="shared" si="4"/>
        <v>1244338.0901098903</v>
      </c>
      <c r="AD116" s="3">
        <f t="shared" si="5"/>
        <v>260594.26018317367</v>
      </c>
      <c r="AE116" s="3">
        <f t="shared" si="6"/>
        <v>13029.713009158684</v>
      </c>
      <c r="AF116" s="3">
        <f t="shared" si="7"/>
        <v>13100</v>
      </c>
      <c r="AG116" s="3" t="s">
        <v>497</v>
      </c>
      <c r="AI116" s="3" t="s">
        <v>559</v>
      </c>
      <c r="AJ116" s="68" t="s">
        <v>585</v>
      </c>
      <c r="AK116" s="50">
        <v>13100</v>
      </c>
      <c r="AL116" s="31"/>
      <c r="AM116" s="56"/>
      <c r="AS116" s="3">
        <f>Table2[[#This Row],[To be paid]]-Table2[[#This Row],[Amount cash]]-Table2[[#This Row],[Amount chq]]</f>
        <v>0</v>
      </c>
    </row>
    <row r="117" spans="1:45" x14ac:dyDescent="0.3">
      <c r="A117">
        <v>114</v>
      </c>
      <c r="B117">
        <v>50625</v>
      </c>
      <c r="C117" t="s">
        <v>236</v>
      </c>
      <c r="D117" t="s">
        <v>133</v>
      </c>
      <c r="E117" s="12">
        <v>16490</v>
      </c>
      <c r="F117">
        <v>38405</v>
      </c>
      <c r="H117">
        <v>34.166666666666664</v>
      </c>
      <c r="J117">
        <v>107</v>
      </c>
      <c r="K117">
        <v>469</v>
      </c>
      <c r="L117">
        <v>700</v>
      </c>
      <c r="M117">
        <v>5527</v>
      </c>
      <c r="O117">
        <v>6227</v>
      </c>
      <c r="P117">
        <v>239.5</v>
      </c>
      <c r="Q117">
        <v>3592.5</v>
      </c>
      <c r="R117" s="2">
        <v>34.166666666666664</v>
      </c>
      <c r="S117" s="2">
        <v>595899.30714285711</v>
      </c>
      <c r="T117" s="2">
        <v>7582</v>
      </c>
      <c r="U117" s="2">
        <v>7585.1</v>
      </c>
      <c r="V117" s="2">
        <v>478648.64285714284</v>
      </c>
      <c r="W117" s="2">
        <v>63078</v>
      </c>
      <c r="X117" s="2">
        <v>541726.64285714284</v>
      </c>
      <c r="Y117" s="2">
        <v>54172.664285714287</v>
      </c>
      <c r="Z117" s="2">
        <v>122743.74999999999</v>
      </c>
      <c r="AA117" s="3">
        <v>149513.99038461538</v>
      </c>
      <c r="AB117" s="2">
        <v>16224</v>
      </c>
      <c r="AC117" s="3">
        <f t="shared" si="4"/>
        <v>899548.14752747247</v>
      </c>
      <c r="AD117" s="3">
        <f t="shared" si="5"/>
        <v>188386.97124779338</v>
      </c>
      <c r="AE117" s="3">
        <f t="shared" si="6"/>
        <v>9419.3485623896686</v>
      </c>
      <c r="AF117" s="3">
        <f t="shared" si="7"/>
        <v>9500</v>
      </c>
      <c r="AK117" s="31"/>
      <c r="AL117" s="31"/>
      <c r="AM117" s="56"/>
      <c r="AS117" s="3">
        <f>Table2[[#This Row],[To be paid]]-Table2[[#This Row],[Amount cash]]-Table2[[#This Row],[Amount chq]]</f>
        <v>9500</v>
      </c>
    </row>
    <row r="118" spans="1:45" hidden="1" x14ac:dyDescent="0.3">
      <c r="A118">
        <v>115</v>
      </c>
      <c r="B118">
        <v>50636</v>
      </c>
      <c r="C118" t="s">
        <v>237</v>
      </c>
      <c r="D118" t="s">
        <v>126</v>
      </c>
      <c r="E118" s="12">
        <v>17360</v>
      </c>
      <c r="F118">
        <v>39275</v>
      </c>
      <c r="H118">
        <v>36.166666666666664</v>
      </c>
      <c r="J118">
        <v>136</v>
      </c>
      <c r="K118">
        <v>628</v>
      </c>
      <c r="L118">
        <v>865</v>
      </c>
      <c r="M118">
        <v>6146</v>
      </c>
      <c r="O118">
        <v>7011</v>
      </c>
      <c r="P118">
        <v>269.65384615384613</v>
      </c>
      <c r="Q118">
        <v>4044.8076923076919</v>
      </c>
      <c r="R118" s="2">
        <v>36.166666666666664</v>
      </c>
      <c r="S118" s="2">
        <v>822978.12903225818</v>
      </c>
      <c r="T118" s="2">
        <v>3192</v>
      </c>
      <c r="U118" s="2">
        <v>8497</v>
      </c>
      <c r="V118" s="2">
        <v>641215.09677419357</v>
      </c>
      <c r="W118" s="2">
        <v>106946.83870967742</v>
      </c>
      <c r="X118" s="2">
        <v>748161.93548387103</v>
      </c>
      <c r="Y118" s="2">
        <v>74816.193548387106</v>
      </c>
      <c r="Z118" s="2">
        <v>146287.2115384615</v>
      </c>
      <c r="AA118" s="3">
        <v>177293.17307692306</v>
      </c>
      <c r="AB118" s="2">
        <v>18568</v>
      </c>
      <c r="AC118" s="3">
        <f t="shared" si="4"/>
        <v>1176815.5136476427</v>
      </c>
      <c r="AD118" s="3">
        <f t="shared" si="5"/>
        <v>246453.41213014393</v>
      </c>
      <c r="AE118" s="3">
        <f t="shared" si="6"/>
        <v>12322.670606507198</v>
      </c>
      <c r="AF118" s="3">
        <f t="shared" si="7"/>
        <v>12400</v>
      </c>
      <c r="AG118" s="3" t="s">
        <v>497</v>
      </c>
      <c r="AH118" s="42">
        <v>685778</v>
      </c>
      <c r="AI118" s="3" t="s">
        <v>708</v>
      </c>
      <c r="AJ118" s="46">
        <v>161</v>
      </c>
      <c r="AK118" s="59"/>
      <c r="AL118" s="50">
        <v>12400</v>
      </c>
      <c r="AM118" s="56"/>
      <c r="AS118" s="3">
        <f>Table2[[#This Row],[To be paid]]-Table2[[#This Row],[Amount cash]]-Table2[[#This Row],[Amount chq]]</f>
        <v>0</v>
      </c>
    </row>
    <row r="119" spans="1:45" hidden="1" x14ac:dyDescent="0.3">
      <c r="A119">
        <v>116</v>
      </c>
      <c r="B119">
        <v>50642</v>
      </c>
      <c r="C119" t="s">
        <v>238</v>
      </c>
      <c r="D119" t="s">
        <v>121</v>
      </c>
      <c r="E119" s="12">
        <v>16954</v>
      </c>
      <c r="F119">
        <v>38869</v>
      </c>
      <c r="H119">
        <v>34.833333333333336</v>
      </c>
      <c r="J119">
        <v>123</v>
      </c>
      <c r="K119">
        <v>835</v>
      </c>
      <c r="L119">
        <v>1087</v>
      </c>
      <c r="M119">
        <v>5696</v>
      </c>
      <c r="O119">
        <v>6783</v>
      </c>
      <c r="P119">
        <v>260.88461538461536</v>
      </c>
      <c r="Q119">
        <v>3913.2692307692305</v>
      </c>
      <c r="R119" s="2">
        <v>34.833333333333336</v>
      </c>
      <c r="S119" s="2">
        <v>753991.81</v>
      </c>
      <c r="T119" s="2">
        <v>6407</v>
      </c>
      <c r="U119" s="2">
        <v>8311.1</v>
      </c>
      <c r="V119" s="2">
        <v>561789.8666666667</v>
      </c>
      <c r="W119" s="2">
        <v>123657.23333333334</v>
      </c>
      <c r="X119" s="2">
        <v>685447.10000000009</v>
      </c>
      <c r="Y119" s="2">
        <v>68544.710000000006</v>
      </c>
      <c r="Z119" s="2">
        <v>136312.21153846153</v>
      </c>
      <c r="AA119" s="3">
        <v>167021.14423076925</v>
      </c>
      <c r="AB119" s="2">
        <v>18507</v>
      </c>
      <c r="AC119" s="3">
        <f t="shared" si="4"/>
        <v>1090550.2657692307</v>
      </c>
      <c r="AD119" s="3">
        <f t="shared" si="5"/>
        <v>228387.39885845536</v>
      </c>
      <c r="AE119" s="3">
        <f t="shared" si="6"/>
        <v>11419.369942922769</v>
      </c>
      <c r="AF119" s="3">
        <f t="shared" si="7"/>
        <v>11500</v>
      </c>
      <c r="AG119" s="3" t="s">
        <v>497</v>
      </c>
      <c r="AI119" s="3" t="s">
        <v>537</v>
      </c>
      <c r="AJ119" s="68" t="s">
        <v>546</v>
      </c>
      <c r="AK119" s="50">
        <v>11500</v>
      </c>
      <c r="AL119" s="31"/>
      <c r="AM119" s="56"/>
      <c r="AS119" s="3">
        <f>Table2[[#This Row],[To be paid]]-Table2[[#This Row],[Amount cash]]-Table2[[#This Row],[Amount chq]]</f>
        <v>0</v>
      </c>
    </row>
    <row r="120" spans="1:45" x14ac:dyDescent="0.3">
      <c r="A120">
        <v>117</v>
      </c>
      <c r="B120">
        <v>50648</v>
      </c>
      <c r="C120" t="s">
        <v>239</v>
      </c>
      <c r="D120" t="s">
        <v>121</v>
      </c>
      <c r="E120" s="12">
        <v>15865</v>
      </c>
      <c r="F120">
        <v>37780</v>
      </c>
      <c r="H120">
        <v>31.083333333333332</v>
      </c>
      <c r="J120">
        <v>144.333</v>
      </c>
      <c r="K120">
        <v>907</v>
      </c>
      <c r="L120">
        <v>1087</v>
      </c>
      <c r="M120">
        <v>5206</v>
      </c>
      <c r="O120">
        <v>6293</v>
      </c>
      <c r="P120">
        <v>242.03846153846155</v>
      </c>
      <c r="Q120">
        <v>3630.5769230769233</v>
      </c>
      <c r="R120" s="2">
        <v>31.083333333333332</v>
      </c>
      <c r="S120" s="2">
        <v>505499.64666666661</v>
      </c>
      <c r="T120" s="2">
        <v>6091</v>
      </c>
      <c r="U120" s="2">
        <v>7772.1</v>
      </c>
      <c r="V120" s="2">
        <v>369726.26666666666</v>
      </c>
      <c r="W120" s="2">
        <v>89818.866666666669</v>
      </c>
      <c r="X120" s="2">
        <v>459545.1333333333</v>
      </c>
      <c r="Y120" s="2">
        <v>45954.513333333336</v>
      </c>
      <c r="Z120" s="2">
        <v>112850.4326923077</v>
      </c>
      <c r="AA120" s="3">
        <v>139374.6778846154</v>
      </c>
      <c r="AB120" s="2">
        <v>18266</v>
      </c>
      <c r="AC120" s="3">
        <f t="shared" si="4"/>
        <v>789853.85724358971</v>
      </c>
      <c r="AD120" s="3">
        <f t="shared" si="5"/>
        <v>165414.35419938152</v>
      </c>
      <c r="AE120" s="3">
        <f t="shared" si="6"/>
        <v>8270.7177099690762</v>
      </c>
      <c r="AF120" s="3">
        <f t="shared" si="7"/>
        <v>8300</v>
      </c>
      <c r="AK120" s="31"/>
      <c r="AL120" s="31"/>
      <c r="AM120" s="56"/>
      <c r="AS120" s="3">
        <f>Table2[[#This Row],[To be paid]]-Table2[[#This Row],[Amount cash]]-Table2[[#This Row],[Amount chq]]</f>
        <v>8300</v>
      </c>
    </row>
    <row r="121" spans="1:45" hidden="1" x14ac:dyDescent="0.3">
      <c r="A121">
        <v>118</v>
      </c>
      <c r="B121">
        <v>50649</v>
      </c>
      <c r="C121" t="s">
        <v>240</v>
      </c>
      <c r="D121" t="s">
        <v>121</v>
      </c>
      <c r="E121" s="12">
        <v>14427</v>
      </c>
      <c r="F121">
        <v>36342</v>
      </c>
      <c r="G121">
        <v>35201</v>
      </c>
      <c r="H121">
        <v>25.583333333333332</v>
      </c>
      <c r="K121">
        <v>979</v>
      </c>
      <c r="L121">
        <v>979</v>
      </c>
      <c r="M121">
        <v>3215</v>
      </c>
      <c r="O121">
        <v>4194</v>
      </c>
      <c r="P121">
        <v>161.30769230769232</v>
      </c>
      <c r="Q121">
        <v>2419.6153846153848</v>
      </c>
      <c r="R121" s="2">
        <v>25.583333333333332</v>
      </c>
      <c r="S121" s="2">
        <v>9620.9903225806465</v>
      </c>
      <c r="T121" s="2">
        <v>0</v>
      </c>
      <c r="U121" s="2">
        <v>5463.2</v>
      </c>
      <c r="V121" s="2">
        <v>4830.3548387096771</v>
      </c>
      <c r="W121" s="2">
        <v>3916</v>
      </c>
      <c r="X121" s="2">
        <v>8746.354838709678</v>
      </c>
      <c r="Y121" s="2">
        <v>874.63548387096785</v>
      </c>
      <c r="Z121" s="2">
        <v>61901.826923076922</v>
      </c>
      <c r="AA121" s="3">
        <v>80634.730769230766</v>
      </c>
      <c r="AB121" s="2">
        <v>17546</v>
      </c>
      <c r="AC121" s="3">
        <f t="shared" si="4"/>
        <v>175166.74801488832</v>
      </c>
      <c r="AD121" s="3">
        <f t="shared" si="5"/>
        <v>36684.121036269971</v>
      </c>
      <c r="AE121" s="3">
        <f t="shared" si="6"/>
        <v>1834.2060518134986</v>
      </c>
      <c r="AF121" s="3">
        <f t="shared" si="7"/>
        <v>1900</v>
      </c>
      <c r="AG121" s="3" t="s">
        <v>497</v>
      </c>
      <c r="AI121" s="3" t="s">
        <v>1082</v>
      </c>
      <c r="AJ121" s="46">
        <v>207</v>
      </c>
      <c r="AK121" s="31">
        <v>1900</v>
      </c>
      <c r="AL121" s="31"/>
      <c r="AM121" s="56"/>
      <c r="AS121" s="3">
        <f>Table2[[#This Row],[To be paid]]-Table2[[#This Row],[Amount cash]]-Table2[[#This Row],[Amount chq]]</f>
        <v>0</v>
      </c>
    </row>
    <row r="122" spans="1:45" x14ac:dyDescent="0.3">
      <c r="A122">
        <v>119</v>
      </c>
      <c r="B122">
        <v>50666</v>
      </c>
      <c r="C122" t="s">
        <v>241</v>
      </c>
      <c r="D122" t="s">
        <v>162</v>
      </c>
      <c r="E122" s="12">
        <v>17198</v>
      </c>
      <c r="F122">
        <v>36033</v>
      </c>
      <c r="G122">
        <v>36033</v>
      </c>
      <c r="H122">
        <v>25.916666666666668</v>
      </c>
      <c r="K122">
        <v>475</v>
      </c>
      <c r="L122">
        <v>547</v>
      </c>
      <c r="M122">
        <v>4127</v>
      </c>
      <c r="O122">
        <v>4674</v>
      </c>
      <c r="P122">
        <v>179.76923076923077</v>
      </c>
      <c r="Q122">
        <v>2696.5384615384614</v>
      </c>
      <c r="R122" s="2">
        <v>25.916666666666668</v>
      </c>
      <c r="S122" s="2">
        <v>152695.15161290322</v>
      </c>
      <c r="T122" s="2">
        <v>0</v>
      </c>
      <c r="U122" s="2">
        <v>5829.5</v>
      </c>
      <c r="V122" s="2">
        <v>123644</v>
      </c>
      <c r="W122" s="2">
        <v>15169.774193548386</v>
      </c>
      <c r="X122" s="2">
        <v>138813.77419354839</v>
      </c>
      <c r="Y122" s="2">
        <v>13881.37741935484</v>
      </c>
      <c r="Z122" s="2">
        <v>69885.288461538468</v>
      </c>
      <c r="AA122" s="3">
        <v>87162.235576923078</v>
      </c>
      <c r="AB122" s="2">
        <v>65000</v>
      </c>
      <c r="AC122" s="3">
        <f t="shared" si="4"/>
        <v>380572.17565136479</v>
      </c>
      <c r="AD122" s="3">
        <f t="shared" si="5"/>
        <v>79700.947313611425</v>
      </c>
      <c r="AE122" s="3">
        <f t="shared" si="6"/>
        <v>3985.0473656805716</v>
      </c>
      <c r="AF122" s="3">
        <f t="shared" si="7"/>
        <v>4000</v>
      </c>
      <c r="AK122" s="31"/>
      <c r="AL122" s="31"/>
      <c r="AM122" s="56"/>
      <c r="AS122" s="3">
        <f>Table2[[#This Row],[To be paid]]-Table2[[#This Row],[Amount cash]]-Table2[[#This Row],[Amount chq]]</f>
        <v>4000</v>
      </c>
    </row>
    <row r="123" spans="1:45" hidden="1" x14ac:dyDescent="0.3">
      <c r="A123">
        <v>120</v>
      </c>
      <c r="B123">
        <v>50669</v>
      </c>
      <c r="C123" t="s">
        <v>242</v>
      </c>
      <c r="D123" t="s">
        <v>162</v>
      </c>
      <c r="E123" s="12">
        <v>18799</v>
      </c>
      <c r="F123">
        <v>40714</v>
      </c>
      <c r="H123">
        <v>35.916666666666664</v>
      </c>
      <c r="I123">
        <v>39490</v>
      </c>
      <c r="J123">
        <v>144.333</v>
      </c>
      <c r="K123">
        <v>475</v>
      </c>
      <c r="L123">
        <v>643</v>
      </c>
      <c r="M123">
        <v>6280</v>
      </c>
      <c r="O123">
        <v>6923</v>
      </c>
      <c r="P123">
        <v>266.26923076923077</v>
      </c>
      <c r="Q123">
        <v>3994.0384615384614</v>
      </c>
      <c r="R123" s="2">
        <v>35.916666666666664</v>
      </c>
      <c r="S123" s="2">
        <v>847848.72857142868</v>
      </c>
      <c r="T123" s="2">
        <v>11571</v>
      </c>
      <c r="U123" s="2">
        <v>8303.4</v>
      </c>
      <c r="V123" s="2">
        <v>685267</v>
      </c>
      <c r="W123" s="2">
        <v>85504.571428571435</v>
      </c>
      <c r="X123" s="2">
        <v>770771.57142857148</v>
      </c>
      <c r="Y123" s="2">
        <v>77077.157142857148</v>
      </c>
      <c r="Z123" s="2">
        <v>143452.54807692306</v>
      </c>
      <c r="AA123" s="3">
        <v>172056.02884615381</v>
      </c>
      <c r="AB123" s="2">
        <v>51288</v>
      </c>
      <c r="AC123" s="3">
        <f t="shared" si="4"/>
        <v>1234519.7054945056</v>
      </c>
      <c r="AD123" s="3">
        <f t="shared" si="5"/>
        <v>258538.05480348133</v>
      </c>
      <c r="AE123" s="3">
        <f t="shared" si="6"/>
        <v>12926.902740174068</v>
      </c>
      <c r="AF123" s="3">
        <f t="shared" si="7"/>
        <v>13000</v>
      </c>
      <c r="AG123" s="3" t="s">
        <v>497</v>
      </c>
      <c r="AH123" s="42">
        <v>220878</v>
      </c>
      <c r="AI123" s="3" t="s">
        <v>625</v>
      </c>
      <c r="AJ123" s="46">
        <v>331</v>
      </c>
      <c r="AK123" s="31"/>
      <c r="AL123" s="50">
        <v>13000</v>
      </c>
      <c r="AM123" s="56"/>
      <c r="AS123" s="3">
        <f>Table2[[#This Row],[To be paid]]-Table2[[#This Row],[Amount cash]]-Table2[[#This Row],[Amount chq]]</f>
        <v>0</v>
      </c>
    </row>
    <row r="124" spans="1:45" hidden="1" x14ac:dyDescent="0.3">
      <c r="A124">
        <v>121</v>
      </c>
      <c r="B124">
        <v>50675</v>
      </c>
      <c r="C124" t="s">
        <v>243</v>
      </c>
      <c r="D124" t="s">
        <v>162</v>
      </c>
      <c r="E124" s="12">
        <v>18050</v>
      </c>
      <c r="H124">
        <v>35.916666666666664</v>
      </c>
      <c r="I124">
        <v>39490</v>
      </c>
      <c r="J124">
        <v>144.333</v>
      </c>
      <c r="K124">
        <v>475</v>
      </c>
      <c r="L124">
        <v>643</v>
      </c>
      <c r="M124">
        <v>6280</v>
      </c>
      <c r="O124">
        <v>6923</v>
      </c>
      <c r="P124">
        <v>266.26923076923077</v>
      </c>
      <c r="Q124">
        <v>3994.0384615384614</v>
      </c>
      <c r="R124" s="2">
        <v>35.916666666666664</v>
      </c>
      <c r="S124" s="2">
        <v>847848.72857142868</v>
      </c>
      <c r="T124" s="2">
        <v>4578</v>
      </c>
      <c r="U124" s="2">
        <v>8303.4</v>
      </c>
      <c r="V124" s="2">
        <v>685267</v>
      </c>
      <c r="W124" s="2">
        <v>85504.571428571435</v>
      </c>
      <c r="X124" s="2">
        <v>770771.57142857148</v>
      </c>
      <c r="Y124" s="2">
        <v>77077.157142857148</v>
      </c>
      <c r="Z124" s="2">
        <v>143452.54807692306</v>
      </c>
      <c r="AA124" s="3">
        <v>172056.02884615381</v>
      </c>
      <c r="AB124" s="2">
        <v>15791</v>
      </c>
      <c r="AC124" s="3">
        <f t="shared" si="4"/>
        <v>1192029.7054945056</v>
      </c>
      <c r="AD124" s="3">
        <f t="shared" si="5"/>
        <v>249639.62904348134</v>
      </c>
      <c r="AE124" s="3">
        <f t="shared" si="6"/>
        <v>12481.981452174068</v>
      </c>
      <c r="AF124" s="3">
        <f t="shared" si="7"/>
        <v>12500</v>
      </c>
      <c r="AG124" s="3" t="s">
        <v>497</v>
      </c>
      <c r="AI124" s="3" t="s">
        <v>861</v>
      </c>
      <c r="AJ124" s="46">
        <v>347</v>
      </c>
      <c r="AK124" s="50">
        <v>12500</v>
      </c>
      <c r="AL124" s="31"/>
      <c r="AM124" s="56"/>
      <c r="AS124" s="3">
        <f>Table2[[#This Row],[To be paid]]-Table2[[#This Row],[Amount cash]]-Table2[[#This Row],[Amount chq]]</f>
        <v>0</v>
      </c>
    </row>
    <row r="125" spans="1:45" x14ac:dyDescent="0.3">
      <c r="A125">
        <v>122</v>
      </c>
      <c r="B125">
        <v>50676</v>
      </c>
      <c r="C125" t="s">
        <v>244</v>
      </c>
      <c r="D125" t="s">
        <v>245</v>
      </c>
      <c r="E125" s="12">
        <v>17349</v>
      </c>
      <c r="F125">
        <v>35266</v>
      </c>
      <c r="G125">
        <v>35268</v>
      </c>
      <c r="H125">
        <v>24.25</v>
      </c>
      <c r="K125">
        <v>374</v>
      </c>
      <c r="L125">
        <v>392</v>
      </c>
      <c r="M125">
        <v>3293</v>
      </c>
      <c r="O125">
        <v>3685</v>
      </c>
      <c r="P125">
        <v>141.73076923076923</v>
      </c>
      <c r="Q125">
        <v>2125.9615384615386</v>
      </c>
      <c r="R125" s="2">
        <v>24.25</v>
      </c>
      <c r="S125" s="2">
        <v>14868.061290322579</v>
      </c>
      <c r="T125" s="2">
        <v>0</v>
      </c>
      <c r="U125" s="2">
        <v>4693.2</v>
      </c>
      <c r="V125" s="2">
        <v>11767.516129032258</v>
      </c>
      <c r="W125" s="2">
        <v>1748.9032258064517</v>
      </c>
      <c r="X125" s="2">
        <v>13516.419354838708</v>
      </c>
      <c r="Y125" s="2">
        <v>1351.6419354838708</v>
      </c>
      <c r="Z125" s="2">
        <v>51554.567307692312</v>
      </c>
      <c r="AA125" s="3">
        <v>65659.673076923078</v>
      </c>
      <c r="AB125" s="2">
        <v>16326</v>
      </c>
      <c r="AC125" s="3">
        <f t="shared" si="4"/>
        <v>153101.50167493796</v>
      </c>
      <c r="AD125" s="3">
        <f t="shared" si="5"/>
        <v>32063.128886772207</v>
      </c>
      <c r="AE125" s="3">
        <f t="shared" si="6"/>
        <v>1603.1564443386105</v>
      </c>
      <c r="AF125" s="3">
        <f t="shared" si="7"/>
        <v>1700</v>
      </c>
      <c r="AK125" s="31"/>
      <c r="AL125" s="31"/>
      <c r="AM125" s="56"/>
      <c r="AS125" s="3">
        <f>Table2[[#This Row],[To be paid]]-Table2[[#This Row],[Amount cash]]-Table2[[#This Row],[Amount chq]]</f>
        <v>1700</v>
      </c>
    </row>
    <row r="126" spans="1:45" hidden="1" x14ac:dyDescent="0.3">
      <c r="A126">
        <v>123</v>
      </c>
      <c r="B126">
        <v>50683</v>
      </c>
      <c r="C126" t="s">
        <v>246</v>
      </c>
      <c r="D126" t="s">
        <v>117</v>
      </c>
      <c r="E126" s="12">
        <v>17963</v>
      </c>
      <c r="F126">
        <v>39878</v>
      </c>
      <c r="H126">
        <v>36.5</v>
      </c>
      <c r="I126">
        <v>39490</v>
      </c>
      <c r="J126">
        <v>144.333</v>
      </c>
      <c r="K126">
        <v>778</v>
      </c>
      <c r="L126">
        <v>976</v>
      </c>
      <c r="M126">
        <v>6280</v>
      </c>
      <c r="O126">
        <v>7256</v>
      </c>
      <c r="P126">
        <v>279.07692307692309</v>
      </c>
      <c r="Q126">
        <v>4186.1538461538466</v>
      </c>
      <c r="R126" s="2">
        <v>36.5</v>
      </c>
      <c r="S126" s="2">
        <v>900373.41428571427</v>
      </c>
      <c r="T126" s="2">
        <v>11613</v>
      </c>
      <c r="U126" s="2">
        <v>8806.1</v>
      </c>
      <c r="V126" s="2">
        <v>685267</v>
      </c>
      <c r="W126" s="2">
        <v>133254.28571428571</v>
      </c>
      <c r="X126" s="2">
        <v>818521.28571428568</v>
      </c>
      <c r="Y126" s="2">
        <v>81852.128571428577</v>
      </c>
      <c r="Z126" s="2">
        <v>152794.6153846154</v>
      </c>
      <c r="AA126" s="3">
        <v>185436.14423076922</v>
      </c>
      <c r="AB126" s="2">
        <v>18670</v>
      </c>
      <c r="AC126" s="3">
        <f t="shared" si="4"/>
        <v>1277693.2739010989</v>
      </c>
      <c r="AD126" s="3">
        <f t="shared" si="5"/>
        <v>267579.63619346375</v>
      </c>
      <c r="AE126" s="3">
        <f t="shared" si="6"/>
        <v>13378.981809673189</v>
      </c>
      <c r="AF126" s="3">
        <f t="shared" si="7"/>
        <v>13400</v>
      </c>
      <c r="AG126" s="3" t="s">
        <v>497</v>
      </c>
      <c r="AH126" s="44" t="s">
        <v>510</v>
      </c>
      <c r="AI126" s="3" t="s">
        <v>490</v>
      </c>
      <c r="AJ126" s="68" t="s">
        <v>511</v>
      </c>
      <c r="AK126" s="31"/>
      <c r="AL126" s="50">
        <v>13400</v>
      </c>
      <c r="AM126" s="56"/>
      <c r="AN126" s="3" t="s">
        <v>670</v>
      </c>
      <c r="AS126" s="3">
        <f>Table2[[#This Row],[To be paid]]-Table2[[#This Row],[Amount cash]]-Table2[[#This Row],[Amount chq]]</f>
        <v>0</v>
      </c>
    </row>
    <row r="127" spans="1:45" hidden="1" x14ac:dyDescent="0.3">
      <c r="A127">
        <v>124</v>
      </c>
      <c r="B127">
        <v>50697</v>
      </c>
      <c r="C127" t="s">
        <v>247</v>
      </c>
      <c r="D127" t="s">
        <v>117</v>
      </c>
      <c r="E127" s="12">
        <v>17432</v>
      </c>
      <c r="F127">
        <v>39347</v>
      </c>
      <c r="H127">
        <v>35.083333333333336</v>
      </c>
      <c r="J127">
        <v>144.333</v>
      </c>
      <c r="K127">
        <v>778</v>
      </c>
      <c r="L127">
        <v>976</v>
      </c>
      <c r="M127">
        <v>6190</v>
      </c>
      <c r="O127">
        <v>7166</v>
      </c>
      <c r="P127">
        <v>275.61538461538464</v>
      </c>
      <c r="Q127">
        <v>4134.2307692307695</v>
      </c>
      <c r="R127" s="2">
        <v>35.083333333333336</v>
      </c>
      <c r="S127" s="2">
        <v>862871.97333333327</v>
      </c>
      <c r="T127" s="2">
        <v>10065</v>
      </c>
      <c r="U127" s="2">
        <v>8707.1</v>
      </c>
      <c r="V127" s="2">
        <v>655757.33333333337</v>
      </c>
      <c r="W127" s="2">
        <v>128671.73333333334</v>
      </c>
      <c r="X127" s="2">
        <v>784429.06666666665</v>
      </c>
      <c r="Y127" s="2">
        <v>78442.906666666662</v>
      </c>
      <c r="Z127" s="2">
        <v>145042.59615384619</v>
      </c>
      <c r="AA127" s="3">
        <v>176235.05288461543</v>
      </c>
      <c r="AB127" s="2">
        <v>18234</v>
      </c>
      <c r="AC127" s="3">
        <f t="shared" si="4"/>
        <v>1221155.722371795</v>
      </c>
      <c r="AD127" s="3">
        <f t="shared" si="5"/>
        <v>255739.31600199078</v>
      </c>
      <c r="AE127" s="3">
        <f t="shared" si="6"/>
        <v>12786.965800099541</v>
      </c>
      <c r="AF127" s="3">
        <f t="shared" si="7"/>
        <v>12800</v>
      </c>
      <c r="AG127" s="3" t="s">
        <v>497</v>
      </c>
      <c r="AI127" s="3" t="s">
        <v>1020</v>
      </c>
      <c r="AJ127" s="46">
        <v>396</v>
      </c>
      <c r="AK127" s="31">
        <v>12800</v>
      </c>
      <c r="AL127" s="31"/>
      <c r="AM127" s="56"/>
      <c r="AS127" s="3">
        <f>Table2[[#This Row],[To be paid]]-Table2[[#This Row],[Amount cash]]-Table2[[#This Row],[Amount chq]]</f>
        <v>0</v>
      </c>
    </row>
    <row r="128" spans="1:45" hidden="1" x14ac:dyDescent="0.3">
      <c r="A128">
        <v>125</v>
      </c>
      <c r="B128">
        <v>50700</v>
      </c>
      <c r="C128" t="s">
        <v>248</v>
      </c>
      <c r="D128" t="s">
        <v>126</v>
      </c>
      <c r="E128" s="12">
        <v>18537</v>
      </c>
      <c r="F128">
        <v>40452</v>
      </c>
      <c r="H128">
        <v>35.416666666666664</v>
      </c>
      <c r="I128">
        <v>39490</v>
      </c>
      <c r="J128">
        <v>144.333</v>
      </c>
      <c r="K128">
        <v>601</v>
      </c>
      <c r="L128">
        <v>865</v>
      </c>
      <c r="M128">
        <v>6280</v>
      </c>
      <c r="O128">
        <v>7145</v>
      </c>
      <c r="P128">
        <v>274.80769230769232</v>
      </c>
      <c r="Q128">
        <v>4122.1153846153848</v>
      </c>
      <c r="R128" s="2">
        <v>35.416666666666664</v>
      </c>
      <c r="S128" s="2">
        <v>874887.98571428575</v>
      </c>
      <c r="T128" s="2">
        <v>3464</v>
      </c>
      <c r="U128" s="2">
        <v>8644.4</v>
      </c>
      <c r="V128" s="2">
        <v>685267</v>
      </c>
      <c r="W128" s="2">
        <v>110085.71428571429</v>
      </c>
      <c r="X128" s="2">
        <v>795352.71428571432</v>
      </c>
      <c r="Y128" s="2">
        <v>79535.271428571432</v>
      </c>
      <c r="Z128" s="2">
        <v>145991.58653846153</v>
      </c>
      <c r="AA128" s="3">
        <v>176628.36538461535</v>
      </c>
      <c r="AB128" s="2">
        <v>15870</v>
      </c>
      <c r="AC128" s="3">
        <f t="shared" si="4"/>
        <v>1225486.3376373625</v>
      </c>
      <c r="AD128" s="3">
        <f t="shared" si="5"/>
        <v>256646.25077336701</v>
      </c>
      <c r="AE128" s="3">
        <f t="shared" si="6"/>
        <v>12832.312538668351</v>
      </c>
      <c r="AF128" s="3">
        <f t="shared" si="7"/>
        <v>12900</v>
      </c>
      <c r="AG128" s="3" t="s">
        <v>497</v>
      </c>
      <c r="AI128" s="3" t="s">
        <v>625</v>
      </c>
      <c r="AJ128" s="68" t="s">
        <v>637</v>
      </c>
      <c r="AK128" s="50">
        <v>12900</v>
      </c>
      <c r="AL128" s="31"/>
      <c r="AM128" s="56"/>
      <c r="AS128" s="3">
        <f>Table2[[#This Row],[To be paid]]-Table2[[#This Row],[Amount cash]]-Table2[[#This Row],[Amount chq]]</f>
        <v>0</v>
      </c>
    </row>
    <row r="129" spans="1:45" hidden="1" x14ac:dyDescent="0.3">
      <c r="A129">
        <v>126</v>
      </c>
      <c r="B129">
        <v>50722</v>
      </c>
      <c r="C129" t="s">
        <v>249</v>
      </c>
      <c r="D129" t="s">
        <v>121</v>
      </c>
      <c r="E129" s="12">
        <v>18048</v>
      </c>
      <c r="F129">
        <v>39963</v>
      </c>
      <c r="H129">
        <v>35.083333333333336</v>
      </c>
      <c r="I129">
        <v>39490</v>
      </c>
      <c r="J129">
        <v>144.333</v>
      </c>
      <c r="K129">
        <v>871</v>
      </c>
      <c r="L129">
        <v>1087</v>
      </c>
      <c r="M129">
        <v>6280</v>
      </c>
      <c r="O129">
        <v>7367</v>
      </c>
      <c r="P129">
        <v>283.34615384615387</v>
      </c>
      <c r="Q129">
        <v>4250.1923076923076</v>
      </c>
      <c r="R129" s="2">
        <v>35.083333333333336</v>
      </c>
      <c r="S129" s="2">
        <v>917212.84285714291</v>
      </c>
      <c r="T129" s="2">
        <v>11320</v>
      </c>
      <c r="U129" s="2">
        <v>8953.5</v>
      </c>
      <c r="V129" s="2">
        <v>685267</v>
      </c>
      <c r="W129" s="2">
        <v>148562.85714285713</v>
      </c>
      <c r="X129" s="2">
        <v>833829.85714285716</v>
      </c>
      <c r="Y129" s="2">
        <v>83382.985714285722</v>
      </c>
      <c r="Z129" s="2">
        <v>149110.91346153847</v>
      </c>
      <c r="AA129" s="3">
        <v>181222.28365384619</v>
      </c>
      <c r="AB129" s="2">
        <v>18865</v>
      </c>
      <c r="AC129" s="3">
        <f t="shared" si="4"/>
        <v>1286684.5399725277</v>
      </c>
      <c r="AD129" s="3">
        <f t="shared" si="5"/>
        <v>269462.62309920666</v>
      </c>
      <c r="AE129" s="3">
        <f t="shared" si="6"/>
        <v>13473.131154960334</v>
      </c>
      <c r="AF129" s="3">
        <f t="shared" si="7"/>
        <v>13500</v>
      </c>
      <c r="AG129" s="3" t="s">
        <v>497</v>
      </c>
      <c r="AH129" s="44" t="s">
        <v>659</v>
      </c>
      <c r="AI129" s="3" t="s">
        <v>625</v>
      </c>
      <c r="AJ129" s="46">
        <v>108</v>
      </c>
      <c r="AK129" s="31"/>
      <c r="AL129" s="50">
        <v>13500</v>
      </c>
      <c r="AM129" s="56"/>
      <c r="AS129" s="3">
        <f>Table2[[#This Row],[To be paid]]-Table2[[#This Row],[Amount cash]]-Table2[[#This Row],[Amount chq]]</f>
        <v>0</v>
      </c>
    </row>
    <row r="130" spans="1:45" hidden="1" x14ac:dyDescent="0.3">
      <c r="A130">
        <v>127</v>
      </c>
      <c r="B130">
        <v>50726</v>
      </c>
      <c r="C130" t="s">
        <v>250</v>
      </c>
      <c r="D130" t="s">
        <v>162</v>
      </c>
      <c r="E130" s="12">
        <v>17892</v>
      </c>
      <c r="F130">
        <v>39807</v>
      </c>
      <c r="H130">
        <v>35.083333333333336</v>
      </c>
      <c r="I130">
        <v>39490</v>
      </c>
      <c r="J130">
        <v>144.333</v>
      </c>
      <c r="K130">
        <v>547</v>
      </c>
      <c r="L130">
        <v>643</v>
      </c>
      <c r="M130">
        <v>6280</v>
      </c>
      <c r="O130">
        <v>6923</v>
      </c>
      <c r="P130">
        <v>266.26923076923077</v>
      </c>
      <c r="Q130">
        <v>3994.0384615384614</v>
      </c>
      <c r="R130" s="2">
        <v>35.083333333333336</v>
      </c>
      <c r="S130" s="2">
        <v>852917.52857142861</v>
      </c>
      <c r="T130" s="2">
        <v>8115</v>
      </c>
      <c r="U130" s="2">
        <v>8303.4</v>
      </c>
      <c r="V130" s="2">
        <v>685267</v>
      </c>
      <c r="W130" s="2">
        <v>90112.571428571435</v>
      </c>
      <c r="X130" s="2">
        <v>775379.57142857148</v>
      </c>
      <c r="Y130" s="2">
        <v>77537.957142857151</v>
      </c>
      <c r="Z130" s="2">
        <v>140124.18269230769</v>
      </c>
      <c r="AA130" s="3">
        <v>168064.0096153846</v>
      </c>
      <c r="AB130" s="2">
        <v>17480</v>
      </c>
      <c r="AC130" s="3">
        <f t="shared" si="4"/>
        <v>1195004.1208791209</v>
      </c>
      <c r="AD130" s="3">
        <f t="shared" si="5"/>
        <v>250262.543010989</v>
      </c>
      <c r="AE130" s="3">
        <f t="shared" si="6"/>
        <v>12513.127150549451</v>
      </c>
      <c r="AF130" s="3">
        <f t="shared" si="7"/>
        <v>12600</v>
      </c>
      <c r="AG130" s="3" t="s">
        <v>497</v>
      </c>
      <c r="AH130" s="42">
        <v>253119</v>
      </c>
      <c r="AI130" s="3" t="s">
        <v>876</v>
      </c>
      <c r="AJ130" s="49">
        <v>184</v>
      </c>
      <c r="AK130" s="31"/>
      <c r="AL130" s="50">
        <v>12600</v>
      </c>
      <c r="AM130" s="56"/>
      <c r="AS130" s="3">
        <f>Table2[[#This Row],[To be paid]]-Table2[[#This Row],[Amount cash]]-Table2[[#This Row],[Amount chq]]</f>
        <v>0</v>
      </c>
    </row>
    <row r="131" spans="1:45" hidden="1" x14ac:dyDescent="0.3">
      <c r="A131">
        <v>128</v>
      </c>
      <c r="B131">
        <v>50730</v>
      </c>
      <c r="C131" t="s">
        <v>251</v>
      </c>
      <c r="D131" t="s">
        <v>126</v>
      </c>
      <c r="E131" s="12">
        <v>18080</v>
      </c>
      <c r="F131">
        <v>39995</v>
      </c>
      <c r="H131">
        <v>35.083333333333336</v>
      </c>
      <c r="I131">
        <v>39490</v>
      </c>
      <c r="J131">
        <v>144.333</v>
      </c>
      <c r="K131">
        <v>628</v>
      </c>
      <c r="L131">
        <v>865</v>
      </c>
      <c r="M131">
        <v>6280</v>
      </c>
      <c r="O131">
        <v>7145</v>
      </c>
      <c r="P131">
        <v>274.80769230769232</v>
      </c>
      <c r="Q131">
        <v>4122.1153846153848</v>
      </c>
      <c r="R131" s="2">
        <v>35.083333333333336</v>
      </c>
      <c r="S131" s="2">
        <v>878135.18571428582</v>
      </c>
      <c r="T131" s="2">
        <v>8016</v>
      </c>
      <c r="U131" s="2">
        <v>8644.4</v>
      </c>
      <c r="V131" s="2">
        <v>685267</v>
      </c>
      <c r="W131" s="2">
        <v>113037.71428571429</v>
      </c>
      <c r="X131" s="2">
        <v>798304.71428571432</v>
      </c>
      <c r="Y131" s="2">
        <v>79830.471428571444</v>
      </c>
      <c r="Z131" s="2">
        <v>144617.54807692309</v>
      </c>
      <c r="AA131" s="3">
        <v>174965.98076923078</v>
      </c>
      <c r="AB131" s="2">
        <v>17274</v>
      </c>
      <c r="AC131" s="3">
        <f t="shared" si="4"/>
        <v>1231653.1145604397</v>
      </c>
      <c r="AD131" s="3">
        <f t="shared" si="5"/>
        <v>257937.72186370552</v>
      </c>
      <c r="AE131" s="3">
        <f t="shared" si="6"/>
        <v>12896.886093185276</v>
      </c>
      <c r="AF131" s="3">
        <f t="shared" si="7"/>
        <v>12900</v>
      </c>
      <c r="AG131" s="3" t="s">
        <v>497</v>
      </c>
      <c r="AH131" s="44" t="s">
        <v>712</v>
      </c>
      <c r="AI131" s="3" t="s">
        <v>708</v>
      </c>
      <c r="AJ131" s="46">
        <v>130</v>
      </c>
      <c r="AK131" s="50">
        <v>13000</v>
      </c>
      <c r="AL131" s="31"/>
      <c r="AM131" s="56"/>
      <c r="AN131" s="30" t="s">
        <v>800</v>
      </c>
      <c r="AS131" s="3">
        <f>Table2[[#This Row],[To be paid]]-Table2[[#This Row],[Amount cash]]-Table2[[#This Row],[Amount chq]]</f>
        <v>-100</v>
      </c>
    </row>
    <row r="132" spans="1:45" hidden="1" x14ac:dyDescent="0.3">
      <c r="A132">
        <v>129</v>
      </c>
      <c r="B132">
        <v>50731</v>
      </c>
      <c r="C132" t="s">
        <v>252</v>
      </c>
      <c r="D132" t="s">
        <v>133</v>
      </c>
      <c r="E132" s="12">
        <v>18631</v>
      </c>
      <c r="F132">
        <v>40546</v>
      </c>
      <c r="H132">
        <v>35.083333333333336</v>
      </c>
      <c r="I132">
        <v>39490</v>
      </c>
      <c r="J132">
        <v>144.333</v>
      </c>
      <c r="K132">
        <v>619</v>
      </c>
      <c r="L132">
        <v>754</v>
      </c>
      <c r="M132">
        <v>6280</v>
      </c>
      <c r="O132">
        <v>7034</v>
      </c>
      <c r="P132">
        <v>270.53846153846155</v>
      </c>
      <c r="Q132">
        <v>4058.0769230769233</v>
      </c>
      <c r="R132" s="2">
        <v>35.083333333333336</v>
      </c>
      <c r="S132" s="2">
        <v>868595.35714285716</v>
      </c>
      <c r="T132" s="2">
        <v>13606</v>
      </c>
      <c r="U132" s="2">
        <v>8472.7999999999993</v>
      </c>
      <c r="V132" s="2">
        <v>685267</v>
      </c>
      <c r="W132" s="2">
        <v>104365.14285714286</v>
      </c>
      <c r="X132" s="2">
        <v>789632.14285714284</v>
      </c>
      <c r="Y132" s="2">
        <v>78963.21428571429</v>
      </c>
      <c r="Z132" s="2">
        <v>142370.8653846154</v>
      </c>
      <c r="AA132" s="3">
        <v>171492.73076923078</v>
      </c>
      <c r="AB132" s="2">
        <v>17084</v>
      </c>
      <c r="AC132" s="3">
        <f t="shared" ref="AC132:AC195" si="8">S132+T132+U132+Z132+AA132+AB132</f>
        <v>1221621.7532967033</v>
      </c>
      <c r="AD132" s="3">
        <f t="shared" si="5"/>
        <v>255836.91406240879</v>
      </c>
      <c r="AE132" s="3">
        <f t="shared" si="6"/>
        <v>12791.84570312044</v>
      </c>
      <c r="AF132" s="3">
        <f t="shared" si="7"/>
        <v>12800</v>
      </c>
      <c r="AG132" s="3" t="s">
        <v>497</v>
      </c>
      <c r="AH132" s="44">
        <v>479209</v>
      </c>
      <c r="AI132" s="3" t="s">
        <v>613</v>
      </c>
      <c r="AJ132" s="68" t="s">
        <v>616</v>
      </c>
      <c r="AK132" s="31"/>
      <c r="AL132" s="50">
        <v>12800</v>
      </c>
      <c r="AM132" s="56"/>
      <c r="AS132" s="3">
        <f>Table2[[#This Row],[To be paid]]-Table2[[#This Row],[Amount cash]]-Table2[[#This Row],[Amount chq]]</f>
        <v>0</v>
      </c>
    </row>
    <row r="133" spans="1:45" hidden="1" x14ac:dyDescent="0.3">
      <c r="A133">
        <v>130</v>
      </c>
      <c r="B133">
        <v>50733</v>
      </c>
      <c r="C133" t="s">
        <v>253</v>
      </c>
      <c r="D133" t="s">
        <v>133</v>
      </c>
      <c r="E133" s="12">
        <v>16954</v>
      </c>
      <c r="F133">
        <v>38869</v>
      </c>
      <c r="H133">
        <v>33.333333333333336</v>
      </c>
      <c r="J133">
        <v>144.333</v>
      </c>
      <c r="K133">
        <v>493</v>
      </c>
      <c r="L133">
        <v>754</v>
      </c>
      <c r="M133">
        <v>5696</v>
      </c>
      <c r="O133">
        <v>6450</v>
      </c>
      <c r="P133">
        <v>248.07692307692307</v>
      </c>
      <c r="Q133">
        <v>3721.1538461538462</v>
      </c>
      <c r="R133" s="2">
        <v>33.333333333333336</v>
      </c>
      <c r="S133" s="2">
        <v>702945.1</v>
      </c>
      <c r="T133" s="2">
        <v>12737</v>
      </c>
      <c r="U133" s="2">
        <v>7830.4</v>
      </c>
      <c r="V133" s="2">
        <v>561789.8666666667</v>
      </c>
      <c r="W133" s="2">
        <v>77251.133333333331</v>
      </c>
      <c r="X133" s="2">
        <v>639041</v>
      </c>
      <c r="Y133" s="2">
        <v>63904.100000000006</v>
      </c>
      <c r="Z133" s="2">
        <v>124038.46153846155</v>
      </c>
      <c r="AA133" s="3">
        <v>150584.61538461538</v>
      </c>
      <c r="AB133" s="2">
        <v>17063</v>
      </c>
      <c r="AC133" s="3">
        <f t="shared" si="8"/>
        <v>1015198.5769230769</v>
      </c>
      <c r="AD133" s="3">
        <f t="shared" ref="AD133:AD196" si="9">AC133*$AD$2</f>
        <v>212606.94677353845</v>
      </c>
      <c r="AE133" s="3">
        <f t="shared" ref="AE133:AE196" si="10">AD133*$AE$2</f>
        <v>10630.347338676924</v>
      </c>
      <c r="AF133" s="3">
        <f t="shared" ref="AF133:AF196" si="11">ROUNDUP(AE133,-2)</f>
        <v>10700</v>
      </c>
      <c r="AG133" s="3" t="s">
        <v>497</v>
      </c>
      <c r="AI133" s="3" t="s">
        <v>625</v>
      </c>
      <c r="AJ133" s="46">
        <v>103</v>
      </c>
      <c r="AK133" s="50">
        <v>10700</v>
      </c>
      <c r="AL133" s="31"/>
      <c r="AM133" s="56"/>
      <c r="AS133" s="3">
        <f>Table2[[#This Row],[To be paid]]-Table2[[#This Row],[Amount cash]]-Table2[[#This Row],[Amount chq]]</f>
        <v>0</v>
      </c>
    </row>
    <row r="134" spans="1:45" hidden="1" x14ac:dyDescent="0.3">
      <c r="A134">
        <v>131</v>
      </c>
      <c r="B134">
        <v>50734</v>
      </c>
      <c r="C134" t="s">
        <v>254</v>
      </c>
      <c r="D134" t="s">
        <v>133</v>
      </c>
      <c r="E134" s="12">
        <v>17967</v>
      </c>
      <c r="F134">
        <v>39882</v>
      </c>
      <c r="G134">
        <v>37550</v>
      </c>
      <c r="H134">
        <v>29.75</v>
      </c>
      <c r="J134">
        <v>144.333</v>
      </c>
      <c r="K134">
        <v>619</v>
      </c>
      <c r="L134">
        <v>754</v>
      </c>
      <c r="M134">
        <v>4938</v>
      </c>
      <c r="O134">
        <v>5692</v>
      </c>
      <c r="P134">
        <v>218.92307692307693</v>
      </c>
      <c r="Q134">
        <v>3283.8461538461538</v>
      </c>
      <c r="R134" s="2">
        <v>29.75</v>
      </c>
      <c r="S134" s="2">
        <v>426265.25806451612</v>
      </c>
      <c r="T134" s="2">
        <v>965</v>
      </c>
      <c r="U134" s="2">
        <v>6996.6</v>
      </c>
      <c r="V134" s="2">
        <v>331217.09677419357</v>
      </c>
      <c r="W134" s="2">
        <v>56296.774193548386</v>
      </c>
      <c r="X134" s="2">
        <v>387513.87096774194</v>
      </c>
      <c r="Y134" s="2">
        <v>38751.387096774197</v>
      </c>
      <c r="Z134" s="2">
        <v>97694.423076923078</v>
      </c>
      <c r="AA134" s="3">
        <v>120085.87500000001</v>
      </c>
      <c r="AB134" s="2">
        <v>16279</v>
      </c>
      <c r="AC134" s="3">
        <f t="shared" si="8"/>
        <v>668286.15614143922</v>
      </c>
      <c r="AD134" s="3">
        <f t="shared" si="9"/>
        <v>139955.15996376477</v>
      </c>
      <c r="AE134" s="3">
        <f t="shared" si="10"/>
        <v>6997.7579981882391</v>
      </c>
      <c r="AF134" s="3">
        <f t="shared" si="11"/>
        <v>7000</v>
      </c>
      <c r="AG134" s="3" t="s">
        <v>497</v>
      </c>
      <c r="AH134" s="42">
        <v>96580</v>
      </c>
      <c r="AI134" s="3" t="s">
        <v>625</v>
      </c>
      <c r="AJ134" s="46">
        <v>372</v>
      </c>
      <c r="AK134" s="31"/>
      <c r="AL134" s="31">
        <v>6998</v>
      </c>
      <c r="AM134" s="56"/>
      <c r="AS134" s="3">
        <f>Table2[[#This Row],[To be paid]]-Table2[[#This Row],[Amount cash]]-Table2[[#This Row],[Amount chq]]</f>
        <v>2</v>
      </c>
    </row>
    <row r="135" spans="1:45" x14ac:dyDescent="0.3">
      <c r="A135">
        <v>132</v>
      </c>
      <c r="B135">
        <v>50735</v>
      </c>
      <c r="C135" t="s">
        <v>255</v>
      </c>
      <c r="D135" t="s">
        <v>162</v>
      </c>
      <c r="E135" s="12">
        <v>19176</v>
      </c>
      <c r="F135">
        <v>41091</v>
      </c>
      <c r="G135">
        <v>36747</v>
      </c>
      <c r="H135">
        <v>27.583333333333332</v>
      </c>
      <c r="K135">
        <v>412</v>
      </c>
      <c r="L135">
        <v>523</v>
      </c>
      <c r="M135">
        <v>4562</v>
      </c>
      <c r="O135">
        <v>5085</v>
      </c>
      <c r="P135">
        <v>195.57692307692307</v>
      </c>
      <c r="Q135">
        <v>2933.6538461538462</v>
      </c>
      <c r="R135" s="2">
        <v>27.583333333333332</v>
      </c>
      <c r="S135" s="2">
        <v>253896.81935483869</v>
      </c>
      <c r="T135" s="2">
        <v>4682</v>
      </c>
      <c r="U135" s="2">
        <v>6281.6</v>
      </c>
      <c r="V135" s="2">
        <v>206160.45161290321</v>
      </c>
      <c r="W135" s="2">
        <v>24654.83870967742</v>
      </c>
      <c r="X135" s="2">
        <v>230815.29032258064</v>
      </c>
      <c r="Y135" s="2">
        <v>23081.529032258066</v>
      </c>
      <c r="Z135" s="2">
        <v>80919.951923076922</v>
      </c>
      <c r="AA135" s="3">
        <v>99962.000000000015</v>
      </c>
      <c r="AB135" s="2">
        <v>16422</v>
      </c>
      <c r="AC135" s="3">
        <f t="shared" si="8"/>
        <v>462164.3712779156</v>
      </c>
      <c r="AD135" s="3">
        <f t="shared" si="9"/>
        <v>96788.311290506201</v>
      </c>
      <c r="AE135" s="3">
        <f t="shared" si="10"/>
        <v>4839.4155645253104</v>
      </c>
      <c r="AF135" s="3">
        <f t="shared" si="11"/>
        <v>4900</v>
      </c>
      <c r="AK135" s="31"/>
      <c r="AL135" s="31"/>
      <c r="AM135" s="56"/>
      <c r="AS135" s="3">
        <f>Table2[[#This Row],[To be paid]]-Table2[[#This Row],[Amount cash]]-Table2[[#This Row],[Amount chq]]</f>
        <v>4900</v>
      </c>
    </row>
    <row r="136" spans="1:45" hidden="1" x14ac:dyDescent="0.3">
      <c r="A136">
        <v>133</v>
      </c>
      <c r="B136">
        <v>50737</v>
      </c>
      <c r="C136" t="s">
        <v>256</v>
      </c>
      <c r="D136" t="s">
        <v>162</v>
      </c>
      <c r="E136" s="12">
        <v>18445</v>
      </c>
      <c r="F136">
        <v>40360</v>
      </c>
      <c r="H136">
        <v>35.083333333333336</v>
      </c>
      <c r="I136">
        <v>39490</v>
      </c>
      <c r="J136">
        <v>144.333</v>
      </c>
      <c r="K136">
        <v>412</v>
      </c>
      <c r="L136">
        <v>643</v>
      </c>
      <c r="M136">
        <v>6280</v>
      </c>
      <c r="O136">
        <v>6923</v>
      </c>
      <c r="P136">
        <v>266.26923076923077</v>
      </c>
      <c r="Q136">
        <v>3994.0384615384614</v>
      </c>
      <c r="R136" s="2">
        <v>35.083333333333336</v>
      </c>
      <c r="S136" s="2">
        <v>840087.12857142859</v>
      </c>
      <c r="T136" s="2">
        <v>2975</v>
      </c>
      <c r="U136" s="2">
        <v>8303.4</v>
      </c>
      <c r="V136" s="2">
        <v>685267</v>
      </c>
      <c r="W136" s="2">
        <v>78448.571428571435</v>
      </c>
      <c r="X136" s="2">
        <v>763715.57142857148</v>
      </c>
      <c r="Y136" s="2">
        <v>76371.557142857157</v>
      </c>
      <c r="Z136" s="2">
        <v>140124.18269230769</v>
      </c>
      <c r="AA136" s="3">
        <v>168064.0096153846</v>
      </c>
      <c r="AB136" s="2">
        <v>15419</v>
      </c>
      <c r="AC136" s="3">
        <f t="shared" si="8"/>
        <v>1174972.7208791208</v>
      </c>
      <c r="AD136" s="3">
        <f t="shared" si="9"/>
        <v>246067.48709738898</v>
      </c>
      <c r="AE136" s="3">
        <f t="shared" si="10"/>
        <v>12303.374354869449</v>
      </c>
      <c r="AF136" s="3">
        <f t="shared" si="11"/>
        <v>12400</v>
      </c>
      <c r="AG136" s="3" t="s">
        <v>497</v>
      </c>
      <c r="AI136" s="3" t="s">
        <v>933</v>
      </c>
      <c r="AJ136" s="46">
        <v>373</v>
      </c>
      <c r="AK136" s="31">
        <v>12400</v>
      </c>
      <c r="AL136" s="31"/>
      <c r="AM136" s="56"/>
      <c r="AS136" s="3">
        <f>Table2[[#This Row],[To be paid]]-Table2[[#This Row],[Amount cash]]-Table2[[#This Row],[Amount chq]]</f>
        <v>0</v>
      </c>
    </row>
    <row r="137" spans="1:45" hidden="1" x14ac:dyDescent="0.3">
      <c r="A137">
        <v>134</v>
      </c>
      <c r="B137">
        <v>50739</v>
      </c>
      <c r="C137" t="s">
        <v>257</v>
      </c>
      <c r="D137" t="s">
        <v>133</v>
      </c>
      <c r="E137" s="12">
        <v>18080</v>
      </c>
      <c r="F137">
        <v>39995</v>
      </c>
      <c r="H137">
        <v>35.083333333333336</v>
      </c>
      <c r="I137">
        <v>39490</v>
      </c>
      <c r="J137">
        <v>144.333</v>
      </c>
      <c r="K137">
        <v>469</v>
      </c>
      <c r="L137">
        <v>754</v>
      </c>
      <c r="M137">
        <v>6280</v>
      </c>
      <c r="O137">
        <v>7034</v>
      </c>
      <c r="P137">
        <v>270.53846153846155</v>
      </c>
      <c r="Q137">
        <v>4058.0769230769233</v>
      </c>
      <c r="R137" s="2">
        <v>35.083333333333336</v>
      </c>
      <c r="S137" s="2">
        <v>852134.95714285714</v>
      </c>
      <c r="T137" s="2">
        <v>3619</v>
      </c>
      <c r="U137" s="2">
        <v>8472.7999999999993</v>
      </c>
      <c r="V137" s="2">
        <v>685267</v>
      </c>
      <c r="W137" s="2">
        <v>89401.142857142855</v>
      </c>
      <c r="X137" s="2">
        <v>774668.14285714284</v>
      </c>
      <c r="Y137" s="2">
        <v>77466.814285714281</v>
      </c>
      <c r="Z137" s="2">
        <v>142370.8653846154</v>
      </c>
      <c r="AA137" s="3">
        <v>171492.73076923078</v>
      </c>
      <c r="AB137" s="2">
        <v>17334</v>
      </c>
      <c r="AC137" s="3">
        <f t="shared" si="8"/>
        <v>1195424.3532967034</v>
      </c>
      <c r="AD137" s="3">
        <f t="shared" si="9"/>
        <v>250350.54976480882</v>
      </c>
      <c r="AE137" s="3">
        <f t="shared" si="10"/>
        <v>12517.527488240441</v>
      </c>
      <c r="AF137" s="3">
        <f t="shared" si="11"/>
        <v>12600</v>
      </c>
      <c r="AG137" s="3" t="s">
        <v>497</v>
      </c>
      <c r="AH137" s="42">
        <v>205188</v>
      </c>
      <c r="AI137" s="3" t="s">
        <v>1020</v>
      </c>
      <c r="AJ137" s="46">
        <v>385</v>
      </c>
      <c r="AK137" s="31"/>
      <c r="AL137" s="31">
        <v>12600</v>
      </c>
      <c r="AM137" s="56"/>
      <c r="AS137" s="3">
        <f>Table2[[#This Row],[To be paid]]-Table2[[#This Row],[Amount cash]]-Table2[[#This Row],[Amount chq]]</f>
        <v>0</v>
      </c>
    </row>
    <row r="138" spans="1:45" hidden="1" x14ac:dyDescent="0.3">
      <c r="A138">
        <v>135</v>
      </c>
      <c r="B138">
        <v>50740</v>
      </c>
      <c r="C138" t="s">
        <v>258</v>
      </c>
      <c r="D138" t="s">
        <v>117</v>
      </c>
      <c r="E138" s="12">
        <v>19025</v>
      </c>
      <c r="F138">
        <v>40940</v>
      </c>
      <c r="H138">
        <v>35.083333333333336</v>
      </c>
      <c r="I138">
        <v>39490</v>
      </c>
      <c r="J138">
        <v>144.333</v>
      </c>
      <c r="K138">
        <v>595</v>
      </c>
      <c r="L138">
        <v>976</v>
      </c>
      <c r="M138">
        <v>6280</v>
      </c>
      <c r="O138">
        <v>7256</v>
      </c>
      <c r="P138">
        <v>279.07692307692309</v>
      </c>
      <c r="Q138">
        <v>4186.1538461538466</v>
      </c>
      <c r="R138" s="2">
        <v>35.083333333333336</v>
      </c>
      <c r="S138" s="2">
        <v>877748.61428571423</v>
      </c>
      <c r="T138" s="2">
        <v>5014</v>
      </c>
      <c r="U138" s="2">
        <v>8806.1</v>
      </c>
      <c r="V138" s="2">
        <v>685267</v>
      </c>
      <c r="W138" s="2">
        <v>112686.28571428571</v>
      </c>
      <c r="X138" s="2">
        <v>797953.28571428568</v>
      </c>
      <c r="Y138" s="2">
        <v>79795.328571428574</v>
      </c>
      <c r="Z138" s="2">
        <v>146864.23076923081</v>
      </c>
      <c r="AA138" s="3">
        <v>178238.85096153847</v>
      </c>
      <c r="AB138" s="2">
        <v>17791</v>
      </c>
      <c r="AC138" s="3">
        <f t="shared" si="8"/>
        <v>1234462.7960164836</v>
      </c>
      <c r="AD138" s="3">
        <f t="shared" si="9"/>
        <v>258526.13659295606</v>
      </c>
      <c r="AE138" s="3">
        <f t="shared" si="10"/>
        <v>12926.306829647803</v>
      </c>
      <c r="AF138" s="3">
        <f t="shared" si="11"/>
        <v>13000</v>
      </c>
      <c r="AG138" s="3" t="s">
        <v>497</v>
      </c>
      <c r="AH138" s="42">
        <v>213827</v>
      </c>
      <c r="AI138" s="3" t="s">
        <v>876</v>
      </c>
      <c r="AJ138" s="49">
        <v>192</v>
      </c>
      <c r="AK138" s="31">
        <v>13000</v>
      </c>
      <c r="AL138" s="50"/>
      <c r="AM138" s="56"/>
      <c r="AN138" s="3" t="s">
        <v>1047</v>
      </c>
      <c r="AS138" s="3">
        <f>Table2[[#This Row],[To be paid]]-Table2[[#This Row],[Amount cash]]-Table2[[#This Row],[Amount chq]]</f>
        <v>0</v>
      </c>
    </row>
    <row r="139" spans="1:45" x14ac:dyDescent="0.3">
      <c r="A139">
        <v>136</v>
      </c>
      <c r="B139">
        <v>50741</v>
      </c>
      <c r="C139" t="s">
        <v>259</v>
      </c>
      <c r="D139" t="s">
        <v>133</v>
      </c>
      <c r="E139" s="12">
        <v>18858</v>
      </c>
      <c r="F139">
        <v>40773</v>
      </c>
      <c r="H139">
        <v>35.083333333333336</v>
      </c>
      <c r="I139">
        <v>39490</v>
      </c>
      <c r="J139">
        <v>144.333</v>
      </c>
      <c r="K139">
        <v>493</v>
      </c>
      <c r="L139">
        <v>754</v>
      </c>
      <c r="M139">
        <v>6280</v>
      </c>
      <c r="O139">
        <v>7034</v>
      </c>
      <c r="P139">
        <v>270.53846153846155</v>
      </c>
      <c r="Q139">
        <v>4058.0769230769233</v>
      </c>
      <c r="R139" s="2">
        <v>35.083333333333336</v>
      </c>
      <c r="S139" s="2">
        <v>855685.75714285718</v>
      </c>
      <c r="T139" s="2">
        <v>1708</v>
      </c>
      <c r="U139" s="2">
        <v>8472.7999999999993</v>
      </c>
      <c r="V139" s="2">
        <v>685267</v>
      </c>
      <c r="W139" s="2">
        <v>92629.142857142855</v>
      </c>
      <c r="X139" s="2">
        <v>777896.14285714284</v>
      </c>
      <c r="Y139" s="2">
        <v>77789.614285714284</v>
      </c>
      <c r="Z139" s="2">
        <v>142370.8653846154</v>
      </c>
      <c r="AA139" s="3">
        <v>171492.73076923078</v>
      </c>
      <c r="AB139" s="2">
        <v>4977</v>
      </c>
      <c r="AC139" s="3">
        <f t="shared" si="8"/>
        <v>1184707.1532967035</v>
      </c>
      <c r="AD139" s="3">
        <f t="shared" si="9"/>
        <v>248106.11087200884</v>
      </c>
      <c r="AE139" s="3">
        <f t="shared" si="10"/>
        <v>12405.305543600443</v>
      </c>
      <c r="AF139" s="3">
        <f t="shared" si="11"/>
        <v>12500</v>
      </c>
      <c r="AK139" s="31"/>
      <c r="AL139" s="31"/>
      <c r="AM139" s="56"/>
      <c r="AS139" s="3">
        <f>Table2[[#This Row],[To be paid]]-Table2[[#This Row],[Amount cash]]-Table2[[#This Row],[Amount chq]]</f>
        <v>12500</v>
      </c>
    </row>
    <row r="140" spans="1:45" hidden="1" x14ac:dyDescent="0.3">
      <c r="A140">
        <v>137</v>
      </c>
      <c r="B140">
        <v>50744</v>
      </c>
      <c r="C140" t="s">
        <v>260</v>
      </c>
      <c r="D140" t="s">
        <v>121</v>
      </c>
      <c r="E140" s="12">
        <v>18810</v>
      </c>
      <c r="F140">
        <v>40725</v>
      </c>
      <c r="H140">
        <v>35.083333333333336</v>
      </c>
      <c r="I140">
        <v>39490</v>
      </c>
      <c r="J140">
        <v>144.333</v>
      </c>
      <c r="K140">
        <v>736</v>
      </c>
      <c r="L140">
        <v>1087</v>
      </c>
      <c r="M140">
        <v>6280</v>
      </c>
      <c r="O140">
        <v>7367</v>
      </c>
      <c r="P140">
        <v>283.34615384615387</v>
      </c>
      <c r="Q140">
        <v>4250.1923076923076</v>
      </c>
      <c r="R140" s="2">
        <v>35.083333333333336</v>
      </c>
      <c r="S140" s="2">
        <v>902481.64285714284</v>
      </c>
      <c r="T140" s="2">
        <v>11691</v>
      </c>
      <c r="U140" s="2">
        <v>8953.5</v>
      </c>
      <c r="V140" s="2">
        <v>685267</v>
      </c>
      <c r="W140" s="2">
        <v>135170.85714285713</v>
      </c>
      <c r="X140" s="2">
        <v>820437.85714285716</v>
      </c>
      <c r="Y140" s="2">
        <v>82043.785714285725</v>
      </c>
      <c r="Z140" s="2">
        <v>149110.91346153847</v>
      </c>
      <c r="AA140" s="3">
        <v>181222.28365384619</v>
      </c>
      <c r="AB140" s="2">
        <v>19010</v>
      </c>
      <c r="AC140" s="3">
        <f t="shared" si="8"/>
        <v>1272469.3399725275</v>
      </c>
      <c r="AD140" s="3">
        <f t="shared" si="9"/>
        <v>266485.61905440659</v>
      </c>
      <c r="AE140" s="3">
        <f t="shared" si="10"/>
        <v>13324.28095272033</v>
      </c>
      <c r="AF140" s="3">
        <f t="shared" si="11"/>
        <v>13400</v>
      </c>
      <c r="AG140" s="3" t="s">
        <v>497</v>
      </c>
      <c r="AH140" s="44" t="s">
        <v>581</v>
      </c>
      <c r="AI140" s="3" t="s">
        <v>559</v>
      </c>
      <c r="AJ140" s="68" t="s">
        <v>582</v>
      </c>
      <c r="AK140" s="31"/>
      <c r="AL140" s="50">
        <v>13400</v>
      </c>
      <c r="AM140" s="56"/>
      <c r="AS140" s="3">
        <f>Table2[[#This Row],[To be paid]]-Table2[[#This Row],[Amount cash]]-Table2[[#This Row],[Amount chq]]</f>
        <v>0</v>
      </c>
    </row>
    <row r="141" spans="1:45" hidden="1" x14ac:dyDescent="0.3">
      <c r="A141">
        <v>138</v>
      </c>
      <c r="B141">
        <v>50746</v>
      </c>
      <c r="C141" t="s">
        <v>261</v>
      </c>
      <c r="D141" t="s">
        <v>126</v>
      </c>
      <c r="E141" s="12">
        <v>18445</v>
      </c>
      <c r="F141">
        <v>40360</v>
      </c>
      <c r="H141">
        <v>35.083333333333336</v>
      </c>
      <c r="I141">
        <v>39490</v>
      </c>
      <c r="J141">
        <v>144.333</v>
      </c>
      <c r="K141">
        <v>601</v>
      </c>
      <c r="L141">
        <v>865</v>
      </c>
      <c r="M141">
        <v>6280</v>
      </c>
      <c r="O141">
        <v>7145</v>
      </c>
      <c r="P141">
        <v>274.80769230769232</v>
      </c>
      <c r="Q141">
        <v>4122.1153846153848</v>
      </c>
      <c r="R141" s="2">
        <v>35.083333333333336</v>
      </c>
      <c r="S141" s="2">
        <v>874887.98571428575</v>
      </c>
      <c r="T141" s="2">
        <v>5191</v>
      </c>
      <c r="U141" s="2">
        <v>8644.4</v>
      </c>
      <c r="V141" s="2">
        <v>685267</v>
      </c>
      <c r="W141" s="2">
        <v>110085.71428571429</v>
      </c>
      <c r="X141" s="2">
        <v>795352.71428571432</v>
      </c>
      <c r="Y141" s="2">
        <v>79535.271428571432</v>
      </c>
      <c r="Z141" s="2">
        <v>144617.54807692309</v>
      </c>
      <c r="AA141" s="3">
        <v>174965.98076923078</v>
      </c>
      <c r="AB141" s="2">
        <v>17320</v>
      </c>
      <c r="AC141" s="3">
        <f t="shared" si="8"/>
        <v>1225626.9145604398</v>
      </c>
      <c r="AD141" s="3">
        <f t="shared" si="9"/>
        <v>256675.69095490553</v>
      </c>
      <c r="AE141" s="3">
        <f t="shared" si="10"/>
        <v>12833.784547745277</v>
      </c>
      <c r="AF141" s="3">
        <f t="shared" si="11"/>
        <v>12900</v>
      </c>
      <c r="AG141" s="3" t="s">
        <v>497</v>
      </c>
      <c r="AH141" s="42">
        <v>245860</v>
      </c>
      <c r="AI141" s="3" t="s">
        <v>559</v>
      </c>
      <c r="AJ141" s="68" t="s">
        <v>572</v>
      </c>
      <c r="AK141" s="31"/>
      <c r="AL141" s="50">
        <v>12900</v>
      </c>
      <c r="AM141" s="56"/>
      <c r="AS141" s="3">
        <f>Table2[[#This Row],[To be paid]]-Table2[[#This Row],[Amount cash]]-Table2[[#This Row],[Amount chq]]</f>
        <v>0</v>
      </c>
    </row>
    <row r="142" spans="1:45" hidden="1" x14ac:dyDescent="0.3">
      <c r="A142">
        <v>139</v>
      </c>
      <c r="B142">
        <v>50749</v>
      </c>
      <c r="C142" t="s">
        <v>262</v>
      </c>
      <c r="D142" t="s">
        <v>133</v>
      </c>
      <c r="E142" s="12">
        <v>18449</v>
      </c>
      <c r="F142">
        <v>40364</v>
      </c>
      <c r="H142">
        <v>35.083333333333336</v>
      </c>
      <c r="I142">
        <v>39490</v>
      </c>
      <c r="J142">
        <v>144.333</v>
      </c>
      <c r="K142">
        <v>517</v>
      </c>
      <c r="L142">
        <v>754</v>
      </c>
      <c r="M142">
        <v>6280</v>
      </c>
      <c r="O142">
        <v>7034</v>
      </c>
      <c r="P142">
        <v>270.53846153846155</v>
      </c>
      <c r="Q142">
        <v>4058.0769230769233</v>
      </c>
      <c r="R142" s="2">
        <v>35.083333333333336</v>
      </c>
      <c r="S142" s="2">
        <v>858919.75714285718</v>
      </c>
      <c r="T142" s="2">
        <v>856</v>
      </c>
      <c r="U142" s="2">
        <v>8472.7999999999993</v>
      </c>
      <c r="V142" s="2">
        <v>685267</v>
      </c>
      <c r="W142" s="2">
        <v>95569.142857142855</v>
      </c>
      <c r="X142" s="2">
        <v>780836.14285714284</v>
      </c>
      <c r="Y142" s="2">
        <v>78083.614285714284</v>
      </c>
      <c r="Z142" s="2">
        <v>142370.8653846154</v>
      </c>
      <c r="AA142" s="3">
        <v>171492.73076923078</v>
      </c>
      <c r="AB142" s="2">
        <v>11192</v>
      </c>
      <c r="AC142" s="3">
        <f t="shared" si="8"/>
        <v>1193304.1532967035</v>
      </c>
      <c r="AD142" s="3">
        <f t="shared" si="9"/>
        <v>249906.52900000883</v>
      </c>
      <c r="AE142" s="3">
        <f t="shared" si="10"/>
        <v>12495.326450000442</v>
      </c>
      <c r="AF142" s="3">
        <f t="shared" si="11"/>
        <v>12500</v>
      </c>
      <c r="AG142" s="3" t="s">
        <v>497</v>
      </c>
      <c r="AI142" s="3" t="s">
        <v>876</v>
      </c>
      <c r="AJ142" s="49">
        <v>177</v>
      </c>
      <c r="AK142" s="50">
        <v>12500</v>
      </c>
      <c r="AL142" s="31"/>
      <c r="AM142" s="56"/>
      <c r="AS142" s="3">
        <f>Table2[[#This Row],[To be paid]]-Table2[[#This Row],[Amount cash]]-Table2[[#This Row],[Amount chq]]</f>
        <v>0</v>
      </c>
    </row>
    <row r="143" spans="1:45" hidden="1" x14ac:dyDescent="0.3">
      <c r="A143">
        <v>140</v>
      </c>
      <c r="B143">
        <v>50751</v>
      </c>
      <c r="C143" t="s">
        <v>263</v>
      </c>
      <c r="D143" t="s">
        <v>133</v>
      </c>
      <c r="E143" s="12">
        <v>16177</v>
      </c>
      <c r="F143">
        <v>38092</v>
      </c>
      <c r="H143">
        <v>31.25</v>
      </c>
      <c r="J143">
        <v>144.333</v>
      </c>
      <c r="K143">
        <v>619</v>
      </c>
      <c r="L143">
        <v>754</v>
      </c>
      <c r="M143">
        <v>5292</v>
      </c>
      <c r="O143">
        <v>6046</v>
      </c>
      <c r="P143">
        <v>232.53846153846155</v>
      </c>
      <c r="Q143">
        <v>3488.0769230769233</v>
      </c>
      <c r="R143" s="2">
        <v>31.25</v>
      </c>
      <c r="S143" s="2">
        <v>542201</v>
      </c>
      <c r="T143" s="2">
        <v>4013</v>
      </c>
      <c r="U143" s="2">
        <v>7386</v>
      </c>
      <c r="V143" s="2">
        <v>423175</v>
      </c>
      <c r="W143" s="2">
        <v>69735</v>
      </c>
      <c r="X143" s="2">
        <v>492910</v>
      </c>
      <c r="Y143" s="2">
        <v>49291</v>
      </c>
      <c r="Z143" s="2">
        <v>109002.40384615386</v>
      </c>
      <c r="AA143" s="3">
        <v>133161.05769230772</v>
      </c>
      <c r="AB143" s="2">
        <v>16897</v>
      </c>
      <c r="AC143" s="3">
        <f t="shared" si="8"/>
        <v>812660.46153846162</v>
      </c>
      <c r="AD143" s="3">
        <f t="shared" si="9"/>
        <v>170190.60449723079</v>
      </c>
      <c r="AE143" s="3">
        <f t="shared" si="10"/>
        <v>8509.530224861539</v>
      </c>
      <c r="AF143" s="3">
        <f t="shared" si="11"/>
        <v>8600</v>
      </c>
      <c r="AG143" s="3" t="s">
        <v>497</v>
      </c>
      <c r="AH143" s="44" t="s">
        <v>879</v>
      </c>
      <c r="AI143" s="3" t="s">
        <v>876</v>
      </c>
      <c r="AJ143" s="49">
        <v>187</v>
      </c>
      <c r="AK143" s="31"/>
      <c r="AL143" s="50">
        <v>8600</v>
      </c>
      <c r="AM143" s="56"/>
      <c r="AS143" s="3">
        <f>Table2[[#This Row],[To be paid]]-Table2[[#This Row],[Amount cash]]-Table2[[#This Row],[Amount chq]]</f>
        <v>0</v>
      </c>
    </row>
    <row r="144" spans="1:45" hidden="1" x14ac:dyDescent="0.3">
      <c r="A144">
        <v>141</v>
      </c>
      <c r="B144">
        <v>50754</v>
      </c>
      <c r="C144" t="s">
        <v>264</v>
      </c>
      <c r="D144" t="s">
        <v>133</v>
      </c>
      <c r="E144" s="12">
        <v>18884</v>
      </c>
      <c r="F144">
        <v>40799</v>
      </c>
      <c r="H144">
        <v>35.083333333333336</v>
      </c>
      <c r="I144">
        <v>39490</v>
      </c>
      <c r="J144">
        <v>144.333</v>
      </c>
      <c r="K144">
        <v>517</v>
      </c>
      <c r="L144">
        <v>754</v>
      </c>
      <c r="M144">
        <v>6280</v>
      </c>
      <c r="O144">
        <v>7034</v>
      </c>
      <c r="P144">
        <v>270.53846153846155</v>
      </c>
      <c r="Q144">
        <v>4058.0769230769233</v>
      </c>
      <c r="R144" s="2">
        <v>35.083333333333336</v>
      </c>
      <c r="S144" s="2">
        <v>858919.75714285718</v>
      </c>
      <c r="T144" s="2">
        <v>3294</v>
      </c>
      <c r="U144" s="2">
        <v>8472.7999999999993</v>
      </c>
      <c r="V144" s="2">
        <v>685267</v>
      </c>
      <c r="W144" s="2">
        <v>95569.142857142855</v>
      </c>
      <c r="X144" s="2">
        <v>780836.14285714284</v>
      </c>
      <c r="Y144" s="2">
        <v>78083.614285714284</v>
      </c>
      <c r="Z144" s="2">
        <v>142370.8653846154</v>
      </c>
      <c r="AA144" s="3">
        <v>171492.73076923078</v>
      </c>
      <c r="AB144" s="2">
        <v>15291</v>
      </c>
      <c r="AC144" s="3">
        <f t="shared" si="8"/>
        <v>1199841.1532967035</v>
      </c>
      <c r="AD144" s="3">
        <f t="shared" si="9"/>
        <v>251275.53368800881</v>
      </c>
      <c r="AE144" s="3">
        <f t="shared" si="10"/>
        <v>12563.776684400442</v>
      </c>
      <c r="AF144" s="3">
        <f t="shared" si="11"/>
        <v>12600</v>
      </c>
      <c r="AG144" s="3" t="s">
        <v>497</v>
      </c>
      <c r="AH144" s="42">
        <v>415671</v>
      </c>
      <c r="AI144" s="3" t="s">
        <v>933</v>
      </c>
      <c r="AJ144" s="46">
        <v>375</v>
      </c>
      <c r="AK144" s="31"/>
      <c r="AL144" s="31">
        <v>12600</v>
      </c>
      <c r="AM144" s="56"/>
      <c r="AS144" s="3">
        <f>Table2[[#This Row],[To be paid]]-Table2[[#This Row],[Amount cash]]-Table2[[#This Row],[Amount chq]]</f>
        <v>0</v>
      </c>
    </row>
    <row r="145" spans="1:45" hidden="1" x14ac:dyDescent="0.3">
      <c r="A145">
        <v>142</v>
      </c>
      <c r="B145">
        <v>50767</v>
      </c>
      <c r="C145" t="s">
        <v>265</v>
      </c>
      <c r="D145" t="s">
        <v>121</v>
      </c>
      <c r="E145" s="12">
        <v>18781</v>
      </c>
      <c r="F145">
        <v>40696</v>
      </c>
      <c r="H145">
        <v>35.166666666666664</v>
      </c>
      <c r="I145">
        <v>39490</v>
      </c>
      <c r="J145">
        <v>144.333</v>
      </c>
      <c r="K145">
        <v>802</v>
      </c>
      <c r="L145">
        <v>1087</v>
      </c>
      <c r="M145">
        <v>6280</v>
      </c>
      <c r="O145">
        <v>7367</v>
      </c>
      <c r="P145">
        <v>283.34615384615387</v>
      </c>
      <c r="Q145">
        <v>4250.1923076923076</v>
      </c>
      <c r="R145" s="2">
        <v>35.166666666666664</v>
      </c>
      <c r="S145" s="2">
        <v>910731.64285714284</v>
      </c>
      <c r="T145" s="2">
        <v>8387</v>
      </c>
      <c r="U145" s="2">
        <v>8953.5</v>
      </c>
      <c r="V145" s="2">
        <v>685267</v>
      </c>
      <c r="W145" s="2">
        <v>142670.85714285713</v>
      </c>
      <c r="X145" s="2">
        <v>827937.85714285716</v>
      </c>
      <c r="Y145" s="2">
        <v>82793.785714285725</v>
      </c>
      <c r="Z145" s="2">
        <v>149465.09615384613</v>
      </c>
      <c r="AA145" s="3">
        <v>181652.74038461538</v>
      </c>
      <c r="AB145" s="2">
        <v>19050</v>
      </c>
      <c r="AC145" s="3">
        <f t="shared" si="8"/>
        <v>1278239.9793956042</v>
      </c>
      <c r="AD145" s="3">
        <f t="shared" si="9"/>
        <v>267694.12944494502</v>
      </c>
      <c r="AE145" s="3">
        <f t="shared" si="10"/>
        <v>13384.706472247251</v>
      </c>
      <c r="AF145" s="3">
        <f t="shared" si="11"/>
        <v>13400</v>
      </c>
      <c r="AG145" s="3" t="s">
        <v>497</v>
      </c>
      <c r="AI145" s="3" t="s">
        <v>708</v>
      </c>
      <c r="AJ145" s="46">
        <v>134</v>
      </c>
      <c r="AK145" s="50">
        <v>13400</v>
      </c>
      <c r="AL145" s="31"/>
      <c r="AM145" s="56"/>
      <c r="AS145" s="3">
        <f>Table2[[#This Row],[To be paid]]-Table2[[#This Row],[Amount cash]]-Table2[[#This Row],[Amount chq]]</f>
        <v>0</v>
      </c>
    </row>
    <row r="146" spans="1:45" hidden="1" x14ac:dyDescent="0.3">
      <c r="A146">
        <v>143</v>
      </c>
      <c r="B146">
        <v>50768</v>
      </c>
      <c r="C146" t="s">
        <v>266</v>
      </c>
      <c r="D146" t="s">
        <v>121</v>
      </c>
      <c r="E146" s="12">
        <v>18415</v>
      </c>
      <c r="F146">
        <v>40330</v>
      </c>
      <c r="H146">
        <v>35.166666666666664</v>
      </c>
      <c r="I146">
        <v>39490</v>
      </c>
      <c r="J146">
        <v>144.333</v>
      </c>
      <c r="K146">
        <v>802</v>
      </c>
      <c r="L146">
        <v>1087</v>
      </c>
      <c r="M146">
        <v>6280</v>
      </c>
      <c r="O146">
        <v>7367</v>
      </c>
      <c r="P146">
        <v>283.34615384615387</v>
      </c>
      <c r="Q146">
        <v>4250.1923076923076</v>
      </c>
      <c r="R146" s="2">
        <v>35.166666666666664</v>
      </c>
      <c r="S146" s="2">
        <v>910731.64285714284</v>
      </c>
      <c r="T146" s="2">
        <v>9052</v>
      </c>
      <c r="U146" s="2">
        <v>8953.5</v>
      </c>
      <c r="V146" s="2">
        <v>685267</v>
      </c>
      <c r="W146" s="2">
        <v>142670.85714285713</v>
      </c>
      <c r="X146" s="2">
        <v>827937.85714285716</v>
      </c>
      <c r="Y146" s="2">
        <v>82793.785714285725</v>
      </c>
      <c r="Z146" s="2">
        <v>149465.09615384613</v>
      </c>
      <c r="AA146" s="3">
        <v>181652.74038461538</v>
      </c>
      <c r="AB146" s="2">
        <v>19054</v>
      </c>
      <c r="AC146" s="3">
        <f t="shared" si="8"/>
        <v>1278908.9793956042</v>
      </c>
      <c r="AD146" s="3">
        <f t="shared" si="9"/>
        <v>267834.234100945</v>
      </c>
      <c r="AE146" s="3">
        <f t="shared" si="10"/>
        <v>13391.711705047252</v>
      </c>
      <c r="AF146" s="3">
        <f t="shared" si="11"/>
        <v>13400</v>
      </c>
      <c r="AG146" s="3" t="s">
        <v>497</v>
      </c>
      <c r="AH146" s="42">
        <v>537827</v>
      </c>
      <c r="AI146" s="3" t="s">
        <v>933</v>
      </c>
      <c r="AJ146" s="46">
        <v>369</v>
      </c>
      <c r="AK146" s="31"/>
      <c r="AL146" s="31">
        <v>13400</v>
      </c>
      <c r="AM146" s="56"/>
      <c r="AS146" s="3">
        <f>Table2[[#This Row],[To be paid]]-Table2[[#This Row],[Amount cash]]-Table2[[#This Row],[Amount chq]]</f>
        <v>0</v>
      </c>
    </row>
    <row r="147" spans="1:45" hidden="1" x14ac:dyDescent="0.3">
      <c r="A147">
        <v>144</v>
      </c>
      <c r="B147">
        <v>50776</v>
      </c>
      <c r="C147" s="51" t="s">
        <v>267</v>
      </c>
      <c r="D147" t="s">
        <v>121</v>
      </c>
      <c r="E147" s="12">
        <v>18042</v>
      </c>
      <c r="F147">
        <v>39957</v>
      </c>
      <c r="H147">
        <v>34.916666666666664</v>
      </c>
      <c r="I147">
        <v>39490</v>
      </c>
      <c r="J147">
        <v>144.333</v>
      </c>
      <c r="K147">
        <v>802</v>
      </c>
      <c r="L147">
        <v>1087</v>
      </c>
      <c r="M147">
        <v>6280</v>
      </c>
      <c r="O147">
        <v>7367</v>
      </c>
      <c r="P147">
        <v>283.34615384615387</v>
      </c>
      <c r="Q147">
        <v>4250.1923076923076</v>
      </c>
      <c r="R147" s="2">
        <v>34.916666666666664</v>
      </c>
      <c r="S147" s="2">
        <v>910731.64285714284</v>
      </c>
      <c r="T147" s="2">
        <v>2035</v>
      </c>
      <c r="U147" s="2">
        <v>8953.5</v>
      </c>
      <c r="V147" s="2">
        <v>685267</v>
      </c>
      <c r="W147" s="2">
        <v>142670.85714285713</v>
      </c>
      <c r="X147" s="2">
        <v>827937.85714285716</v>
      </c>
      <c r="Y147" s="2">
        <v>82793.785714285725</v>
      </c>
      <c r="Z147" s="2">
        <v>148402.54807692306</v>
      </c>
      <c r="AA147" s="3">
        <v>180361.37019230769</v>
      </c>
      <c r="AB147" s="2">
        <v>17838</v>
      </c>
      <c r="AC147" s="3">
        <f t="shared" si="8"/>
        <v>1268322.0611263737</v>
      </c>
      <c r="AD147" s="3">
        <f t="shared" si="9"/>
        <v>265617.07932932966</v>
      </c>
      <c r="AE147" s="3">
        <f t="shared" si="10"/>
        <v>13280.853966466484</v>
      </c>
      <c r="AF147" s="3">
        <f t="shared" si="11"/>
        <v>13300</v>
      </c>
      <c r="AG147" s="3" t="s">
        <v>497</v>
      </c>
      <c r="AH147" s="44" t="s">
        <v>711</v>
      </c>
      <c r="AI147" s="3" t="s">
        <v>708</v>
      </c>
      <c r="AJ147" s="46">
        <v>129</v>
      </c>
      <c r="AK147" s="59"/>
      <c r="AL147" s="50">
        <v>13300</v>
      </c>
      <c r="AM147" s="56"/>
      <c r="AS147" s="3">
        <f>Table2[[#This Row],[To be paid]]-Table2[[#This Row],[Amount cash]]-Table2[[#This Row],[Amount chq]]</f>
        <v>0</v>
      </c>
    </row>
    <row r="148" spans="1:45" hidden="1" x14ac:dyDescent="0.3">
      <c r="A148">
        <v>145</v>
      </c>
      <c r="B148">
        <v>50784</v>
      </c>
      <c r="C148" t="s">
        <v>268</v>
      </c>
      <c r="D148" t="s">
        <v>121</v>
      </c>
      <c r="E148" s="12">
        <v>18977</v>
      </c>
      <c r="F148">
        <v>40892</v>
      </c>
      <c r="H148">
        <v>34.75</v>
      </c>
      <c r="I148">
        <v>39490</v>
      </c>
      <c r="J148">
        <v>144.333</v>
      </c>
      <c r="K148">
        <v>736</v>
      </c>
      <c r="L148">
        <v>1087</v>
      </c>
      <c r="M148">
        <v>6280</v>
      </c>
      <c r="O148">
        <v>7367</v>
      </c>
      <c r="P148">
        <v>283.34615384615387</v>
      </c>
      <c r="Q148">
        <v>4250.1923076923076</v>
      </c>
      <c r="R148" s="2">
        <v>34.75</v>
      </c>
      <c r="S148" s="2">
        <v>902481.64285714284</v>
      </c>
      <c r="T148" s="2">
        <v>8626</v>
      </c>
      <c r="U148" s="2">
        <v>8953.5</v>
      </c>
      <c r="V148" s="2">
        <v>685267</v>
      </c>
      <c r="W148" s="2">
        <v>135170.85714285713</v>
      </c>
      <c r="X148" s="2">
        <v>820437.85714285716</v>
      </c>
      <c r="Y148" s="2">
        <v>82043.785714285725</v>
      </c>
      <c r="Z148" s="2">
        <v>147694.18269230769</v>
      </c>
      <c r="AA148" s="3">
        <v>179500.45673076925</v>
      </c>
      <c r="AB148" s="2">
        <v>17378</v>
      </c>
      <c r="AC148" s="3">
        <f t="shared" si="8"/>
        <v>1264633.7822802197</v>
      </c>
      <c r="AD148" s="3">
        <f t="shared" si="9"/>
        <v>264844.66522025276</v>
      </c>
      <c r="AE148" s="3">
        <f t="shared" si="10"/>
        <v>13242.23326101264</v>
      </c>
      <c r="AF148" s="3">
        <f t="shared" si="11"/>
        <v>13300</v>
      </c>
      <c r="AG148" s="3" t="s">
        <v>497</v>
      </c>
      <c r="AH148" s="42">
        <v>385347</v>
      </c>
      <c r="AI148" s="3" t="s">
        <v>607</v>
      </c>
      <c r="AJ148" s="68" t="s">
        <v>620</v>
      </c>
      <c r="AK148" s="31"/>
      <c r="AL148" s="50">
        <v>13300</v>
      </c>
      <c r="AM148" s="56"/>
      <c r="AS148" s="3">
        <f>Table2[[#This Row],[To be paid]]-Table2[[#This Row],[Amount cash]]-Table2[[#This Row],[Amount chq]]</f>
        <v>0</v>
      </c>
    </row>
    <row r="149" spans="1:45" hidden="1" x14ac:dyDescent="0.3">
      <c r="A149">
        <v>146</v>
      </c>
      <c r="B149">
        <v>50787</v>
      </c>
      <c r="C149" t="s">
        <v>269</v>
      </c>
      <c r="D149" t="s">
        <v>133</v>
      </c>
      <c r="E149" s="12">
        <v>19541</v>
      </c>
      <c r="F149">
        <v>41456</v>
      </c>
      <c r="H149">
        <v>34.75</v>
      </c>
      <c r="I149">
        <v>39490</v>
      </c>
      <c r="J149">
        <v>144.333</v>
      </c>
      <c r="K149">
        <v>517</v>
      </c>
      <c r="L149">
        <v>754</v>
      </c>
      <c r="M149">
        <v>6280</v>
      </c>
      <c r="O149">
        <v>7034</v>
      </c>
      <c r="P149">
        <v>270.53846153846155</v>
      </c>
      <c r="Q149">
        <v>4058.0769230769233</v>
      </c>
      <c r="R149" s="2">
        <v>34.75</v>
      </c>
      <c r="S149" s="2">
        <v>858919.75714285718</v>
      </c>
      <c r="T149" s="2">
        <v>12737</v>
      </c>
      <c r="U149" s="2">
        <v>8472.7999999999993</v>
      </c>
      <c r="V149" s="2">
        <v>685267</v>
      </c>
      <c r="W149" s="2">
        <v>95569.142857142855</v>
      </c>
      <c r="X149" s="2">
        <v>780836.14285714284</v>
      </c>
      <c r="Y149" s="2">
        <v>78083.614285714284</v>
      </c>
      <c r="Z149" s="2">
        <v>141018.17307692309</v>
      </c>
      <c r="AA149" s="3">
        <v>169863.34615384613</v>
      </c>
      <c r="AB149" s="2">
        <v>16981</v>
      </c>
      <c r="AC149" s="3">
        <f t="shared" si="8"/>
        <v>1207992.0763736265</v>
      </c>
      <c r="AD149" s="3">
        <f t="shared" si="9"/>
        <v>252982.53260247034</v>
      </c>
      <c r="AE149" s="3">
        <f t="shared" si="10"/>
        <v>12649.126630123517</v>
      </c>
      <c r="AF149" s="3">
        <f t="shared" si="11"/>
        <v>12700</v>
      </c>
      <c r="AG149" s="3" t="s">
        <v>497</v>
      </c>
      <c r="AI149" s="3" t="s">
        <v>490</v>
      </c>
      <c r="AJ149" s="68" t="s">
        <v>526</v>
      </c>
      <c r="AK149" s="50">
        <v>12700</v>
      </c>
      <c r="AL149" s="31"/>
      <c r="AM149" s="56"/>
      <c r="AS149" s="3">
        <f>Table2[[#This Row],[To be paid]]-Table2[[#This Row],[Amount cash]]-Table2[[#This Row],[Amount chq]]</f>
        <v>0</v>
      </c>
    </row>
    <row r="150" spans="1:45" hidden="1" x14ac:dyDescent="0.3">
      <c r="A150">
        <v>147</v>
      </c>
      <c r="B150">
        <v>50793</v>
      </c>
      <c r="C150" t="s">
        <v>270</v>
      </c>
      <c r="D150" t="s">
        <v>126</v>
      </c>
      <c r="E150" s="12">
        <v>16862</v>
      </c>
      <c r="F150">
        <v>38777</v>
      </c>
      <c r="H150">
        <v>32.666666666666664</v>
      </c>
      <c r="J150">
        <v>144.333</v>
      </c>
      <c r="K150">
        <v>628</v>
      </c>
      <c r="L150">
        <v>865</v>
      </c>
      <c r="M150">
        <v>5562</v>
      </c>
      <c r="O150">
        <v>6427</v>
      </c>
      <c r="P150">
        <v>247.19230769230768</v>
      </c>
      <c r="Q150">
        <v>3707.8846153846152</v>
      </c>
      <c r="R150" s="2">
        <v>32.666666666666664</v>
      </c>
      <c r="S150" s="2">
        <v>701585.8548387097</v>
      </c>
      <c r="T150" s="2">
        <v>7756</v>
      </c>
      <c r="U150" s="2">
        <v>7854.6</v>
      </c>
      <c r="V150" s="2">
        <v>545005.41935483878</v>
      </c>
      <c r="W150" s="2">
        <v>92799.903225806454</v>
      </c>
      <c r="X150" s="2">
        <v>637805.32258064521</v>
      </c>
      <c r="Y150" s="2">
        <v>63780.532258064522</v>
      </c>
      <c r="Z150" s="2">
        <v>121124.23076923075</v>
      </c>
      <c r="AA150" s="3">
        <v>148029</v>
      </c>
      <c r="AB150" s="2">
        <v>16981</v>
      </c>
      <c r="AC150" s="3">
        <f t="shared" si="8"/>
        <v>1003330.6856079404</v>
      </c>
      <c r="AD150" s="3">
        <f t="shared" si="9"/>
        <v>210121.52550275731</v>
      </c>
      <c r="AE150" s="3">
        <f t="shared" si="10"/>
        <v>10506.076275137866</v>
      </c>
      <c r="AF150" s="3">
        <f t="shared" si="11"/>
        <v>10600</v>
      </c>
      <c r="AG150" s="3" t="s">
        <v>497</v>
      </c>
      <c r="AH150" s="44" t="s">
        <v>709</v>
      </c>
      <c r="AI150" s="3" t="s">
        <v>1020</v>
      </c>
      <c r="AJ150" s="46">
        <v>388</v>
      </c>
      <c r="AK150" s="31"/>
      <c r="AL150" s="31">
        <v>10600</v>
      </c>
      <c r="AM150" s="56"/>
      <c r="AS150" s="3">
        <f>Table2[[#This Row],[To be paid]]-Table2[[#This Row],[Amount cash]]-Table2[[#This Row],[Amount chq]]</f>
        <v>0</v>
      </c>
    </row>
    <row r="151" spans="1:45" hidden="1" x14ac:dyDescent="0.3">
      <c r="A151">
        <v>148</v>
      </c>
      <c r="B151">
        <v>50795</v>
      </c>
      <c r="C151" t="s">
        <v>271</v>
      </c>
      <c r="D151" t="s">
        <v>121</v>
      </c>
      <c r="E151" s="12">
        <v>17665</v>
      </c>
      <c r="F151">
        <v>39580</v>
      </c>
      <c r="H151">
        <v>34.583333333333336</v>
      </c>
      <c r="I151">
        <v>39490</v>
      </c>
      <c r="J151">
        <v>144.333</v>
      </c>
      <c r="K151">
        <v>769</v>
      </c>
      <c r="L151">
        <v>1087</v>
      </c>
      <c r="M151">
        <v>6280</v>
      </c>
      <c r="O151">
        <v>7367</v>
      </c>
      <c r="P151">
        <v>283.34615384615387</v>
      </c>
      <c r="Q151">
        <v>4250.1923076923076</v>
      </c>
      <c r="R151" s="2">
        <v>34.583333333333336</v>
      </c>
      <c r="S151" s="2">
        <v>906824.44285714289</v>
      </c>
      <c r="T151" s="2">
        <v>6825</v>
      </c>
      <c r="U151" s="2">
        <v>8953.5</v>
      </c>
      <c r="V151" s="2">
        <v>685267</v>
      </c>
      <c r="W151" s="2">
        <v>139118.85714285713</v>
      </c>
      <c r="X151" s="2">
        <v>824385.85714285716</v>
      </c>
      <c r="Y151" s="2">
        <v>82438.585714285728</v>
      </c>
      <c r="Z151" s="2">
        <v>146985.81730769231</v>
      </c>
      <c r="AA151" s="3">
        <v>178639.54326923078</v>
      </c>
      <c r="AB151" s="2">
        <v>17711</v>
      </c>
      <c r="AC151" s="3">
        <f t="shared" si="8"/>
        <v>1265939.303434066</v>
      </c>
      <c r="AD151" s="3">
        <f t="shared" si="9"/>
        <v>265118.07268237585</v>
      </c>
      <c r="AE151" s="3">
        <f t="shared" si="10"/>
        <v>13255.903634118793</v>
      </c>
      <c r="AF151" s="3">
        <f t="shared" si="11"/>
        <v>13300</v>
      </c>
      <c r="AG151" s="3" t="s">
        <v>497</v>
      </c>
      <c r="AH151" s="42">
        <v>562824</v>
      </c>
      <c r="AI151" s="3" t="s">
        <v>490</v>
      </c>
      <c r="AJ151" s="68" t="s">
        <v>521</v>
      </c>
      <c r="AK151" s="31"/>
      <c r="AL151" s="50">
        <v>13300</v>
      </c>
      <c r="AM151" s="56"/>
      <c r="AS151" s="3">
        <f>Table2[[#This Row],[To be paid]]-Table2[[#This Row],[Amount cash]]-Table2[[#This Row],[Amount chq]]</f>
        <v>0</v>
      </c>
    </row>
    <row r="152" spans="1:45" hidden="1" x14ac:dyDescent="0.3">
      <c r="A152">
        <v>149</v>
      </c>
      <c r="B152">
        <v>50798</v>
      </c>
      <c r="C152" t="s">
        <v>272</v>
      </c>
      <c r="D152" t="s">
        <v>121</v>
      </c>
      <c r="E152" s="12">
        <v>18456</v>
      </c>
      <c r="F152">
        <v>40371</v>
      </c>
      <c r="H152">
        <v>34.583333333333336</v>
      </c>
      <c r="I152">
        <v>39490</v>
      </c>
      <c r="J152">
        <v>144.333</v>
      </c>
      <c r="K152">
        <v>802</v>
      </c>
      <c r="L152">
        <v>1087</v>
      </c>
      <c r="M152">
        <v>6280</v>
      </c>
      <c r="O152">
        <v>7367</v>
      </c>
      <c r="P152">
        <v>283.34615384615387</v>
      </c>
      <c r="Q152">
        <v>4250.1923076923076</v>
      </c>
      <c r="R152" s="2">
        <v>34.583333333333336</v>
      </c>
      <c r="S152" s="2">
        <v>910731.64285714284</v>
      </c>
      <c r="T152" s="2">
        <v>11750</v>
      </c>
      <c r="U152" s="2">
        <v>8953.5</v>
      </c>
      <c r="V152" s="2">
        <v>685267</v>
      </c>
      <c r="W152" s="2">
        <v>142670.85714285713</v>
      </c>
      <c r="X152" s="2">
        <v>827937.85714285716</v>
      </c>
      <c r="Y152" s="2">
        <v>82793.785714285725</v>
      </c>
      <c r="Z152" s="2">
        <v>146985.81730769231</v>
      </c>
      <c r="AA152" s="3">
        <v>178639.54326923078</v>
      </c>
      <c r="AB152" s="2">
        <v>18634</v>
      </c>
      <c r="AC152" s="3">
        <f t="shared" si="8"/>
        <v>1275694.503434066</v>
      </c>
      <c r="AD152" s="3">
        <f t="shared" si="9"/>
        <v>267161.04568717582</v>
      </c>
      <c r="AE152" s="3">
        <f t="shared" si="10"/>
        <v>13358.052284358791</v>
      </c>
      <c r="AF152" s="3">
        <f t="shared" si="11"/>
        <v>13400</v>
      </c>
      <c r="AG152" s="3" t="s">
        <v>497</v>
      </c>
      <c r="AH152" s="42">
        <v>712522</v>
      </c>
      <c r="AI152" s="3" t="s">
        <v>490</v>
      </c>
      <c r="AJ152" s="68" t="s">
        <v>520</v>
      </c>
      <c r="AK152" s="31"/>
      <c r="AL152" s="50">
        <v>13400</v>
      </c>
      <c r="AM152" s="56"/>
      <c r="AS152" s="3">
        <f>Table2[[#This Row],[To be paid]]-Table2[[#This Row],[Amount cash]]-Table2[[#This Row],[Amount chq]]</f>
        <v>0</v>
      </c>
    </row>
    <row r="153" spans="1:45" hidden="1" x14ac:dyDescent="0.3">
      <c r="A153">
        <v>150</v>
      </c>
      <c r="B153">
        <v>50800</v>
      </c>
      <c r="C153" t="s">
        <v>273</v>
      </c>
      <c r="D153" t="s">
        <v>121</v>
      </c>
      <c r="E153" s="12">
        <v>18764</v>
      </c>
      <c r="F153">
        <v>40679</v>
      </c>
      <c r="H153">
        <v>34.583333333333336</v>
      </c>
      <c r="I153">
        <v>39490</v>
      </c>
      <c r="J153">
        <v>144.333</v>
      </c>
      <c r="K153">
        <v>871</v>
      </c>
      <c r="L153">
        <v>1087</v>
      </c>
      <c r="M153">
        <v>6280</v>
      </c>
      <c r="O153">
        <v>7367</v>
      </c>
      <c r="P153">
        <v>283.34615384615387</v>
      </c>
      <c r="Q153">
        <v>4250.1923076923076</v>
      </c>
      <c r="R153" s="2">
        <v>34.583333333333336</v>
      </c>
      <c r="S153" s="2">
        <v>917212.84285714291</v>
      </c>
      <c r="T153" s="2">
        <v>7012</v>
      </c>
      <c r="U153" s="2">
        <v>8953.5</v>
      </c>
      <c r="V153" s="2">
        <v>685267</v>
      </c>
      <c r="W153" s="2">
        <v>148562.85714285713</v>
      </c>
      <c r="X153" s="2">
        <v>833829.85714285716</v>
      </c>
      <c r="Y153" s="2">
        <v>83382.985714285722</v>
      </c>
      <c r="Z153" s="2">
        <v>146985.81730769231</v>
      </c>
      <c r="AA153" s="3">
        <v>178639.54326923078</v>
      </c>
      <c r="AB153" s="2">
        <v>19346</v>
      </c>
      <c r="AC153" s="3">
        <f t="shared" si="8"/>
        <v>1278149.7034340659</v>
      </c>
      <c r="AD153" s="3">
        <f t="shared" si="9"/>
        <v>267675.2234919758</v>
      </c>
      <c r="AE153" s="3">
        <f t="shared" si="10"/>
        <v>13383.761174598791</v>
      </c>
      <c r="AF153" s="3">
        <f t="shared" si="11"/>
        <v>13400</v>
      </c>
      <c r="AG153" s="3" t="s">
        <v>497</v>
      </c>
      <c r="AI153" s="3" t="s">
        <v>490</v>
      </c>
      <c r="AJ153" s="68" t="s">
        <v>516</v>
      </c>
      <c r="AK153" s="50">
        <v>13400</v>
      </c>
      <c r="AL153" s="31"/>
      <c r="AM153" s="56"/>
      <c r="AN153" s="3" t="s">
        <v>668</v>
      </c>
      <c r="AS153" s="3">
        <f>Table2[[#This Row],[To be paid]]-Table2[[#This Row],[Amount cash]]-Table2[[#This Row],[Amount chq]]</f>
        <v>0</v>
      </c>
    </row>
    <row r="154" spans="1:45" hidden="1" x14ac:dyDescent="0.3">
      <c r="A154">
        <v>151</v>
      </c>
      <c r="B154">
        <v>50804</v>
      </c>
      <c r="C154" t="s">
        <v>274</v>
      </c>
      <c r="D154" t="s">
        <v>126</v>
      </c>
      <c r="E154" s="12">
        <v>18323</v>
      </c>
      <c r="F154">
        <v>40238</v>
      </c>
      <c r="H154">
        <v>34.5</v>
      </c>
      <c r="I154">
        <v>39490</v>
      </c>
      <c r="J154">
        <v>144.333</v>
      </c>
      <c r="K154">
        <v>574</v>
      </c>
      <c r="L154">
        <v>865</v>
      </c>
      <c r="M154">
        <v>6280</v>
      </c>
      <c r="O154">
        <v>7145</v>
      </c>
      <c r="P154">
        <v>274.80769230769232</v>
      </c>
      <c r="Q154">
        <v>4122.1153846153848</v>
      </c>
      <c r="R154" s="2">
        <v>34.5</v>
      </c>
      <c r="S154" s="2">
        <v>871284.38571428577</v>
      </c>
      <c r="T154" s="2">
        <v>4783</v>
      </c>
      <c r="U154" s="2">
        <v>8644.4</v>
      </c>
      <c r="V154" s="2">
        <v>685267</v>
      </c>
      <c r="W154" s="2">
        <v>106809.71428571429</v>
      </c>
      <c r="X154" s="2">
        <v>792076.71428571432</v>
      </c>
      <c r="Y154" s="2">
        <v>79207.671428571441</v>
      </c>
      <c r="Z154" s="2">
        <v>142212.98076923078</v>
      </c>
      <c r="AA154" s="3">
        <v>172056.80769230769</v>
      </c>
      <c r="AB154" s="2">
        <v>15583</v>
      </c>
      <c r="AC154" s="3">
        <f t="shared" si="8"/>
        <v>1214564.5741758242</v>
      </c>
      <c r="AD154" s="3">
        <f t="shared" si="9"/>
        <v>254358.97138219781</v>
      </c>
      <c r="AE154" s="3">
        <f t="shared" si="10"/>
        <v>12717.948569109891</v>
      </c>
      <c r="AF154" s="3">
        <f t="shared" si="11"/>
        <v>12800</v>
      </c>
      <c r="AG154" s="3" t="s">
        <v>497</v>
      </c>
      <c r="AI154" s="3" t="s">
        <v>876</v>
      </c>
      <c r="AJ154" s="49">
        <v>357</v>
      </c>
      <c r="AK154" s="50">
        <v>12800</v>
      </c>
      <c r="AL154" s="31"/>
      <c r="AM154" s="56"/>
      <c r="AS154" s="3">
        <f>Table2[[#This Row],[To be paid]]-Table2[[#This Row],[Amount cash]]-Table2[[#This Row],[Amount chq]]</f>
        <v>0</v>
      </c>
    </row>
    <row r="155" spans="1:45" hidden="1" x14ac:dyDescent="0.3">
      <c r="A155">
        <v>152</v>
      </c>
      <c r="B155">
        <v>50811</v>
      </c>
      <c r="C155" t="s">
        <v>275</v>
      </c>
      <c r="D155" t="s">
        <v>121</v>
      </c>
      <c r="E155" s="12">
        <v>20037</v>
      </c>
      <c r="F155">
        <v>41952</v>
      </c>
      <c r="H155">
        <v>34.5</v>
      </c>
      <c r="I155">
        <v>39490</v>
      </c>
      <c r="J155">
        <v>144.333</v>
      </c>
      <c r="K155">
        <v>670</v>
      </c>
      <c r="L155">
        <v>1087</v>
      </c>
      <c r="M155">
        <v>6280</v>
      </c>
      <c r="O155">
        <v>7367</v>
      </c>
      <c r="P155">
        <v>283.34615384615387</v>
      </c>
      <c r="Q155">
        <v>4250.1923076923076</v>
      </c>
      <c r="R155" s="2">
        <v>34.5</v>
      </c>
      <c r="S155" s="2">
        <v>892489.24285714282</v>
      </c>
      <c r="T155" s="2">
        <v>5483</v>
      </c>
      <c r="U155" s="2">
        <v>8953.5</v>
      </c>
      <c r="V155" s="2">
        <v>685267</v>
      </c>
      <c r="W155" s="2">
        <v>126086.85714285714</v>
      </c>
      <c r="X155" s="2">
        <v>811353.85714285716</v>
      </c>
      <c r="Y155" s="2">
        <v>81135.385714285716</v>
      </c>
      <c r="Z155" s="2">
        <v>146631.63461538462</v>
      </c>
      <c r="AA155" s="3">
        <v>178209.08653846156</v>
      </c>
      <c r="AB155" s="2">
        <v>14912</v>
      </c>
      <c r="AC155" s="3">
        <f t="shared" si="8"/>
        <v>1246678.4640109888</v>
      </c>
      <c r="AD155" s="3">
        <f t="shared" si="9"/>
        <v>261084.39064703733</v>
      </c>
      <c r="AE155" s="3">
        <f t="shared" si="10"/>
        <v>13054.219532351868</v>
      </c>
      <c r="AF155" s="3">
        <f t="shared" si="11"/>
        <v>13100</v>
      </c>
      <c r="AG155" s="3" t="s">
        <v>497</v>
      </c>
      <c r="AI155" s="3" t="s">
        <v>490</v>
      </c>
      <c r="AJ155" s="68" t="s">
        <v>524</v>
      </c>
      <c r="AK155" s="50">
        <v>13100</v>
      </c>
      <c r="AL155" s="31"/>
      <c r="AM155" s="56"/>
      <c r="AN155" s="3" t="s">
        <v>670</v>
      </c>
      <c r="AS155" s="3">
        <f>Table2[[#This Row],[To be paid]]-Table2[[#This Row],[Amount cash]]-Table2[[#This Row],[Amount chq]]</f>
        <v>0</v>
      </c>
    </row>
    <row r="156" spans="1:45" hidden="1" x14ac:dyDescent="0.3">
      <c r="A156">
        <v>153</v>
      </c>
      <c r="B156">
        <v>50812</v>
      </c>
      <c r="C156" t="s">
        <v>276</v>
      </c>
      <c r="D156" t="s">
        <v>121</v>
      </c>
      <c r="E156" s="12">
        <v>17176</v>
      </c>
      <c r="F156">
        <v>39091</v>
      </c>
      <c r="H156">
        <v>33.416666666666664</v>
      </c>
      <c r="J156">
        <v>144.333</v>
      </c>
      <c r="K156">
        <v>769</v>
      </c>
      <c r="L156">
        <v>1087</v>
      </c>
      <c r="M156">
        <v>5966</v>
      </c>
      <c r="O156">
        <v>7053</v>
      </c>
      <c r="P156">
        <v>271.26923076923077</v>
      </c>
      <c r="Q156">
        <v>4069.0384615384614</v>
      </c>
      <c r="R156" s="2">
        <v>33.416666666666664</v>
      </c>
      <c r="S156" s="2">
        <v>802227.40967741935</v>
      </c>
      <c r="T156" s="2">
        <v>5487</v>
      </c>
      <c r="U156" s="2">
        <v>8608.1</v>
      </c>
      <c r="V156" s="2">
        <v>604460.06451612897</v>
      </c>
      <c r="W156" s="2">
        <v>124837.58064516129</v>
      </c>
      <c r="X156" s="2">
        <v>729297.6451612903</v>
      </c>
      <c r="Y156" s="2">
        <v>72929.764516129027</v>
      </c>
      <c r="Z156" s="2">
        <v>135973.70192307691</v>
      </c>
      <c r="AA156" s="3">
        <v>165954.23557692309</v>
      </c>
      <c r="AB156" s="2">
        <v>17435</v>
      </c>
      <c r="AC156" s="3">
        <f t="shared" si="8"/>
        <v>1135685.4471774192</v>
      </c>
      <c r="AD156" s="3">
        <f t="shared" si="9"/>
        <v>237839.78908968385</v>
      </c>
      <c r="AE156" s="3">
        <f t="shared" si="10"/>
        <v>11891.989454484194</v>
      </c>
      <c r="AF156" s="3">
        <f t="shared" si="11"/>
        <v>11900</v>
      </c>
      <c r="AG156" s="3" t="s">
        <v>497</v>
      </c>
      <c r="AH156" s="42">
        <v>617137</v>
      </c>
      <c r="AI156" s="3" t="s">
        <v>617</v>
      </c>
      <c r="AJ156" s="68" t="s">
        <v>622</v>
      </c>
      <c r="AK156" s="31"/>
      <c r="AL156" s="50">
        <v>11900</v>
      </c>
      <c r="AM156" s="56"/>
      <c r="AS156" s="3">
        <f>Table2[[#This Row],[To be paid]]-Table2[[#This Row],[Amount cash]]-Table2[[#This Row],[Amount chq]]</f>
        <v>0</v>
      </c>
    </row>
    <row r="157" spans="1:45" hidden="1" x14ac:dyDescent="0.3">
      <c r="A157">
        <v>154</v>
      </c>
      <c r="B157">
        <v>50814</v>
      </c>
      <c r="C157" t="s">
        <v>277</v>
      </c>
      <c r="D157" t="s">
        <v>121</v>
      </c>
      <c r="E157" s="12">
        <v>17537</v>
      </c>
      <c r="F157">
        <v>39452</v>
      </c>
      <c r="H157">
        <v>34.416666666666664</v>
      </c>
      <c r="J157">
        <v>144.333</v>
      </c>
      <c r="K157">
        <v>835</v>
      </c>
      <c r="L157">
        <v>1087</v>
      </c>
      <c r="M157">
        <v>6326</v>
      </c>
      <c r="O157">
        <v>7413</v>
      </c>
      <c r="P157">
        <v>285.11538461538464</v>
      </c>
      <c r="Q157">
        <v>4276.7307692307695</v>
      </c>
      <c r="R157" s="2">
        <v>34.416666666666664</v>
      </c>
      <c r="S157" s="2">
        <v>903891.60967741918</v>
      </c>
      <c r="T157" s="2">
        <v>3674</v>
      </c>
      <c r="U157" s="2">
        <v>9004.1</v>
      </c>
      <c r="V157" s="2">
        <v>677270.32258064509</v>
      </c>
      <c r="W157" s="2">
        <v>144449.32258064515</v>
      </c>
      <c r="X157" s="2">
        <v>821719.64516129019</v>
      </c>
      <c r="Y157" s="2">
        <v>82171.964516129025</v>
      </c>
      <c r="Z157" s="2">
        <v>147190.81730769231</v>
      </c>
      <c r="AA157" s="3">
        <v>178783.33173076922</v>
      </c>
      <c r="AB157" s="2">
        <v>17827</v>
      </c>
      <c r="AC157" s="3">
        <f t="shared" si="8"/>
        <v>1260370.8587158807</v>
      </c>
      <c r="AD157" s="3">
        <f t="shared" si="9"/>
        <v>263951.90671571461</v>
      </c>
      <c r="AE157" s="3">
        <f t="shared" si="10"/>
        <v>13197.595335785731</v>
      </c>
      <c r="AF157" s="3">
        <f t="shared" si="11"/>
        <v>13200</v>
      </c>
      <c r="AG157" s="3" t="s">
        <v>497</v>
      </c>
      <c r="AI157" s="3" t="s">
        <v>598</v>
      </c>
      <c r="AJ157" s="68" t="s">
        <v>604</v>
      </c>
      <c r="AK157" s="50">
        <v>13200</v>
      </c>
      <c r="AL157" s="31"/>
      <c r="AM157" s="56"/>
      <c r="AS157" s="3">
        <f>Table2[[#This Row],[To be paid]]-Table2[[#This Row],[Amount cash]]-Table2[[#This Row],[Amount chq]]</f>
        <v>0</v>
      </c>
    </row>
    <row r="158" spans="1:45" hidden="1" x14ac:dyDescent="0.3">
      <c r="A158">
        <v>155</v>
      </c>
      <c r="B158">
        <v>50815</v>
      </c>
      <c r="C158" t="s">
        <v>278</v>
      </c>
      <c r="D158" t="s">
        <v>117</v>
      </c>
      <c r="E158" s="12">
        <v>18770</v>
      </c>
      <c r="F158">
        <v>40685</v>
      </c>
      <c r="H158">
        <v>34.166666666666664</v>
      </c>
      <c r="I158">
        <v>39490</v>
      </c>
      <c r="J158">
        <v>144.333</v>
      </c>
      <c r="K158">
        <v>715</v>
      </c>
      <c r="L158">
        <v>976</v>
      </c>
      <c r="M158">
        <v>6280</v>
      </c>
      <c r="O158">
        <v>7256</v>
      </c>
      <c r="P158">
        <v>279.07692307692309</v>
      </c>
      <c r="Q158">
        <v>4186.1538461538466</v>
      </c>
      <c r="R158" s="2">
        <v>34.166666666666664</v>
      </c>
      <c r="S158" s="2">
        <v>894433.41428571427</v>
      </c>
      <c r="T158" s="2">
        <v>11168</v>
      </c>
      <c r="U158" s="2">
        <v>8806.1</v>
      </c>
      <c r="V158" s="2">
        <v>685267</v>
      </c>
      <c r="W158" s="2">
        <v>127854.28571428571</v>
      </c>
      <c r="X158" s="2">
        <v>813121.28571428568</v>
      </c>
      <c r="Y158" s="2">
        <v>81312.128571428577</v>
      </c>
      <c r="Z158" s="2">
        <v>143026.92307692309</v>
      </c>
      <c r="AA158" s="3">
        <v>173581.77884615384</v>
      </c>
      <c r="AB158" s="2">
        <v>19404</v>
      </c>
      <c r="AC158" s="3">
        <f t="shared" si="8"/>
        <v>1250420.2162087911</v>
      </c>
      <c r="AD158" s="3">
        <f t="shared" si="9"/>
        <v>261868.00335930986</v>
      </c>
      <c r="AE158" s="3">
        <f t="shared" si="10"/>
        <v>13093.400167965494</v>
      </c>
      <c r="AF158" s="3">
        <f t="shared" si="11"/>
        <v>13100</v>
      </c>
      <c r="AG158" s="3" t="s">
        <v>497</v>
      </c>
      <c r="AH158" s="42">
        <v>504561</v>
      </c>
      <c r="AI158" s="3" t="s">
        <v>490</v>
      </c>
      <c r="AJ158" s="68" t="s">
        <v>509</v>
      </c>
      <c r="AK158" s="31"/>
      <c r="AL158" s="50">
        <v>13100</v>
      </c>
      <c r="AM158" s="56"/>
      <c r="AN158" s="3" t="s">
        <v>670</v>
      </c>
      <c r="AS158" s="3">
        <f>Table2[[#This Row],[To be paid]]-Table2[[#This Row],[Amount cash]]-Table2[[#This Row],[Amount chq]]</f>
        <v>0</v>
      </c>
    </row>
    <row r="159" spans="1:45" hidden="1" x14ac:dyDescent="0.3">
      <c r="A159">
        <v>156</v>
      </c>
      <c r="B159">
        <v>50828</v>
      </c>
      <c r="C159" t="s">
        <v>279</v>
      </c>
      <c r="D159" t="s">
        <v>117</v>
      </c>
      <c r="E159" s="12">
        <v>18454</v>
      </c>
      <c r="F159">
        <v>40369</v>
      </c>
      <c r="H159">
        <v>34.25</v>
      </c>
      <c r="I159">
        <v>39490</v>
      </c>
      <c r="J159">
        <v>144.333</v>
      </c>
      <c r="K159">
        <v>715</v>
      </c>
      <c r="L159">
        <v>976</v>
      </c>
      <c r="M159">
        <v>6280</v>
      </c>
      <c r="O159">
        <v>7256</v>
      </c>
      <c r="P159">
        <v>279.07692307692309</v>
      </c>
      <c r="Q159">
        <v>4186.1538461538466</v>
      </c>
      <c r="R159" s="2">
        <v>34.25</v>
      </c>
      <c r="S159" s="2">
        <v>894433.41428571427</v>
      </c>
      <c r="T159" s="2">
        <v>7626</v>
      </c>
      <c r="U159" s="2">
        <v>8806.1</v>
      </c>
      <c r="V159" s="2">
        <v>685267</v>
      </c>
      <c r="W159" s="2">
        <v>127854.28571428571</v>
      </c>
      <c r="X159" s="2">
        <v>813121.28571428568</v>
      </c>
      <c r="Y159" s="2">
        <v>81312.128571428577</v>
      </c>
      <c r="Z159" s="2">
        <v>143375.76923076925</v>
      </c>
      <c r="AA159" s="3">
        <v>174005.14903846153</v>
      </c>
      <c r="AB159" s="2">
        <v>18590</v>
      </c>
      <c r="AC159" s="3">
        <f t="shared" si="8"/>
        <v>1246836.4325549449</v>
      </c>
      <c r="AD159" s="3">
        <f t="shared" si="9"/>
        <v>261117.47305138677</v>
      </c>
      <c r="AE159" s="3">
        <f t="shared" si="10"/>
        <v>13055.873652569338</v>
      </c>
      <c r="AF159" s="3">
        <f t="shared" si="11"/>
        <v>13100</v>
      </c>
      <c r="AG159" s="3" t="s">
        <v>497</v>
      </c>
      <c r="AI159" s="3" t="s">
        <v>536</v>
      </c>
      <c r="AJ159" s="68" t="s">
        <v>540</v>
      </c>
      <c r="AK159" s="50">
        <v>13100</v>
      </c>
      <c r="AL159" s="31"/>
      <c r="AM159" s="56"/>
      <c r="AN159" s="3" t="s">
        <v>670</v>
      </c>
      <c r="AS159" s="3">
        <f>Table2[[#This Row],[To be paid]]-Table2[[#This Row],[Amount cash]]-Table2[[#This Row],[Amount chq]]</f>
        <v>0</v>
      </c>
    </row>
    <row r="160" spans="1:45" hidden="1" x14ac:dyDescent="0.3">
      <c r="A160">
        <v>157</v>
      </c>
      <c r="B160">
        <v>50836</v>
      </c>
      <c r="C160" t="s">
        <v>280</v>
      </c>
      <c r="D160" t="s">
        <v>121</v>
      </c>
      <c r="E160" s="12">
        <v>18130</v>
      </c>
      <c r="F160">
        <v>40045</v>
      </c>
      <c r="H160">
        <v>34.25</v>
      </c>
      <c r="I160">
        <v>39490</v>
      </c>
      <c r="J160">
        <v>144.333</v>
      </c>
      <c r="K160">
        <v>769</v>
      </c>
      <c r="L160">
        <v>1087</v>
      </c>
      <c r="M160">
        <v>6280</v>
      </c>
      <c r="O160">
        <v>7367</v>
      </c>
      <c r="P160">
        <v>283.34615384615387</v>
      </c>
      <c r="Q160">
        <v>4250.1923076923076</v>
      </c>
      <c r="R160" s="2">
        <v>34.25</v>
      </c>
      <c r="S160" s="2">
        <v>906824.44285714289</v>
      </c>
      <c r="T160" s="2">
        <v>6693</v>
      </c>
      <c r="U160" s="2">
        <v>8953.5</v>
      </c>
      <c r="V160" s="2">
        <v>685267</v>
      </c>
      <c r="W160" s="2">
        <v>139118.85714285713</v>
      </c>
      <c r="X160" s="2">
        <v>824385.85714285716</v>
      </c>
      <c r="Y160" s="2">
        <v>82438.585714285728</v>
      </c>
      <c r="Z160" s="2">
        <v>145569.08653846153</v>
      </c>
      <c r="AA160" s="3">
        <v>176917.71634615384</v>
      </c>
      <c r="AB160" s="2">
        <v>16952</v>
      </c>
      <c r="AC160" s="3">
        <f t="shared" si="8"/>
        <v>1261909.7457417583</v>
      </c>
      <c r="AD160" s="3">
        <f t="shared" si="9"/>
        <v>264274.18659222196</v>
      </c>
      <c r="AE160" s="3">
        <f t="shared" si="10"/>
        <v>13213.709329611098</v>
      </c>
      <c r="AF160" s="3">
        <f t="shared" si="11"/>
        <v>13300</v>
      </c>
      <c r="AG160" s="3" t="s">
        <v>497</v>
      </c>
      <c r="AI160" s="3" t="s">
        <v>559</v>
      </c>
      <c r="AJ160" s="68" t="s">
        <v>566</v>
      </c>
      <c r="AK160" s="50">
        <v>13300</v>
      </c>
      <c r="AL160" s="31"/>
      <c r="AM160" s="56"/>
      <c r="AS160" s="3">
        <f>Table2[[#This Row],[To be paid]]-Table2[[#This Row],[Amount cash]]-Table2[[#This Row],[Amount chq]]</f>
        <v>0</v>
      </c>
    </row>
    <row r="161" spans="1:45" hidden="1" x14ac:dyDescent="0.3">
      <c r="A161">
        <v>158</v>
      </c>
      <c r="B161">
        <v>50838</v>
      </c>
      <c r="C161" t="s">
        <v>281</v>
      </c>
      <c r="D161" t="s">
        <v>117</v>
      </c>
      <c r="E161" s="12">
        <v>17227</v>
      </c>
      <c r="F161">
        <v>39142</v>
      </c>
      <c r="H161">
        <v>33.25</v>
      </c>
      <c r="J161">
        <v>144.333</v>
      </c>
      <c r="K161">
        <v>715</v>
      </c>
      <c r="L161">
        <v>976</v>
      </c>
      <c r="M161">
        <v>6010</v>
      </c>
      <c r="O161">
        <v>6986</v>
      </c>
      <c r="P161">
        <v>268.69230769230768</v>
      </c>
      <c r="Q161">
        <v>4030.3846153846152</v>
      </c>
      <c r="R161" s="2">
        <v>33.25</v>
      </c>
      <c r="S161" s="2">
        <v>804792.29032258061</v>
      </c>
      <c r="T161" s="2">
        <v>4530</v>
      </c>
      <c r="U161" s="2">
        <v>8509.1</v>
      </c>
      <c r="V161" s="2">
        <v>614897.87096774194</v>
      </c>
      <c r="W161" s="2">
        <v>116731.48387096774</v>
      </c>
      <c r="X161" s="2">
        <v>731629.3548387097</v>
      </c>
      <c r="Y161" s="2">
        <v>73162.93548387097</v>
      </c>
      <c r="Z161" s="2">
        <v>134010.28846153847</v>
      </c>
      <c r="AA161" s="3">
        <v>163227.44711538462</v>
      </c>
      <c r="AB161" s="2">
        <v>17145</v>
      </c>
      <c r="AC161" s="3">
        <f t="shared" si="8"/>
        <v>1132214.1258995037</v>
      </c>
      <c r="AD161" s="3">
        <f t="shared" si="9"/>
        <v>237112.81110237766</v>
      </c>
      <c r="AE161" s="3">
        <f t="shared" si="10"/>
        <v>11855.640555118884</v>
      </c>
      <c r="AF161" s="3">
        <f t="shared" si="11"/>
        <v>11900</v>
      </c>
      <c r="AG161" s="3" t="s">
        <v>497</v>
      </c>
      <c r="AI161" s="3" t="s">
        <v>465</v>
      </c>
      <c r="AJ161" s="68" t="s">
        <v>475</v>
      </c>
      <c r="AK161" s="50">
        <v>11900</v>
      </c>
      <c r="AL161" s="31"/>
      <c r="AM161" s="56"/>
      <c r="AN161" s="3" t="s">
        <v>670</v>
      </c>
      <c r="AS161" s="3">
        <f>Table2[[#This Row],[To be paid]]-Table2[[#This Row],[Amount cash]]-Table2[[#This Row],[Amount chq]]</f>
        <v>0</v>
      </c>
    </row>
    <row r="162" spans="1:45" hidden="1" x14ac:dyDescent="0.3">
      <c r="A162">
        <v>159</v>
      </c>
      <c r="B162">
        <v>50847</v>
      </c>
      <c r="C162" t="s">
        <v>282</v>
      </c>
      <c r="D162" t="s">
        <v>162</v>
      </c>
      <c r="E162" s="12">
        <v>18702</v>
      </c>
      <c r="F162">
        <v>40617</v>
      </c>
      <c r="H162">
        <v>34.166666666666664</v>
      </c>
      <c r="I162">
        <v>39490</v>
      </c>
      <c r="J162">
        <v>144.333</v>
      </c>
      <c r="K162">
        <v>433</v>
      </c>
      <c r="L162">
        <v>643</v>
      </c>
      <c r="M162">
        <v>6280</v>
      </c>
      <c r="O162">
        <v>6923</v>
      </c>
      <c r="P162">
        <v>266.26923076923077</v>
      </c>
      <c r="Q162">
        <v>3994.0384615384614</v>
      </c>
      <c r="R162" s="2">
        <v>34.166666666666664</v>
      </c>
      <c r="S162" s="2">
        <v>842951.52857142861</v>
      </c>
      <c r="T162" s="2">
        <v>9308</v>
      </c>
      <c r="U162" s="2">
        <v>8303.4</v>
      </c>
      <c r="V162" s="2">
        <v>685267</v>
      </c>
      <c r="W162" s="2">
        <v>81052.571428571435</v>
      </c>
      <c r="X162" s="2">
        <v>766319.57142857148</v>
      </c>
      <c r="Y162" s="2">
        <v>76631.957142857151</v>
      </c>
      <c r="Z162" s="2">
        <v>136462.98076923075</v>
      </c>
      <c r="AA162" s="3">
        <v>163672.78846153844</v>
      </c>
      <c r="AB162" s="2">
        <v>16285</v>
      </c>
      <c r="AC162" s="3">
        <f t="shared" si="8"/>
        <v>1176983.6978021979</v>
      </c>
      <c r="AD162" s="3">
        <f t="shared" si="9"/>
        <v>246488.6339285275</v>
      </c>
      <c r="AE162" s="3">
        <f t="shared" si="10"/>
        <v>12324.431696426376</v>
      </c>
      <c r="AF162" s="3">
        <f t="shared" si="11"/>
        <v>12400</v>
      </c>
      <c r="AG162" s="3" t="s">
        <v>497</v>
      </c>
      <c r="AH162" s="44" t="s">
        <v>654</v>
      </c>
      <c r="AI162" s="3" t="s">
        <v>933</v>
      </c>
      <c r="AJ162" s="46">
        <v>378</v>
      </c>
      <c r="AK162" s="31"/>
      <c r="AL162" s="31">
        <v>12400</v>
      </c>
      <c r="AM162" s="56"/>
      <c r="AS162" s="3">
        <f>Table2[[#This Row],[To be paid]]-Table2[[#This Row],[Amount cash]]-Table2[[#This Row],[Amount chq]]</f>
        <v>0</v>
      </c>
    </row>
    <row r="163" spans="1:45" hidden="1" x14ac:dyDescent="0.3">
      <c r="A163">
        <v>160</v>
      </c>
      <c r="B163">
        <v>50848</v>
      </c>
      <c r="C163" t="s">
        <v>283</v>
      </c>
      <c r="D163" t="s">
        <v>162</v>
      </c>
      <c r="E163" s="12">
        <v>19176</v>
      </c>
      <c r="F163">
        <v>41091</v>
      </c>
      <c r="H163">
        <v>34.166666666666664</v>
      </c>
      <c r="I163">
        <v>39490</v>
      </c>
      <c r="J163">
        <v>144.333</v>
      </c>
      <c r="K163">
        <v>595</v>
      </c>
      <c r="L163">
        <v>643</v>
      </c>
      <c r="M163">
        <v>6280</v>
      </c>
      <c r="O163">
        <v>6923</v>
      </c>
      <c r="P163">
        <v>266.26923076923077</v>
      </c>
      <c r="Q163">
        <v>3994.0384615384614</v>
      </c>
      <c r="R163" s="2">
        <v>34.166666666666664</v>
      </c>
      <c r="S163" s="2">
        <v>854712.72857142868</v>
      </c>
      <c r="T163" s="2">
        <v>13141</v>
      </c>
      <c r="U163" s="2">
        <v>8303.4</v>
      </c>
      <c r="V163" s="2">
        <v>685267</v>
      </c>
      <c r="W163" s="2">
        <v>91744.571428571435</v>
      </c>
      <c r="X163" s="2">
        <v>777011.57142857148</v>
      </c>
      <c r="Y163" s="2">
        <v>77701.157142857148</v>
      </c>
      <c r="Z163" s="2">
        <v>136462.98076923075</v>
      </c>
      <c r="AA163" s="3">
        <v>163672.78846153844</v>
      </c>
      <c r="AB163" s="2">
        <v>17939</v>
      </c>
      <c r="AC163" s="3">
        <f t="shared" si="8"/>
        <v>1194231.8978021978</v>
      </c>
      <c r="AD163" s="3">
        <f t="shared" si="9"/>
        <v>250100.82096532747</v>
      </c>
      <c r="AE163" s="3">
        <f t="shared" si="10"/>
        <v>12505.041048266374</v>
      </c>
      <c r="AF163" s="3">
        <f t="shared" si="11"/>
        <v>12600</v>
      </c>
      <c r="AG163" s="3" t="s">
        <v>497</v>
      </c>
      <c r="AH163" s="42">
        <v>505485</v>
      </c>
      <c r="AI163" s="3" t="s">
        <v>708</v>
      </c>
      <c r="AJ163" s="46">
        <v>153</v>
      </c>
      <c r="AK163" s="59"/>
      <c r="AL163" s="50">
        <v>12600</v>
      </c>
      <c r="AM163" s="56"/>
      <c r="AS163" s="3">
        <f>Table2[[#This Row],[To be paid]]-Table2[[#This Row],[Amount cash]]-Table2[[#This Row],[Amount chq]]</f>
        <v>0</v>
      </c>
    </row>
    <row r="164" spans="1:45" hidden="1" x14ac:dyDescent="0.3">
      <c r="A164">
        <v>161</v>
      </c>
      <c r="B164">
        <v>50849</v>
      </c>
      <c r="C164" t="s">
        <v>284</v>
      </c>
      <c r="D164" t="s">
        <v>133</v>
      </c>
      <c r="E164" s="12">
        <v>18780</v>
      </c>
      <c r="F164">
        <v>40695</v>
      </c>
      <c r="H164">
        <v>34.166666666666664</v>
      </c>
      <c r="I164">
        <v>39490</v>
      </c>
      <c r="J164">
        <v>144.333</v>
      </c>
      <c r="K164">
        <v>619</v>
      </c>
      <c r="L164">
        <v>754</v>
      </c>
      <c r="M164">
        <v>6280</v>
      </c>
      <c r="O164">
        <v>7034</v>
      </c>
      <c r="P164">
        <v>270.53846153846155</v>
      </c>
      <c r="Q164">
        <v>4058.0769230769233</v>
      </c>
      <c r="R164" s="2">
        <v>34.166666666666664</v>
      </c>
      <c r="S164" s="2">
        <v>868595.35714285716</v>
      </c>
      <c r="T164" s="2">
        <v>5529</v>
      </c>
      <c r="U164" s="2">
        <v>8472.7999999999993</v>
      </c>
      <c r="V164" s="2">
        <v>685267</v>
      </c>
      <c r="W164" s="2">
        <v>104365.14285714286</v>
      </c>
      <c r="X164" s="2">
        <v>789632.14285714284</v>
      </c>
      <c r="Y164" s="2">
        <v>78963.21428571429</v>
      </c>
      <c r="Z164" s="2">
        <v>138650.96153846153</v>
      </c>
      <c r="AA164" s="3">
        <v>167011.92307692306</v>
      </c>
      <c r="AB164" s="2">
        <v>17684</v>
      </c>
      <c r="AC164" s="3">
        <f t="shared" si="8"/>
        <v>1205944.0417582418</v>
      </c>
      <c r="AD164" s="3">
        <f t="shared" si="9"/>
        <v>252553.62500117804</v>
      </c>
      <c r="AE164" s="3">
        <f t="shared" si="10"/>
        <v>12627.681250058902</v>
      </c>
      <c r="AF164" s="3">
        <f t="shared" si="11"/>
        <v>12700</v>
      </c>
      <c r="AG164" s="3" t="s">
        <v>497</v>
      </c>
      <c r="AH164" s="44" t="s">
        <v>713</v>
      </c>
      <c r="AI164" s="3" t="s">
        <v>708</v>
      </c>
      <c r="AJ164" s="46">
        <v>133</v>
      </c>
      <c r="AK164" s="59"/>
      <c r="AL164" s="50">
        <v>12700</v>
      </c>
      <c r="AM164" s="56"/>
      <c r="AS164" s="3">
        <f>Table2[[#This Row],[To be paid]]-Table2[[#This Row],[Amount cash]]-Table2[[#This Row],[Amount chq]]</f>
        <v>0</v>
      </c>
    </row>
    <row r="165" spans="1:45" hidden="1" x14ac:dyDescent="0.3">
      <c r="A165">
        <v>162</v>
      </c>
      <c r="B165">
        <v>50851</v>
      </c>
      <c r="C165" t="s">
        <v>285</v>
      </c>
      <c r="D165" t="s">
        <v>162</v>
      </c>
      <c r="E165" s="12">
        <v>18080</v>
      </c>
      <c r="F165">
        <v>39995</v>
      </c>
      <c r="H165">
        <v>34.166666666666664</v>
      </c>
      <c r="I165">
        <v>39490</v>
      </c>
      <c r="J165">
        <v>144.333</v>
      </c>
      <c r="K165">
        <v>412</v>
      </c>
      <c r="L165">
        <v>643</v>
      </c>
      <c r="M165">
        <v>6280</v>
      </c>
      <c r="O165">
        <v>6923</v>
      </c>
      <c r="P165">
        <v>266.26923076923077</v>
      </c>
      <c r="Q165">
        <v>3994.0384615384614</v>
      </c>
      <c r="R165" s="2">
        <v>34.166666666666664</v>
      </c>
      <c r="S165" s="2">
        <v>840087.12857142859</v>
      </c>
      <c r="T165" s="2">
        <v>9842</v>
      </c>
      <c r="U165" s="2">
        <v>8303.4</v>
      </c>
      <c r="V165" s="2">
        <v>685267</v>
      </c>
      <c r="W165" s="2">
        <v>78448.571428571435</v>
      </c>
      <c r="X165" s="2">
        <v>763715.57142857148</v>
      </c>
      <c r="Y165" s="2">
        <v>76371.557142857157</v>
      </c>
      <c r="Z165" s="2">
        <v>136462.98076923075</v>
      </c>
      <c r="AA165" s="3">
        <v>163672.78846153844</v>
      </c>
      <c r="AB165" s="2">
        <v>17256</v>
      </c>
      <c r="AC165" s="3">
        <f t="shared" si="8"/>
        <v>1175624.2978021977</v>
      </c>
      <c r="AD165" s="3">
        <f t="shared" si="9"/>
        <v>246203.94294292745</v>
      </c>
      <c r="AE165" s="3">
        <f t="shared" si="10"/>
        <v>12310.197147146373</v>
      </c>
      <c r="AF165" s="3">
        <f t="shared" si="11"/>
        <v>12400</v>
      </c>
      <c r="AG165" s="3" t="s">
        <v>497</v>
      </c>
      <c r="AH165" s="42">
        <v>577108</v>
      </c>
      <c r="AI165" s="3" t="s">
        <v>876</v>
      </c>
      <c r="AJ165" s="49">
        <v>194</v>
      </c>
      <c r="AK165" s="31"/>
      <c r="AL165" s="50">
        <v>12400</v>
      </c>
      <c r="AM165" s="56"/>
      <c r="AS165" s="3">
        <f>Table2[[#This Row],[To be paid]]-Table2[[#This Row],[Amount cash]]-Table2[[#This Row],[Amount chq]]</f>
        <v>0</v>
      </c>
    </row>
    <row r="166" spans="1:45" hidden="1" x14ac:dyDescent="0.3">
      <c r="A166">
        <v>163</v>
      </c>
      <c r="B166">
        <v>50853</v>
      </c>
      <c r="C166" t="s">
        <v>286</v>
      </c>
      <c r="D166" t="s">
        <v>162</v>
      </c>
      <c r="E166" s="12">
        <v>18781</v>
      </c>
      <c r="F166">
        <v>40696</v>
      </c>
      <c r="H166">
        <v>34.166666666666664</v>
      </c>
      <c r="I166">
        <v>39490</v>
      </c>
      <c r="J166">
        <v>144.333</v>
      </c>
      <c r="K166">
        <v>412</v>
      </c>
      <c r="L166">
        <v>643</v>
      </c>
      <c r="M166">
        <v>6280</v>
      </c>
      <c r="O166">
        <v>6923</v>
      </c>
      <c r="P166">
        <v>266.26923076923077</v>
      </c>
      <c r="Q166">
        <v>3994.0384615384614</v>
      </c>
      <c r="R166" s="2">
        <v>34.166666666666664</v>
      </c>
      <c r="S166" s="2">
        <v>840087.12857142859</v>
      </c>
      <c r="T166" s="2">
        <v>7502</v>
      </c>
      <c r="U166" s="2">
        <v>8303.4</v>
      </c>
      <c r="V166" s="2">
        <v>685267</v>
      </c>
      <c r="W166" s="2">
        <v>78448.571428571435</v>
      </c>
      <c r="X166" s="2">
        <v>763715.57142857148</v>
      </c>
      <c r="Y166" s="2">
        <v>76371.557142857157</v>
      </c>
      <c r="Z166" s="2">
        <v>136462.98076923075</v>
      </c>
      <c r="AA166" s="3">
        <v>163672.78846153844</v>
      </c>
      <c r="AB166" s="2">
        <v>16784</v>
      </c>
      <c r="AC166" s="3">
        <f t="shared" si="8"/>
        <v>1172812.2978021977</v>
      </c>
      <c r="AD166" s="3">
        <f t="shared" si="9"/>
        <v>245615.04265492747</v>
      </c>
      <c r="AE166" s="3">
        <f t="shared" si="10"/>
        <v>12280.752132746375</v>
      </c>
      <c r="AF166" s="3">
        <f t="shared" si="11"/>
        <v>12300</v>
      </c>
      <c r="AG166" s="3" t="s">
        <v>497</v>
      </c>
      <c r="AI166" s="3" t="s">
        <v>933</v>
      </c>
      <c r="AJ166" s="46">
        <v>393</v>
      </c>
      <c r="AK166" s="31">
        <v>12300</v>
      </c>
      <c r="AL166" s="31"/>
      <c r="AM166" s="56"/>
      <c r="AN166" s="54" t="s">
        <v>1022</v>
      </c>
      <c r="AS166" s="3">
        <f>Table2[[#This Row],[To be paid]]-Table2[[#This Row],[Amount cash]]-Table2[[#This Row],[Amount chq]]</f>
        <v>0</v>
      </c>
    </row>
    <row r="167" spans="1:45" hidden="1" x14ac:dyDescent="0.3">
      <c r="A167">
        <v>164</v>
      </c>
      <c r="B167">
        <v>50854</v>
      </c>
      <c r="C167" t="s">
        <v>287</v>
      </c>
      <c r="D167" t="s">
        <v>133</v>
      </c>
      <c r="E167" s="12">
        <v>19176</v>
      </c>
      <c r="F167">
        <v>41091</v>
      </c>
      <c r="H167">
        <v>34.166666666666664</v>
      </c>
      <c r="I167">
        <v>39490</v>
      </c>
      <c r="J167">
        <v>144.333</v>
      </c>
      <c r="K167">
        <v>493</v>
      </c>
      <c r="L167">
        <v>754</v>
      </c>
      <c r="M167">
        <v>6280</v>
      </c>
      <c r="O167">
        <v>7034</v>
      </c>
      <c r="P167">
        <v>270.53846153846155</v>
      </c>
      <c r="Q167">
        <v>4058.0769230769233</v>
      </c>
      <c r="R167" s="2">
        <v>34.166666666666664</v>
      </c>
      <c r="S167" s="2">
        <v>855685.75714285718</v>
      </c>
      <c r="T167" s="2">
        <v>4430</v>
      </c>
      <c r="U167" s="2">
        <v>8472.7999999999993</v>
      </c>
      <c r="V167" s="2">
        <v>685267</v>
      </c>
      <c r="W167" s="2">
        <v>92629.142857142855</v>
      </c>
      <c r="X167" s="2">
        <v>777896.14285714284</v>
      </c>
      <c r="Y167" s="2">
        <v>77789.614285714284</v>
      </c>
      <c r="Z167" s="2">
        <v>138650.96153846153</v>
      </c>
      <c r="AA167" s="3">
        <v>167011.92307692306</v>
      </c>
      <c r="AB167" s="2">
        <v>16376</v>
      </c>
      <c r="AC167" s="3">
        <f t="shared" si="8"/>
        <v>1190627.4417582417</v>
      </c>
      <c r="AD167" s="3">
        <f t="shared" si="9"/>
        <v>249345.96136277801</v>
      </c>
      <c r="AE167" s="3">
        <f t="shared" si="10"/>
        <v>12467.298068138902</v>
      </c>
      <c r="AF167" s="3">
        <f t="shared" si="11"/>
        <v>12500</v>
      </c>
      <c r="AG167" s="3" t="s">
        <v>497</v>
      </c>
      <c r="AI167" s="3" t="s">
        <v>876</v>
      </c>
      <c r="AJ167" s="49">
        <v>358</v>
      </c>
      <c r="AK167" s="50">
        <v>12500</v>
      </c>
      <c r="AL167" s="31"/>
      <c r="AM167" s="56"/>
      <c r="AS167" s="3">
        <f>Table2[[#This Row],[To be paid]]-Table2[[#This Row],[Amount cash]]-Table2[[#This Row],[Amount chq]]</f>
        <v>0</v>
      </c>
    </row>
    <row r="168" spans="1:45" hidden="1" x14ac:dyDescent="0.3">
      <c r="A168">
        <v>165</v>
      </c>
      <c r="B168">
        <v>50855</v>
      </c>
      <c r="C168" t="s">
        <v>288</v>
      </c>
      <c r="D168" t="s">
        <v>133</v>
      </c>
      <c r="E168" s="12">
        <v>19511</v>
      </c>
      <c r="F168">
        <v>41426</v>
      </c>
      <c r="H168">
        <v>34.166666666666664</v>
      </c>
      <c r="I168">
        <v>39490</v>
      </c>
      <c r="J168">
        <v>144.333</v>
      </c>
      <c r="K168">
        <v>493</v>
      </c>
      <c r="L168">
        <v>754</v>
      </c>
      <c r="M168">
        <v>6280</v>
      </c>
      <c r="O168">
        <v>7034</v>
      </c>
      <c r="P168">
        <v>270.53846153846155</v>
      </c>
      <c r="Q168">
        <v>4058.0769230769233</v>
      </c>
      <c r="R168" s="2">
        <v>34.166666666666664</v>
      </c>
      <c r="S168" s="2">
        <v>855685.75714285718</v>
      </c>
      <c r="T168" s="2">
        <v>9099</v>
      </c>
      <c r="U168" s="2">
        <v>8472.7999999999993</v>
      </c>
      <c r="V168" s="2">
        <v>685267</v>
      </c>
      <c r="W168" s="2">
        <v>92629.142857142855</v>
      </c>
      <c r="X168" s="2">
        <v>777896.14285714284</v>
      </c>
      <c r="Y168" s="2">
        <v>77789.614285714284</v>
      </c>
      <c r="Z168" s="2">
        <v>138650.96153846153</v>
      </c>
      <c r="AA168" s="3">
        <v>167011.92307692306</v>
      </c>
      <c r="AB168" s="2">
        <v>16321</v>
      </c>
      <c r="AC168" s="3">
        <f t="shared" si="8"/>
        <v>1195241.4417582417</v>
      </c>
      <c r="AD168" s="3">
        <f t="shared" si="9"/>
        <v>250312.24369877801</v>
      </c>
      <c r="AE168" s="3">
        <f t="shared" si="10"/>
        <v>12515.612184938902</v>
      </c>
      <c r="AF168" s="3">
        <f t="shared" si="11"/>
        <v>12600</v>
      </c>
      <c r="AG168" s="3" t="s">
        <v>497</v>
      </c>
      <c r="AH168" s="42">
        <v>877352</v>
      </c>
      <c r="AI168" s="3" t="s">
        <v>708</v>
      </c>
      <c r="AJ168" s="46">
        <v>145</v>
      </c>
      <c r="AK168" s="59"/>
      <c r="AL168" s="50">
        <v>12600</v>
      </c>
      <c r="AM168" s="56"/>
      <c r="AS168" s="3">
        <f>Table2[[#This Row],[To be paid]]-Table2[[#This Row],[Amount cash]]-Table2[[#This Row],[Amount chq]]</f>
        <v>0</v>
      </c>
    </row>
    <row r="169" spans="1:45" hidden="1" x14ac:dyDescent="0.3">
      <c r="A169">
        <v>166</v>
      </c>
      <c r="B169">
        <v>50856</v>
      </c>
      <c r="C169" t="s">
        <v>289</v>
      </c>
      <c r="D169" t="s">
        <v>133</v>
      </c>
      <c r="E169" s="12">
        <v>18120</v>
      </c>
      <c r="F169">
        <v>40035</v>
      </c>
      <c r="H169">
        <v>34.166666666666664</v>
      </c>
      <c r="I169">
        <v>39490</v>
      </c>
      <c r="J169">
        <v>144.333</v>
      </c>
      <c r="K169">
        <v>493</v>
      </c>
      <c r="L169">
        <v>754</v>
      </c>
      <c r="M169">
        <v>6280</v>
      </c>
      <c r="O169">
        <v>7034</v>
      </c>
      <c r="P169">
        <v>270.53846153846155</v>
      </c>
      <c r="Q169">
        <v>4058.0769230769233</v>
      </c>
      <c r="R169" s="2">
        <v>34.166666666666664</v>
      </c>
      <c r="S169" s="2">
        <v>855685.75714285718</v>
      </c>
      <c r="T169" s="2">
        <v>3165</v>
      </c>
      <c r="U169" s="2">
        <v>8472.7999999999993</v>
      </c>
      <c r="V169" s="2">
        <v>685267</v>
      </c>
      <c r="W169" s="2">
        <v>92629.142857142855</v>
      </c>
      <c r="X169" s="2">
        <v>777896.14285714284</v>
      </c>
      <c r="Y169" s="2">
        <v>77789.614285714284</v>
      </c>
      <c r="Z169" s="2">
        <v>138650.96153846153</v>
      </c>
      <c r="AA169" s="3">
        <v>167011.92307692306</v>
      </c>
      <c r="AB169" s="2">
        <v>17473</v>
      </c>
      <c r="AC169" s="3">
        <f t="shared" si="8"/>
        <v>1190459.4417582417</v>
      </c>
      <c r="AD169" s="3">
        <f t="shared" si="9"/>
        <v>249310.77813077802</v>
      </c>
      <c r="AE169" s="3">
        <f t="shared" si="10"/>
        <v>12465.538906538903</v>
      </c>
      <c r="AF169" s="3">
        <f t="shared" si="11"/>
        <v>12500</v>
      </c>
      <c r="AG169" s="3" t="s">
        <v>497</v>
      </c>
      <c r="AI169" s="3" t="s">
        <v>1177</v>
      </c>
      <c r="AK169" s="31">
        <v>12500</v>
      </c>
      <c r="AL169" s="31"/>
      <c r="AM169" s="56"/>
      <c r="AS169" s="3">
        <f>Table2[[#This Row],[To be paid]]-Table2[[#This Row],[Amount cash]]-Table2[[#This Row],[Amount chq]]</f>
        <v>0</v>
      </c>
    </row>
    <row r="170" spans="1:45" hidden="1" x14ac:dyDescent="0.3">
      <c r="A170">
        <v>167</v>
      </c>
      <c r="B170">
        <v>50857</v>
      </c>
      <c r="C170" t="s">
        <v>290</v>
      </c>
      <c r="D170" t="s">
        <v>121</v>
      </c>
      <c r="E170" s="12">
        <v>19785</v>
      </c>
      <c r="F170">
        <v>41700</v>
      </c>
      <c r="H170">
        <v>34.166666666666664</v>
      </c>
      <c r="I170">
        <v>39490</v>
      </c>
      <c r="J170">
        <v>144.333</v>
      </c>
      <c r="K170">
        <v>670</v>
      </c>
      <c r="L170">
        <v>1087</v>
      </c>
      <c r="M170">
        <v>6280</v>
      </c>
      <c r="O170">
        <v>7367</v>
      </c>
      <c r="P170">
        <v>283.34615384615387</v>
      </c>
      <c r="Q170">
        <v>4250.1923076923076</v>
      </c>
      <c r="R170" s="2">
        <v>34.166666666666664</v>
      </c>
      <c r="S170" s="2">
        <v>892489.24285714282</v>
      </c>
      <c r="T170" s="2">
        <v>6148</v>
      </c>
      <c r="U170" s="2">
        <v>8953.5</v>
      </c>
      <c r="V170" s="2">
        <v>685267</v>
      </c>
      <c r="W170" s="2">
        <v>126086.85714285714</v>
      </c>
      <c r="X170" s="2">
        <v>811353.85714285716</v>
      </c>
      <c r="Y170" s="2">
        <v>81135.385714285716</v>
      </c>
      <c r="Z170" s="2">
        <v>145214.90384615384</v>
      </c>
      <c r="AA170" s="3">
        <v>176487.25961538462</v>
      </c>
      <c r="AB170" s="2">
        <v>18589</v>
      </c>
      <c r="AC170" s="3">
        <f t="shared" si="8"/>
        <v>1247881.9063186813</v>
      </c>
      <c r="AD170" s="3">
        <f t="shared" si="9"/>
        <v>261336.42034888352</v>
      </c>
      <c r="AE170" s="3">
        <f t="shared" si="10"/>
        <v>13066.821017444177</v>
      </c>
      <c r="AF170" s="3">
        <f t="shared" si="11"/>
        <v>13100</v>
      </c>
      <c r="AG170" s="3" t="s">
        <v>497</v>
      </c>
      <c r="AH170" s="44" t="s">
        <v>652</v>
      </c>
      <c r="AI170" s="3" t="s">
        <v>708</v>
      </c>
      <c r="AJ170" s="46">
        <v>165</v>
      </c>
      <c r="AK170" s="31"/>
      <c r="AL170" s="50">
        <v>13100</v>
      </c>
      <c r="AM170" s="56"/>
      <c r="AS170" s="3">
        <f>Table2[[#This Row],[To be paid]]-Table2[[#This Row],[Amount cash]]-Table2[[#This Row],[Amount chq]]</f>
        <v>0</v>
      </c>
    </row>
    <row r="171" spans="1:45" hidden="1" x14ac:dyDescent="0.3">
      <c r="A171">
        <v>168</v>
      </c>
      <c r="B171">
        <v>50859</v>
      </c>
      <c r="C171" t="s">
        <v>291</v>
      </c>
      <c r="D171" t="s">
        <v>133</v>
      </c>
      <c r="E171" s="12">
        <v>19010</v>
      </c>
      <c r="F171">
        <v>40925</v>
      </c>
      <c r="H171">
        <v>34.166666666666664</v>
      </c>
      <c r="I171">
        <v>39490</v>
      </c>
      <c r="J171">
        <v>144.333</v>
      </c>
      <c r="K171">
        <v>541</v>
      </c>
      <c r="L171">
        <v>754</v>
      </c>
      <c r="M171">
        <v>6280</v>
      </c>
      <c r="O171">
        <v>7034</v>
      </c>
      <c r="P171">
        <v>270.53846153846155</v>
      </c>
      <c r="Q171">
        <v>4058.0769230769233</v>
      </c>
      <c r="R171" s="2">
        <v>34.166666666666664</v>
      </c>
      <c r="S171" s="2">
        <v>861836.95714285714</v>
      </c>
      <c r="T171" s="2">
        <v>6026</v>
      </c>
      <c r="U171" s="2">
        <v>8472.7999999999993</v>
      </c>
      <c r="V171" s="2">
        <v>685267</v>
      </c>
      <c r="W171" s="2">
        <v>98221.142857142855</v>
      </c>
      <c r="X171" s="2">
        <v>783488.14285714284</v>
      </c>
      <c r="Y171" s="2">
        <v>78348.814285714281</v>
      </c>
      <c r="Z171" s="2">
        <v>138650.96153846153</v>
      </c>
      <c r="AA171" s="3">
        <v>167011.92307692306</v>
      </c>
      <c r="AB171" s="2">
        <v>16402</v>
      </c>
      <c r="AC171" s="3">
        <f t="shared" si="8"/>
        <v>1198400.6417582417</v>
      </c>
      <c r="AD171" s="3">
        <f t="shared" si="9"/>
        <v>250973.85599957799</v>
      </c>
      <c r="AE171" s="3">
        <f t="shared" si="10"/>
        <v>12548.6927999789</v>
      </c>
      <c r="AF171" s="3">
        <f t="shared" si="11"/>
        <v>12600</v>
      </c>
      <c r="AG171" s="3" t="s">
        <v>497</v>
      </c>
      <c r="AI171" s="3" t="s">
        <v>708</v>
      </c>
      <c r="AJ171" s="46">
        <v>154</v>
      </c>
      <c r="AK171" s="50">
        <v>12600</v>
      </c>
      <c r="AL171" s="31"/>
      <c r="AM171" s="56"/>
      <c r="AS171" s="3">
        <f>Table2[[#This Row],[To be paid]]-Table2[[#This Row],[Amount cash]]-Table2[[#This Row],[Amount chq]]</f>
        <v>0</v>
      </c>
    </row>
    <row r="172" spans="1:45" x14ac:dyDescent="0.3">
      <c r="A172">
        <v>169</v>
      </c>
      <c r="B172">
        <v>50860</v>
      </c>
      <c r="C172" t="s">
        <v>292</v>
      </c>
      <c r="D172" t="s">
        <v>133</v>
      </c>
      <c r="E172" s="12">
        <v>18749</v>
      </c>
      <c r="F172">
        <v>40664</v>
      </c>
      <c r="H172">
        <v>34.166666666666664</v>
      </c>
      <c r="I172">
        <v>39490</v>
      </c>
      <c r="J172">
        <v>144.333</v>
      </c>
      <c r="K172">
        <v>517</v>
      </c>
      <c r="L172">
        <v>754</v>
      </c>
      <c r="M172">
        <v>6280</v>
      </c>
      <c r="O172">
        <v>7034</v>
      </c>
      <c r="P172">
        <v>270.53846153846155</v>
      </c>
      <c r="Q172">
        <v>4058.0769230769233</v>
      </c>
      <c r="R172" s="2">
        <v>34.166666666666664</v>
      </c>
      <c r="S172" s="2">
        <v>858919.75714285718</v>
      </c>
      <c r="T172" s="2">
        <v>5123</v>
      </c>
      <c r="U172" s="2">
        <v>8472.7999999999993</v>
      </c>
      <c r="V172" s="2">
        <v>685267</v>
      </c>
      <c r="W172" s="2">
        <v>95569.142857142855</v>
      </c>
      <c r="X172" s="2">
        <v>780836.14285714284</v>
      </c>
      <c r="Y172" s="2">
        <v>78083.614285714284</v>
      </c>
      <c r="Z172" s="2">
        <v>138650.96153846153</v>
      </c>
      <c r="AA172" s="3">
        <v>167011.92307692306</v>
      </c>
      <c r="AB172" s="2">
        <v>16212</v>
      </c>
      <c r="AC172" s="3">
        <f t="shared" si="8"/>
        <v>1194390.4417582417</v>
      </c>
      <c r="AD172" s="3">
        <f t="shared" si="9"/>
        <v>250134.02387477801</v>
      </c>
      <c r="AE172" s="3">
        <f t="shared" si="10"/>
        <v>12506.701193738902</v>
      </c>
      <c r="AF172" s="3">
        <f t="shared" si="11"/>
        <v>12600</v>
      </c>
      <c r="AK172" s="31"/>
      <c r="AL172" s="31"/>
      <c r="AM172" s="56"/>
      <c r="AS172" s="3">
        <f>Table2[[#This Row],[To be paid]]-Table2[[#This Row],[Amount cash]]-Table2[[#This Row],[Amount chq]]</f>
        <v>12600</v>
      </c>
    </row>
    <row r="173" spans="1:45" hidden="1" x14ac:dyDescent="0.3">
      <c r="A173">
        <v>170</v>
      </c>
      <c r="B173">
        <v>50864</v>
      </c>
      <c r="C173" t="s">
        <v>293</v>
      </c>
      <c r="D173" t="s">
        <v>133</v>
      </c>
      <c r="E173" s="12">
        <v>19360</v>
      </c>
      <c r="F173">
        <v>41275</v>
      </c>
      <c r="H173">
        <v>34.166666666666664</v>
      </c>
      <c r="I173">
        <v>39490</v>
      </c>
      <c r="J173">
        <v>144.333</v>
      </c>
      <c r="K173">
        <v>517</v>
      </c>
      <c r="L173">
        <v>754</v>
      </c>
      <c r="M173">
        <v>6280</v>
      </c>
      <c r="O173">
        <v>7034</v>
      </c>
      <c r="P173">
        <v>270.53846153846155</v>
      </c>
      <c r="Q173">
        <v>4058.0769230769233</v>
      </c>
      <c r="R173" s="2">
        <v>34.166666666666664</v>
      </c>
      <c r="S173" s="2">
        <v>858919.75714285718</v>
      </c>
      <c r="T173" s="2">
        <v>980</v>
      </c>
      <c r="U173" s="2">
        <v>8472.7999999999993</v>
      </c>
      <c r="V173" s="2">
        <v>685267</v>
      </c>
      <c r="W173" s="2">
        <v>95569.142857142855</v>
      </c>
      <c r="X173" s="2">
        <v>780836.14285714284</v>
      </c>
      <c r="Y173" s="2">
        <v>78083.614285714284</v>
      </c>
      <c r="Z173" s="2">
        <v>138650.96153846153</v>
      </c>
      <c r="AA173" s="3">
        <v>167011.92307692306</v>
      </c>
      <c r="AB173" s="2">
        <v>11660</v>
      </c>
      <c r="AC173" s="3">
        <f t="shared" si="8"/>
        <v>1185695.4417582417</v>
      </c>
      <c r="AD173" s="3">
        <f t="shared" si="9"/>
        <v>248313.08219477802</v>
      </c>
      <c r="AE173" s="3">
        <f t="shared" si="10"/>
        <v>12415.654109738902</v>
      </c>
      <c r="AF173" s="3">
        <f t="shared" si="11"/>
        <v>12500</v>
      </c>
      <c r="AG173" s="3" t="s">
        <v>497</v>
      </c>
      <c r="AH173" s="42">
        <v>783790</v>
      </c>
      <c r="AI173" s="3" t="s">
        <v>625</v>
      </c>
      <c r="AJ173" s="46">
        <v>101</v>
      </c>
      <c r="AK173" s="31"/>
      <c r="AL173" s="50">
        <v>12500</v>
      </c>
      <c r="AM173" s="56"/>
      <c r="AS173" s="3">
        <f>Table2[[#This Row],[To be paid]]-Table2[[#This Row],[Amount cash]]-Table2[[#This Row],[Amount chq]]</f>
        <v>0</v>
      </c>
    </row>
    <row r="174" spans="1:45" hidden="1" x14ac:dyDescent="0.3">
      <c r="A174">
        <v>171</v>
      </c>
      <c r="B174">
        <v>50865</v>
      </c>
      <c r="C174" t="s">
        <v>294</v>
      </c>
      <c r="D174" t="s">
        <v>162</v>
      </c>
      <c r="E174" s="12">
        <v>16984</v>
      </c>
      <c r="F174">
        <v>38899</v>
      </c>
      <c r="H174">
        <v>32.5</v>
      </c>
      <c r="J174">
        <v>144.333</v>
      </c>
      <c r="K174">
        <v>433</v>
      </c>
      <c r="L174">
        <v>643</v>
      </c>
      <c r="M174">
        <v>5786</v>
      </c>
      <c r="O174">
        <v>6429</v>
      </c>
      <c r="P174">
        <v>247.26923076923077</v>
      </c>
      <c r="Q174">
        <v>3709.0384615384614</v>
      </c>
      <c r="R174" s="2">
        <v>32.5</v>
      </c>
      <c r="S174" s="2">
        <v>699669.72580645164</v>
      </c>
      <c r="T174" s="2">
        <v>12254</v>
      </c>
      <c r="U174" s="2">
        <v>7760</v>
      </c>
      <c r="V174" s="2">
        <v>567482.6451612903</v>
      </c>
      <c r="W174" s="2">
        <v>68580.741935483864</v>
      </c>
      <c r="X174" s="2">
        <v>636063.38709677418</v>
      </c>
      <c r="Y174" s="2">
        <v>63606.338709677424</v>
      </c>
      <c r="Z174" s="2">
        <v>120543.75</v>
      </c>
      <c r="AA174" s="3">
        <v>145500</v>
      </c>
      <c r="AB174" s="2">
        <v>16982</v>
      </c>
      <c r="AC174" s="3">
        <f t="shared" si="8"/>
        <v>1002709.4758064516</v>
      </c>
      <c r="AD174" s="3">
        <f t="shared" si="9"/>
        <v>209991.42926129032</v>
      </c>
      <c r="AE174" s="3">
        <f t="shared" si="10"/>
        <v>10499.571463064516</v>
      </c>
      <c r="AF174" s="3">
        <f t="shared" si="11"/>
        <v>10500</v>
      </c>
      <c r="AG174" s="3" t="s">
        <v>497</v>
      </c>
      <c r="AH174" s="42">
        <v>754692</v>
      </c>
      <c r="AI174" s="3" t="s">
        <v>559</v>
      </c>
      <c r="AJ174" s="68" t="s">
        <v>577</v>
      </c>
      <c r="AK174" s="31"/>
      <c r="AL174" s="50">
        <v>10500</v>
      </c>
      <c r="AM174" s="56"/>
      <c r="AS174" s="3">
        <f>Table2[[#This Row],[To be paid]]-Table2[[#This Row],[Amount cash]]-Table2[[#This Row],[Amount chq]]</f>
        <v>0</v>
      </c>
    </row>
    <row r="175" spans="1:45" hidden="1" x14ac:dyDescent="0.3">
      <c r="A175">
        <v>172</v>
      </c>
      <c r="B175">
        <v>50868</v>
      </c>
      <c r="C175" t="s">
        <v>295</v>
      </c>
      <c r="D175" t="s">
        <v>162</v>
      </c>
      <c r="E175" s="12">
        <v>19176</v>
      </c>
      <c r="F175">
        <v>41091</v>
      </c>
      <c r="H175">
        <v>34.166666666666664</v>
      </c>
      <c r="I175">
        <v>39490</v>
      </c>
      <c r="J175">
        <v>144.333</v>
      </c>
      <c r="K175">
        <v>433</v>
      </c>
      <c r="L175">
        <v>643</v>
      </c>
      <c r="M175">
        <v>6280</v>
      </c>
      <c r="O175">
        <v>6923</v>
      </c>
      <c r="P175">
        <v>266.26923076923077</v>
      </c>
      <c r="Q175">
        <v>3994.0384615384614</v>
      </c>
      <c r="R175" s="2">
        <v>34.166666666666664</v>
      </c>
      <c r="S175" s="2">
        <v>842951.52857142861</v>
      </c>
      <c r="T175" s="2">
        <v>4477</v>
      </c>
      <c r="U175" s="2">
        <v>8303.4</v>
      </c>
      <c r="V175" s="2">
        <v>685267</v>
      </c>
      <c r="W175" s="2">
        <v>81052.571428571435</v>
      </c>
      <c r="X175" s="2">
        <v>766319.57142857148</v>
      </c>
      <c r="Y175" s="2">
        <v>76631.957142857151</v>
      </c>
      <c r="Z175" s="2">
        <v>136462.98076923075</v>
      </c>
      <c r="AA175" s="3">
        <v>163672.78846153844</v>
      </c>
      <c r="AB175" s="2">
        <v>15818</v>
      </c>
      <c r="AC175" s="3">
        <f t="shared" si="8"/>
        <v>1171685.6978021979</v>
      </c>
      <c r="AD175" s="3">
        <f t="shared" si="9"/>
        <v>245379.10557652748</v>
      </c>
      <c r="AE175" s="3">
        <f t="shared" si="10"/>
        <v>12268.955278826375</v>
      </c>
      <c r="AF175" s="3">
        <f t="shared" si="11"/>
        <v>12300</v>
      </c>
      <c r="AG175" s="3" t="s">
        <v>497</v>
      </c>
      <c r="AH175" s="42">
        <v>875977</v>
      </c>
      <c r="AI175" s="3" t="s">
        <v>625</v>
      </c>
      <c r="AJ175" s="46">
        <v>100</v>
      </c>
      <c r="AK175" s="31"/>
      <c r="AL175" s="50">
        <v>12300</v>
      </c>
      <c r="AM175" s="56"/>
      <c r="AS175" s="3">
        <f>Table2[[#This Row],[To be paid]]-Table2[[#This Row],[Amount cash]]-Table2[[#This Row],[Amount chq]]</f>
        <v>0</v>
      </c>
    </row>
    <row r="176" spans="1:45" hidden="1" x14ac:dyDescent="0.3">
      <c r="A176">
        <v>173</v>
      </c>
      <c r="B176">
        <v>50869</v>
      </c>
      <c r="C176" t="s">
        <v>296</v>
      </c>
      <c r="D176" t="s">
        <v>117</v>
      </c>
      <c r="E176" s="12">
        <v>19541</v>
      </c>
      <c r="F176">
        <v>41456</v>
      </c>
      <c r="H176">
        <v>34.166666666666664</v>
      </c>
      <c r="I176">
        <v>39490</v>
      </c>
      <c r="J176">
        <v>144.333</v>
      </c>
      <c r="K176">
        <v>565</v>
      </c>
      <c r="L176">
        <v>943</v>
      </c>
      <c r="M176">
        <v>6280</v>
      </c>
      <c r="O176">
        <v>7223</v>
      </c>
      <c r="P176">
        <v>277.80769230769232</v>
      </c>
      <c r="Q176">
        <v>4167.1153846153848</v>
      </c>
      <c r="R176" s="2">
        <v>34.166666666666664</v>
      </c>
      <c r="S176" s="2">
        <v>872753.35714285716</v>
      </c>
      <c r="T176" s="2">
        <v>12737</v>
      </c>
      <c r="U176" s="2">
        <v>8769.7999999999993</v>
      </c>
      <c r="V176" s="2">
        <v>685267</v>
      </c>
      <c r="W176" s="2">
        <v>108145.14285714286</v>
      </c>
      <c r="X176" s="2">
        <v>793412.14285714284</v>
      </c>
      <c r="Y176" s="2">
        <v>79341.21428571429</v>
      </c>
      <c r="Z176" s="2">
        <v>142376.44230769231</v>
      </c>
      <c r="AA176" s="3">
        <v>172866.24999999997</v>
      </c>
      <c r="AB176" s="2">
        <v>17260</v>
      </c>
      <c r="AC176" s="3">
        <f t="shared" si="8"/>
        <v>1226762.8494505496</v>
      </c>
      <c r="AD176" s="3">
        <f t="shared" si="9"/>
        <v>256913.5829833319</v>
      </c>
      <c r="AE176" s="3">
        <f t="shared" si="10"/>
        <v>12845.679149166595</v>
      </c>
      <c r="AF176" s="3">
        <f t="shared" si="11"/>
        <v>12900</v>
      </c>
      <c r="AG176" s="3" t="s">
        <v>497</v>
      </c>
      <c r="AI176" s="3" t="s">
        <v>876</v>
      </c>
      <c r="AJ176" s="49">
        <v>354</v>
      </c>
      <c r="AK176" s="50">
        <v>12900</v>
      </c>
      <c r="AL176" s="31"/>
      <c r="AM176" s="56"/>
      <c r="AS176" s="3">
        <f>Table2[[#This Row],[To be paid]]-Table2[[#This Row],[Amount cash]]-Table2[[#This Row],[Amount chq]]</f>
        <v>0</v>
      </c>
    </row>
    <row r="177" spans="1:45" hidden="1" x14ac:dyDescent="0.3">
      <c r="A177">
        <v>174</v>
      </c>
      <c r="B177">
        <v>50870</v>
      </c>
      <c r="C177" t="s">
        <v>297</v>
      </c>
      <c r="D177" t="s">
        <v>133</v>
      </c>
      <c r="E177" s="12">
        <v>19541</v>
      </c>
      <c r="F177">
        <v>41456</v>
      </c>
      <c r="H177">
        <v>34.166666666666664</v>
      </c>
      <c r="I177">
        <v>39490</v>
      </c>
      <c r="J177">
        <v>144.333</v>
      </c>
      <c r="K177">
        <v>493</v>
      </c>
      <c r="L177">
        <v>754</v>
      </c>
      <c r="M177">
        <v>6280</v>
      </c>
      <c r="O177">
        <v>7034</v>
      </c>
      <c r="P177">
        <v>270.53846153846155</v>
      </c>
      <c r="Q177">
        <v>4058.0769230769233</v>
      </c>
      <c r="R177" s="2">
        <v>34.166666666666664</v>
      </c>
      <c r="S177" s="2">
        <v>855685.75714285718</v>
      </c>
      <c r="T177" s="2">
        <v>12126</v>
      </c>
      <c r="U177" s="2">
        <v>8472.7999999999993</v>
      </c>
      <c r="V177" s="2">
        <v>685267</v>
      </c>
      <c r="W177" s="2">
        <v>92629.142857142855</v>
      </c>
      <c r="X177" s="2">
        <v>777896.14285714284</v>
      </c>
      <c r="Y177" s="2">
        <v>77789.614285714284</v>
      </c>
      <c r="Z177" s="2">
        <v>138650.96153846153</v>
      </c>
      <c r="AA177" s="3">
        <v>167011.92307692306</v>
      </c>
      <c r="AB177" s="2">
        <v>16835</v>
      </c>
      <c r="AC177" s="3">
        <f t="shared" si="8"/>
        <v>1198782.4417582417</v>
      </c>
      <c r="AD177" s="3">
        <f t="shared" si="9"/>
        <v>251053.81408277803</v>
      </c>
      <c r="AE177" s="3">
        <f t="shared" si="10"/>
        <v>12552.690704138902</v>
      </c>
      <c r="AF177" s="3">
        <f t="shared" si="11"/>
        <v>12600</v>
      </c>
      <c r="AG177" s="3" t="s">
        <v>497</v>
      </c>
      <c r="AH177" s="42">
        <v>244952</v>
      </c>
      <c r="AI177" s="3" t="s">
        <v>913</v>
      </c>
      <c r="AJ177" s="46">
        <v>366</v>
      </c>
      <c r="AK177" s="31"/>
      <c r="AL177" s="50">
        <v>12600</v>
      </c>
      <c r="AM177" s="56"/>
      <c r="AS177" s="3">
        <f>Table2[[#This Row],[To be paid]]-Table2[[#This Row],[Amount cash]]-Table2[[#This Row],[Amount chq]]</f>
        <v>0</v>
      </c>
    </row>
    <row r="178" spans="1:45" hidden="1" x14ac:dyDescent="0.3">
      <c r="A178">
        <v>175</v>
      </c>
      <c r="B178">
        <v>50871</v>
      </c>
      <c r="C178" t="s">
        <v>298</v>
      </c>
      <c r="D178" t="s">
        <v>133</v>
      </c>
      <c r="E178" s="12">
        <v>18810</v>
      </c>
      <c r="F178">
        <v>40725</v>
      </c>
      <c r="H178">
        <v>34.166666666666664</v>
      </c>
      <c r="I178">
        <v>39490</v>
      </c>
      <c r="J178">
        <v>144.333</v>
      </c>
      <c r="K178">
        <v>493</v>
      </c>
      <c r="L178">
        <v>754</v>
      </c>
      <c r="M178">
        <v>6280</v>
      </c>
      <c r="O178">
        <v>7034</v>
      </c>
      <c r="P178">
        <v>270.53846153846155</v>
      </c>
      <c r="Q178">
        <v>4058.0769230769233</v>
      </c>
      <c r="R178" s="2">
        <v>34.166666666666664</v>
      </c>
      <c r="S178" s="2">
        <v>855685.75714285718</v>
      </c>
      <c r="T178" s="2">
        <v>7985</v>
      </c>
      <c r="U178" s="2">
        <v>8472.7999999999993</v>
      </c>
      <c r="V178" s="2">
        <v>685267</v>
      </c>
      <c r="W178" s="2">
        <v>92629.142857142855</v>
      </c>
      <c r="X178" s="2">
        <v>777896.14285714284</v>
      </c>
      <c r="Y178" s="2">
        <v>77789.614285714284</v>
      </c>
      <c r="Z178" s="2">
        <v>138650.96153846153</v>
      </c>
      <c r="AA178" s="3">
        <v>167011.92307692306</v>
      </c>
      <c r="AB178" s="2">
        <v>16503</v>
      </c>
      <c r="AC178" s="3">
        <f t="shared" si="8"/>
        <v>1194309.4417582417</v>
      </c>
      <c r="AD178" s="3">
        <f t="shared" si="9"/>
        <v>250117.06053077802</v>
      </c>
      <c r="AE178" s="3">
        <f t="shared" si="10"/>
        <v>12505.853026538902</v>
      </c>
      <c r="AF178" s="3">
        <f t="shared" si="11"/>
        <v>12600</v>
      </c>
      <c r="AG178" s="3" t="s">
        <v>497</v>
      </c>
      <c r="AI178" s="3" t="s">
        <v>708</v>
      </c>
      <c r="AJ178" s="46">
        <v>146</v>
      </c>
      <c r="AK178" s="50">
        <v>12600</v>
      </c>
      <c r="AL178" s="31"/>
      <c r="AM178" s="56"/>
      <c r="AS178" s="3">
        <f>Table2[[#This Row],[To be paid]]-Table2[[#This Row],[Amount cash]]-Table2[[#This Row],[Amount chq]]</f>
        <v>0</v>
      </c>
    </row>
    <row r="179" spans="1:45" hidden="1" x14ac:dyDescent="0.3">
      <c r="A179">
        <v>176</v>
      </c>
      <c r="B179">
        <v>50872</v>
      </c>
      <c r="C179" t="s">
        <v>299</v>
      </c>
      <c r="D179" t="s">
        <v>245</v>
      </c>
      <c r="E179" s="12">
        <v>18364</v>
      </c>
      <c r="F179">
        <v>40279</v>
      </c>
      <c r="G179">
        <v>38527</v>
      </c>
      <c r="H179">
        <v>31.5</v>
      </c>
      <c r="J179">
        <v>144.333</v>
      </c>
      <c r="K179">
        <v>374</v>
      </c>
      <c r="L179">
        <v>557</v>
      </c>
      <c r="M179">
        <v>5250</v>
      </c>
      <c r="O179">
        <v>5807</v>
      </c>
      <c r="P179">
        <v>223.34615384615384</v>
      </c>
      <c r="Q179">
        <v>3350.1923076923076</v>
      </c>
      <c r="R179" s="2">
        <v>31.5</v>
      </c>
      <c r="S179" s="2">
        <v>608304.4</v>
      </c>
      <c r="T179" s="2">
        <v>4945</v>
      </c>
      <c r="U179" s="2">
        <v>7027.4</v>
      </c>
      <c r="V179" s="2">
        <v>500499.4</v>
      </c>
      <c r="W179" s="2">
        <v>52504.6</v>
      </c>
      <c r="X179" s="2">
        <v>553004</v>
      </c>
      <c r="Y179" s="2">
        <v>55300.4</v>
      </c>
      <c r="Z179" s="2">
        <v>105531.05769230769</v>
      </c>
      <c r="AA179" s="3">
        <v>127709.48076923078</v>
      </c>
      <c r="AB179" s="2">
        <v>15231</v>
      </c>
      <c r="AC179" s="3">
        <f t="shared" si="8"/>
        <v>868748.33846153854</v>
      </c>
      <c r="AD179" s="3">
        <f t="shared" si="9"/>
        <v>181936.75203396924</v>
      </c>
      <c r="AE179" s="3">
        <f t="shared" si="10"/>
        <v>9096.8376016984621</v>
      </c>
      <c r="AF179" s="3">
        <f t="shared" si="11"/>
        <v>9100</v>
      </c>
      <c r="AG179" s="3" t="s">
        <v>497</v>
      </c>
      <c r="AH179" s="42">
        <v>246057</v>
      </c>
      <c r="AI179" s="3" t="s">
        <v>933</v>
      </c>
      <c r="AJ179" s="46">
        <v>379</v>
      </c>
      <c r="AK179" s="31"/>
      <c r="AL179" s="31">
        <v>9100</v>
      </c>
      <c r="AM179" s="56"/>
      <c r="AS179" s="3">
        <f>Table2[[#This Row],[To be paid]]-Table2[[#This Row],[Amount cash]]-Table2[[#This Row],[Amount chq]]</f>
        <v>0</v>
      </c>
    </row>
    <row r="180" spans="1:45" hidden="1" x14ac:dyDescent="0.3">
      <c r="A180">
        <v>177</v>
      </c>
      <c r="B180">
        <v>50874</v>
      </c>
      <c r="C180" t="s">
        <v>300</v>
      </c>
      <c r="D180" t="s">
        <v>121</v>
      </c>
      <c r="E180" s="12">
        <v>18009</v>
      </c>
      <c r="F180">
        <v>39924</v>
      </c>
      <c r="H180">
        <v>34.166666666666664</v>
      </c>
      <c r="I180">
        <v>39490</v>
      </c>
      <c r="J180">
        <v>144.333</v>
      </c>
      <c r="K180">
        <v>907</v>
      </c>
      <c r="L180">
        <v>1087</v>
      </c>
      <c r="M180">
        <v>6280</v>
      </c>
      <c r="O180">
        <v>7367</v>
      </c>
      <c r="P180">
        <v>283.34615384615387</v>
      </c>
      <c r="Q180">
        <v>4250.1923076923076</v>
      </c>
      <c r="R180" s="2">
        <v>34.166666666666664</v>
      </c>
      <c r="S180" s="2">
        <v>919747.24285714282</v>
      </c>
      <c r="T180" s="2">
        <v>8733</v>
      </c>
      <c r="U180" s="2">
        <v>8953.5</v>
      </c>
      <c r="V180" s="2">
        <v>685267</v>
      </c>
      <c r="W180" s="2">
        <v>150866.85714285713</v>
      </c>
      <c r="X180" s="2">
        <v>836133.85714285716</v>
      </c>
      <c r="Y180" s="2">
        <v>83613.385714285716</v>
      </c>
      <c r="Z180" s="2">
        <v>145214.90384615384</v>
      </c>
      <c r="AA180" s="3">
        <v>176487.25961538462</v>
      </c>
      <c r="AB180" s="2">
        <v>18999</v>
      </c>
      <c r="AC180" s="3">
        <f t="shared" si="8"/>
        <v>1278134.9063186813</v>
      </c>
      <c r="AD180" s="3">
        <f t="shared" si="9"/>
        <v>267672.12462088349</v>
      </c>
      <c r="AE180" s="3">
        <f t="shared" si="10"/>
        <v>13383.606231044176</v>
      </c>
      <c r="AF180" s="3">
        <f t="shared" si="11"/>
        <v>13400</v>
      </c>
      <c r="AG180" s="3" t="s">
        <v>497</v>
      </c>
      <c r="AH180" s="42">
        <v>911064</v>
      </c>
      <c r="AI180" s="3" t="s">
        <v>490</v>
      </c>
      <c r="AJ180" s="68" t="s">
        <v>503</v>
      </c>
      <c r="AK180" s="31"/>
      <c r="AL180" s="50">
        <v>13400</v>
      </c>
      <c r="AM180" s="56"/>
      <c r="AN180" s="3" t="s">
        <v>670</v>
      </c>
      <c r="AS180" s="3">
        <f>Table2[[#This Row],[To be paid]]-Table2[[#This Row],[Amount cash]]-Table2[[#This Row],[Amount chq]]</f>
        <v>0</v>
      </c>
    </row>
    <row r="181" spans="1:45" hidden="1" x14ac:dyDescent="0.3">
      <c r="A181">
        <v>178</v>
      </c>
      <c r="B181">
        <v>50877</v>
      </c>
      <c r="C181" t="s">
        <v>301</v>
      </c>
      <c r="D181" t="s">
        <v>121</v>
      </c>
      <c r="E181" s="12">
        <v>18147</v>
      </c>
      <c r="F181">
        <v>40062</v>
      </c>
      <c r="H181">
        <v>34.166666666666664</v>
      </c>
      <c r="I181">
        <v>39490</v>
      </c>
      <c r="J181">
        <v>144.333</v>
      </c>
      <c r="K181">
        <v>769</v>
      </c>
      <c r="L181">
        <v>1087</v>
      </c>
      <c r="M181">
        <v>6280</v>
      </c>
      <c r="O181">
        <v>7367</v>
      </c>
      <c r="P181">
        <v>283.34615384615387</v>
      </c>
      <c r="Q181">
        <v>4250.1923076923076</v>
      </c>
      <c r="R181" s="2">
        <v>34.166666666666664</v>
      </c>
      <c r="S181" s="2">
        <v>906824.44285714289</v>
      </c>
      <c r="T181" s="2">
        <v>14062</v>
      </c>
      <c r="U181" s="2">
        <v>8953.5</v>
      </c>
      <c r="V181" s="2">
        <v>685267</v>
      </c>
      <c r="W181" s="2">
        <v>139118.85714285713</v>
      </c>
      <c r="X181" s="2">
        <v>824385.85714285716</v>
      </c>
      <c r="Y181" s="2">
        <v>82438.585714285728</v>
      </c>
      <c r="Z181" s="2">
        <v>145214.90384615384</v>
      </c>
      <c r="AA181" s="3">
        <v>176487.25961538462</v>
      </c>
      <c r="AB181" s="2">
        <v>18358</v>
      </c>
      <c r="AC181" s="3">
        <f t="shared" si="8"/>
        <v>1269900.1063186815</v>
      </c>
      <c r="AD181" s="3">
        <f t="shared" si="9"/>
        <v>265947.55986568355</v>
      </c>
      <c r="AE181" s="3">
        <f t="shared" si="10"/>
        <v>13297.377993284179</v>
      </c>
      <c r="AF181" s="3">
        <f t="shared" si="11"/>
        <v>13300</v>
      </c>
      <c r="AG181" s="3" t="s">
        <v>497</v>
      </c>
      <c r="AI181" s="3" t="s">
        <v>625</v>
      </c>
      <c r="AJ181" s="68" t="s">
        <v>650</v>
      </c>
      <c r="AK181" s="50">
        <v>13300</v>
      </c>
      <c r="AL181" s="31"/>
      <c r="AM181" s="56"/>
      <c r="AS181" s="3">
        <f>Table2[[#This Row],[To be paid]]-Table2[[#This Row],[Amount cash]]-Table2[[#This Row],[Amount chq]]</f>
        <v>0</v>
      </c>
    </row>
    <row r="182" spans="1:45" hidden="1" x14ac:dyDescent="0.3">
      <c r="A182">
        <v>179</v>
      </c>
      <c r="B182">
        <v>50881</v>
      </c>
      <c r="C182" t="s">
        <v>302</v>
      </c>
      <c r="D182" t="s">
        <v>121</v>
      </c>
      <c r="E182" s="12">
        <v>19146</v>
      </c>
      <c r="F182">
        <v>41061</v>
      </c>
      <c r="H182">
        <v>34.083333333333336</v>
      </c>
      <c r="I182">
        <v>39490</v>
      </c>
      <c r="J182">
        <v>144.333</v>
      </c>
      <c r="K182">
        <v>736</v>
      </c>
      <c r="L182">
        <v>1087</v>
      </c>
      <c r="M182">
        <v>6280</v>
      </c>
      <c r="O182">
        <v>7367</v>
      </c>
      <c r="P182">
        <v>283.34615384615387</v>
      </c>
      <c r="Q182">
        <v>4250.1923076923076</v>
      </c>
      <c r="R182" s="2">
        <v>34.083333333333336</v>
      </c>
      <c r="S182" s="2">
        <v>902481.64285714284</v>
      </c>
      <c r="T182" s="2">
        <v>13681</v>
      </c>
      <c r="U182" s="2">
        <v>8953.5</v>
      </c>
      <c r="V182" s="2">
        <v>685267</v>
      </c>
      <c r="W182" s="2">
        <v>135170.85714285713</v>
      </c>
      <c r="X182" s="2">
        <v>820437.85714285716</v>
      </c>
      <c r="Y182" s="2">
        <v>82043.785714285725</v>
      </c>
      <c r="Z182" s="2">
        <v>144860.72115384616</v>
      </c>
      <c r="AA182" s="3">
        <v>176056.8028846154</v>
      </c>
      <c r="AB182" s="2">
        <v>18238</v>
      </c>
      <c r="AC182" s="3">
        <f t="shared" si="8"/>
        <v>1264271.6668956045</v>
      </c>
      <c r="AD182" s="3">
        <f t="shared" si="9"/>
        <v>264768.82956794504</v>
      </c>
      <c r="AE182" s="3">
        <f t="shared" si="10"/>
        <v>13238.441478397253</v>
      </c>
      <c r="AF182" s="3">
        <f t="shared" si="11"/>
        <v>13300</v>
      </c>
      <c r="AG182" s="3" t="s">
        <v>497</v>
      </c>
      <c r="AI182" s="3" t="s">
        <v>537</v>
      </c>
      <c r="AJ182" s="68" t="s">
        <v>542</v>
      </c>
      <c r="AK182" s="50">
        <v>13300</v>
      </c>
      <c r="AL182" s="31"/>
      <c r="AM182" s="56"/>
      <c r="AN182" s="3" t="s">
        <v>670</v>
      </c>
      <c r="AS182" s="3">
        <f>Table2[[#This Row],[To be paid]]-Table2[[#This Row],[Amount cash]]-Table2[[#This Row],[Amount chq]]</f>
        <v>0</v>
      </c>
    </row>
    <row r="183" spans="1:45" hidden="1" x14ac:dyDescent="0.3">
      <c r="A183">
        <v>180</v>
      </c>
      <c r="B183">
        <v>50883</v>
      </c>
      <c r="C183" t="s">
        <v>303</v>
      </c>
      <c r="D183" t="s">
        <v>121</v>
      </c>
      <c r="E183" s="12">
        <v>18724</v>
      </c>
      <c r="F183">
        <v>40639</v>
      </c>
      <c r="H183">
        <v>34.916666666666664</v>
      </c>
      <c r="I183">
        <v>39490</v>
      </c>
      <c r="J183">
        <v>144.333</v>
      </c>
      <c r="K183">
        <v>736</v>
      </c>
      <c r="L183">
        <v>1087</v>
      </c>
      <c r="M183">
        <v>6280</v>
      </c>
      <c r="O183">
        <v>7367</v>
      </c>
      <c r="P183">
        <v>283.34615384615387</v>
      </c>
      <c r="Q183">
        <v>4250.1923076923076</v>
      </c>
      <c r="R183" s="2">
        <v>34.916666666666664</v>
      </c>
      <c r="S183" s="2">
        <v>902481.64285714284</v>
      </c>
      <c r="T183" s="2">
        <v>11160</v>
      </c>
      <c r="U183" s="2">
        <v>8953.5</v>
      </c>
      <c r="V183" s="2">
        <v>685267</v>
      </c>
      <c r="W183" s="2">
        <v>135170.85714285713</v>
      </c>
      <c r="X183" s="2">
        <v>820437.85714285716</v>
      </c>
      <c r="Y183" s="2">
        <v>82043.785714285725</v>
      </c>
      <c r="Z183" s="2">
        <v>148402.54807692306</v>
      </c>
      <c r="AA183" s="3">
        <v>180361.37019230769</v>
      </c>
      <c r="AB183" s="2">
        <v>18772</v>
      </c>
      <c r="AC183" s="3">
        <f t="shared" si="8"/>
        <v>1270131.0611263737</v>
      </c>
      <c r="AD183" s="3">
        <f t="shared" si="9"/>
        <v>265995.92734532966</v>
      </c>
      <c r="AE183" s="3">
        <f t="shared" si="10"/>
        <v>13299.796367266485</v>
      </c>
      <c r="AF183" s="3">
        <f t="shared" si="11"/>
        <v>13300</v>
      </c>
      <c r="AG183" s="3" t="s">
        <v>497</v>
      </c>
      <c r="AH183" s="42">
        <v>425380</v>
      </c>
      <c r="AI183" s="3" t="s">
        <v>691</v>
      </c>
      <c r="AJ183" s="46">
        <v>122</v>
      </c>
      <c r="AK183" s="31"/>
      <c r="AL183" s="50">
        <v>13300</v>
      </c>
      <c r="AM183" s="56"/>
      <c r="AS183" s="3">
        <f>Table2[[#This Row],[To be paid]]-Table2[[#This Row],[Amount cash]]-Table2[[#This Row],[Amount chq]]</f>
        <v>0</v>
      </c>
    </row>
    <row r="184" spans="1:45" hidden="1" x14ac:dyDescent="0.3">
      <c r="A184">
        <v>181</v>
      </c>
      <c r="B184">
        <v>50891</v>
      </c>
      <c r="C184" t="s">
        <v>304</v>
      </c>
      <c r="D184" t="s">
        <v>245</v>
      </c>
      <c r="E184" s="12">
        <v>14746</v>
      </c>
      <c r="F184">
        <v>36661</v>
      </c>
      <c r="G184">
        <v>38793</v>
      </c>
      <c r="H184">
        <v>26.166666666666668</v>
      </c>
      <c r="J184">
        <v>144.333</v>
      </c>
      <c r="K184">
        <v>374</v>
      </c>
      <c r="L184">
        <v>452</v>
      </c>
      <c r="M184">
        <v>4467</v>
      </c>
      <c r="O184">
        <v>4919</v>
      </c>
      <c r="P184">
        <v>189.19230769230768</v>
      </c>
      <c r="Q184">
        <v>2837.8846153846152</v>
      </c>
      <c r="R184" s="2">
        <v>26.166666666666668</v>
      </c>
      <c r="S184" s="2">
        <v>248574.13225806449</v>
      </c>
      <c r="T184" s="2">
        <v>11642</v>
      </c>
      <c r="U184" s="2">
        <v>6050.6</v>
      </c>
      <c r="V184" s="2">
        <v>193405.45161290321</v>
      </c>
      <c r="W184" s="2">
        <v>32571.032258064515</v>
      </c>
      <c r="X184" s="2">
        <v>225976.48387096773</v>
      </c>
      <c r="Y184" s="2">
        <v>22597.648387096775</v>
      </c>
      <c r="Z184" s="2">
        <v>74257.980769230766</v>
      </c>
      <c r="AA184" s="3">
        <v>91340.788461538468</v>
      </c>
      <c r="AB184" s="2">
        <v>15856</v>
      </c>
      <c r="AC184" s="3">
        <f t="shared" si="8"/>
        <v>447721.50148883369</v>
      </c>
      <c r="AD184" s="3">
        <f t="shared" si="9"/>
        <v>93763.627727797502</v>
      </c>
      <c r="AE184" s="3">
        <f t="shared" si="10"/>
        <v>4688.1813863898751</v>
      </c>
      <c r="AF184" s="3">
        <f t="shared" si="11"/>
        <v>4700</v>
      </c>
      <c r="AG184" s="3" t="s">
        <v>497</v>
      </c>
      <c r="AI184" s="3" t="s">
        <v>708</v>
      </c>
      <c r="AJ184" s="46">
        <v>147</v>
      </c>
      <c r="AK184" s="50">
        <v>4700</v>
      </c>
      <c r="AL184" s="31"/>
      <c r="AM184" s="56"/>
      <c r="AS184" s="3">
        <f>Table2[[#This Row],[To be paid]]-Table2[[#This Row],[Amount cash]]-Table2[[#This Row],[Amount chq]]</f>
        <v>0</v>
      </c>
    </row>
    <row r="185" spans="1:45" hidden="1" x14ac:dyDescent="0.3">
      <c r="A185">
        <v>182</v>
      </c>
      <c r="B185">
        <v>50892</v>
      </c>
      <c r="C185" t="s">
        <v>305</v>
      </c>
      <c r="D185" t="s">
        <v>121</v>
      </c>
      <c r="E185" s="12">
        <v>19329</v>
      </c>
      <c r="F185">
        <v>41244</v>
      </c>
      <c r="H185">
        <v>34</v>
      </c>
      <c r="I185">
        <v>39490</v>
      </c>
      <c r="J185">
        <v>144.333</v>
      </c>
      <c r="K185">
        <v>871</v>
      </c>
      <c r="L185">
        <v>1087</v>
      </c>
      <c r="M185">
        <v>6280</v>
      </c>
      <c r="O185">
        <v>7367</v>
      </c>
      <c r="P185">
        <v>283.34615384615387</v>
      </c>
      <c r="Q185">
        <v>4250.1923076923076</v>
      </c>
      <c r="R185" s="2">
        <v>34</v>
      </c>
      <c r="S185" s="2">
        <v>917212.84285714291</v>
      </c>
      <c r="T185" s="2">
        <v>7414</v>
      </c>
      <c r="U185" s="2">
        <v>8953.5</v>
      </c>
      <c r="V185" s="2">
        <v>685267</v>
      </c>
      <c r="W185" s="2">
        <v>148562.85714285713</v>
      </c>
      <c r="X185" s="2">
        <v>833829.85714285716</v>
      </c>
      <c r="Y185" s="2">
        <v>83382.985714285722</v>
      </c>
      <c r="Z185" s="2">
        <v>144506.53846153847</v>
      </c>
      <c r="AA185" s="3">
        <v>175626.34615384616</v>
      </c>
      <c r="AB185" s="2">
        <v>18233</v>
      </c>
      <c r="AC185" s="3">
        <f t="shared" si="8"/>
        <v>1271946.2274725277</v>
      </c>
      <c r="AD185" s="3">
        <f t="shared" si="9"/>
        <v>266376.06674220663</v>
      </c>
      <c r="AE185" s="3">
        <f t="shared" si="10"/>
        <v>13318.803337110332</v>
      </c>
      <c r="AF185" s="3">
        <f t="shared" si="11"/>
        <v>13400</v>
      </c>
      <c r="AG185" s="3" t="s">
        <v>497</v>
      </c>
      <c r="AI185" s="3" t="s">
        <v>490</v>
      </c>
      <c r="AJ185" s="68" t="s">
        <v>517</v>
      </c>
      <c r="AK185" s="50">
        <v>13400</v>
      </c>
      <c r="AL185" s="31"/>
      <c r="AM185" s="56"/>
      <c r="AN185" s="3" t="s">
        <v>670</v>
      </c>
      <c r="AS185" s="3">
        <f>Table2[[#This Row],[To be paid]]-Table2[[#This Row],[Amount cash]]-Table2[[#This Row],[Amount chq]]</f>
        <v>0</v>
      </c>
    </row>
    <row r="186" spans="1:45" hidden="1" x14ac:dyDescent="0.3">
      <c r="A186">
        <v>183</v>
      </c>
      <c r="B186">
        <v>50893</v>
      </c>
      <c r="C186" t="s">
        <v>306</v>
      </c>
      <c r="D186" t="s">
        <v>121</v>
      </c>
      <c r="E186" s="12">
        <v>18050</v>
      </c>
      <c r="F186">
        <v>39965</v>
      </c>
      <c r="H186">
        <v>33.916666666666664</v>
      </c>
      <c r="I186">
        <v>39490</v>
      </c>
      <c r="J186">
        <v>144.333</v>
      </c>
      <c r="K186">
        <v>871</v>
      </c>
      <c r="L186">
        <v>1087</v>
      </c>
      <c r="M186">
        <v>6280</v>
      </c>
      <c r="O186">
        <v>7367</v>
      </c>
      <c r="P186">
        <v>283.34615384615387</v>
      </c>
      <c r="Q186">
        <v>4250.1923076923076</v>
      </c>
      <c r="R186" s="2">
        <v>33.916666666666664</v>
      </c>
      <c r="S186" s="2">
        <v>917212.84285714291</v>
      </c>
      <c r="T186" s="2">
        <v>10167</v>
      </c>
      <c r="U186" s="2">
        <v>8953.5</v>
      </c>
      <c r="V186" s="2">
        <v>685267</v>
      </c>
      <c r="W186" s="2">
        <v>148562.85714285713</v>
      </c>
      <c r="X186" s="2">
        <v>833829.85714285716</v>
      </c>
      <c r="Y186" s="2">
        <v>83382.985714285722</v>
      </c>
      <c r="Z186" s="2">
        <v>144152.35576923075</v>
      </c>
      <c r="AA186" s="3">
        <v>175195.88942307691</v>
      </c>
      <c r="AB186" s="2">
        <v>18388</v>
      </c>
      <c r="AC186" s="3">
        <f t="shared" si="8"/>
        <v>1274069.5880494507</v>
      </c>
      <c r="AD186" s="3">
        <f t="shared" si="9"/>
        <v>266820.74940766813</v>
      </c>
      <c r="AE186" s="3">
        <f t="shared" si="10"/>
        <v>13341.037470383408</v>
      </c>
      <c r="AF186" s="3">
        <f t="shared" si="11"/>
        <v>13400</v>
      </c>
      <c r="AG186" s="3" t="s">
        <v>497</v>
      </c>
      <c r="AH186" s="44" t="s">
        <v>878</v>
      </c>
      <c r="AI186" s="3" t="s">
        <v>876</v>
      </c>
      <c r="AJ186" s="49">
        <v>183</v>
      </c>
      <c r="AK186" s="31"/>
      <c r="AL186" s="50">
        <v>13400</v>
      </c>
      <c r="AM186" s="56"/>
      <c r="AS186" s="3">
        <f>Table2[[#This Row],[To be paid]]-Table2[[#This Row],[Amount cash]]-Table2[[#This Row],[Amount chq]]</f>
        <v>0</v>
      </c>
    </row>
    <row r="187" spans="1:45" hidden="1" x14ac:dyDescent="0.3">
      <c r="A187">
        <v>184</v>
      </c>
      <c r="B187">
        <v>50899</v>
      </c>
      <c r="C187" t="s">
        <v>307</v>
      </c>
      <c r="D187" t="s">
        <v>126</v>
      </c>
      <c r="E187" s="12">
        <v>18871</v>
      </c>
      <c r="F187">
        <v>40786</v>
      </c>
      <c r="H187">
        <v>33.916666666666664</v>
      </c>
      <c r="I187">
        <v>39490</v>
      </c>
      <c r="J187">
        <v>144.333</v>
      </c>
      <c r="K187">
        <v>715</v>
      </c>
      <c r="L187">
        <v>865</v>
      </c>
      <c r="M187">
        <v>6280</v>
      </c>
      <c r="O187">
        <v>7145</v>
      </c>
      <c r="P187">
        <v>274.80769230769232</v>
      </c>
      <c r="Q187">
        <v>4122.1153846153848</v>
      </c>
      <c r="R187" s="2">
        <v>33.916666666666664</v>
      </c>
      <c r="S187" s="2">
        <v>885645.98571428575</v>
      </c>
      <c r="T187" s="2">
        <v>13792</v>
      </c>
      <c r="U187" s="2">
        <v>8644.4</v>
      </c>
      <c r="V187" s="2">
        <v>685267</v>
      </c>
      <c r="W187" s="2">
        <v>119865.71428571429</v>
      </c>
      <c r="X187" s="2">
        <v>805132.71428571432</v>
      </c>
      <c r="Y187" s="2">
        <v>80513.271428571432</v>
      </c>
      <c r="Z187" s="2">
        <v>139808.41346153847</v>
      </c>
      <c r="AA187" s="3">
        <v>169147.6346153846</v>
      </c>
      <c r="AB187" s="2">
        <v>17408</v>
      </c>
      <c r="AC187" s="3">
        <f t="shared" si="8"/>
        <v>1234446.4337912088</v>
      </c>
      <c r="AD187" s="3">
        <f t="shared" si="9"/>
        <v>258522.7099502901</v>
      </c>
      <c r="AE187" s="3">
        <f t="shared" si="10"/>
        <v>12926.135497514506</v>
      </c>
      <c r="AF187" s="3">
        <f t="shared" si="11"/>
        <v>13000</v>
      </c>
      <c r="AG187" s="3" t="s">
        <v>497</v>
      </c>
      <c r="AH187" s="44" t="s">
        <v>877</v>
      </c>
      <c r="AI187" s="3" t="s">
        <v>876</v>
      </c>
      <c r="AJ187" s="49">
        <v>180</v>
      </c>
      <c r="AK187" s="31"/>
      <c r="AL187" s="50">
        <v>13000</v>
      </c>
      <c r="AM187" s="56"/>
      <c r="AS187" s="3">
        <f>Table2[[#This Row],[To be paid]]-Table2[[#This Row],[Amount cash]]-Table2[[#This Row],[Amount chq]]</f>
        <v>0</v>
      </c>
    </row>
    <row r="188" spans="1:45" hidden="1" x14ac:dyDescent="0.3">
      <c r="A188">
        <v>185</v>
      </c>
      <c r="B188">
        <v>50902</v>
      </c>
      <c r="C188" t="s">
        <v>308</v>
      </c>
      <c r="D188" t="s">
        <v>162</v>
      </c>
      <c r="E188" s="12">
        <v>19176</v>
      </c>
      <c r="F188">
        <v>41091</v>
      </c>
      <c r="H188">
        <v>33.75</v>
      </c>
      <c r="I188">
        <v>39490</v>
      </c>
      <c r="J188">
        <v>144.333</v>
      </c>
      <c r="K188">
        <v>433</v>
      </c>
      <c r="L188">
        <v>643</v>
      </c>
      <c r="M188">
        <v>6280</v>
      </c>
      <c r="O188">
        <v>6923</v>
      </c>
      <c r="P188">
        <v>266.26923076923077</v>
      </c>
      <c r="Q188">
        <v>3994.0384615384614</v>
      </c>
      <c r="R188" s="2">
        <v>33.75</v>
      </c>
      <c r="S188" s="2">
        <v>842951.52857142861</v>
      </c>
      <c r="T188" s="2">
        <v>4598</v>
      </c>
      <c r="U188" s="2">
        <v>8303.4</v>
      </c>
      <c r="V188" s="2">
        <v>685267</v>
      </c>
      <c r="W188" s="2">
        <v>81052.571428571435</v>
      </c>
      <c r="X188" s="2">
        <v>766319.57142857148</v>
      </c>
      <c r="Y188" s="2">
        <v>76631.957142857151</v>
      </c>
      <c r="Z188" s="2">
        <v>134798.79807692306</v>
      </c>
      <c r="AA188" s="3">
        <v>161676.77884615381</v>
      </c>
      <c r="AB188" s="2">
        <v>16115</v>
      </c>
      <c r="AC188" s="3">
        <f t="shared" si="8"/>
        <v>1168443.5054945054</v>
      </c>
      <c r="AD188" s="3">
        <f t="shared" si="9"/>
        <v>244700.1126946813</v>
      </c>
      <c r="AE188" s="3">
        <f t="shared" si="10"/>
        <v>12235.005634734065</v>
      </c>
      <c r="AF188" s="3">
        <f t="shared" si="11"/>
        <v>12300</v>
      </c>
      <c r="AG188" s="3" t="s">
        <v>497</v>
      </c>
      <c r="AI188" s="3" t="s">
        <v>876</v>
      </c>
      <c r="AJ188" s="49">
        <v>353</v>
      </c>
      <c r="AK188" s="50">
        <v>12300</v>
      </c>
      <c r="AL188" s="31"/>
      <c r="AM188" s="56"/>
      <c r="AS188" s="3">
        <f>Table2[[#This Row],[To be paid]]-Table2[[#This Row],[Amount cash]]-Table2[[#This Row],[Amount chq]]</f>
        <v>0</v>
      </c>
    </row>
    <row r="189" spans="1:45" hidden="1" x14ac:dyDescent="0.3">
      <c r="A189">
        <v>186</v>
      </c>
      <c r="B189">
        <v>50903</v>
      </c>
      <c r="C189" t="s">
        <v>309</v>
      </c>
      <c r="D189" t="s">
        <v>133</v>
      </c>
      <c r="E189" s="12">
        <v>18872</v>
      </c>
      <c r="F189">
        <v>40787</v>
      </c>
      <c r="H189">
        <v>33.75</v>
      </c>
      <c r="I189">
        <v>39490</v>
      </c>
      <c r="J189">
        <v>144.333</v>
      </c>
      <c r="K189">
        <v>619</v>
      </c>
      <c r="L189">
        <v>754</v>
      </c>
      <c r="M189">
        <v>6280</v>
      </c>
      <c r="O189">
        <v>7034</v>
      </c>
      <c r="P189">
        <v>270.53846153846155</v>
      </c>
      <c r="Q189">
        <v>4058.0769230769233</v>
      </c>
      <c r="R189" s="2">
        <v>33.75</v>
      </c>
      <c r="S189" s="2">
        <v>868595.35714285716</v>
      </c>
      <c r="T189" s="2">
        <v>4790</v>
      </c>
      <c r="U189" s="2">
        <v>8472.7999999999993</v>
      </c>
      <c r="V189" s="2">
        <v>685267</v>
      </c>
      <c r="W189" s="2">
        <v>104365.14285714286</v>
      </c>
      <c r="X189" s="2">
        <v>789632.14285714284</v>
      </c>
      <c r="Y189" s="2">
        <v>78963.21428571429</v>
      </c>
      <c r="Z189" s="2">
        <v>136960.09615384616</v>
      </c>
      <c r="AA189" s="3">
        <v>164975.19230769228</v>
      </c>
      <c r="AB189" s="2">
        <v>17022</v>
      </c>
      <c r="AC189" s="3">
        <f t="shared" si="8"/>
        <v>1200815.4456043956</v>
      </c>
      <c r="AD189" s="3">
        <f t="shared" si="9"/>
        <v>251479.57388025493</v>
      </c>
      <c r="AE189" s="3">
        <f t="shared" si="10"/>
        <v>12573.978694012747</v>
      </c>
      <c r="AF189" s="3">
        <f t="shared" si="11"/>
        <v>12600</v>
      </c>
      <c r="AG189" s="3" t="s">
        <v>497</v>
      </c>
      <c r="AI189" s="3" t="s">
        <v>708</v>
      </c>
      <c r="AJ189" s="46">
        <v>152</v>
      </c>
      <c r="AK189" s="50">
        <v>12600</v>
      </c>
      <c r="AL189" s="31"/>
      <c r="AM189" s="56"/>
      <c r="AS189" s="3">
        <f>Table2[[#This Row],[To be paid]]-Table2[[#This Row],[Amount cash]]-Table2[[#This Row],[Amount chq]]</f>
        <v>0</v>
      </c>
    </row>
    <row r="190" spans="1:45" hidden="1" x14ac:dyDescent="0.3">
      <c r="A190">
        <v>187</v>
      </c>
      <c r="B190">
        <v>50906</v>
      </c>
      <c r="C190" t="s">
        <v>310</v>
      </c>
      <c r="D190" t="s">
        <v>133</v>
      </c>
      <c r="E190" s="12">
        <v>18426</v>
      </c>
      <c r="F190">
        <v>40341</v>
      </c>
      <c r="H190">
        <v>33.833333333333336</v>
      </c>
      <c r="I190">
        <v>39490</v>
      </c>
      <c r="J190">
        <v>144.333</v>
      </c>
      <c r="K190">
        <v>469</v>
      </c>
      <c r="L190">
        <v>754</v>
      </c>
      <c r="M190">
        <v>6280</v>
      </c>
      <c r="O190">
        <v>7034</v>
      </c>
      <c r="P190">
        <v>270.53846153846155</v>
      </c>
      <c r="Q190">
        <v>4058.0769230769233</v>
      </c>
      <c r="R190" s="2">
        <v>33.833333333333336</v>
      </c>
      <c r="S190" s="2">
        <v>852134.95714285714</v>
      </c>
      <c r="T190" s="2">
        <v>6145</v>
      </c>
      <c r="U190" s="2">
        <v>8472.7999999999993</v>
      </c>
      <c r="V190" s="2">
        <v>685267</v>
      </c>
      <c r="W190" s="2">
        <v>89401.142857142855</v>
      </c>
      <c r="X190" s="2">
        <v>774668.14285714284</v>
      </c>
      <c r="Y190" s="2">
        <v>77466.814285714281</v>
      </c>
      <c r="Z190" s="2">
        <v>137298.26923076925</v>
      </c>
      <c r="AA190" s="3">
        <v>165382.53846153847</v>
      </c>
      <c r="AB190" s="2">
        <v>17726</v>
      </c>
      <c r="AC190" s="3">
        <f t="shared" si="8"/>
        <v>1187159.5648351649</v>
      </c>
      <c r="AD190" s="3">
        <f t="shared" si="9"/>
        <v>248619.70470603957</v>
      </c>
      <c r="AE190" s="3">
        <f t="shared" si="10"/>
        <v>12430.98523530198</v>
      </c>
      <c r="AF190" s="3">
        <f t="shared" si="11"/>
        <v>12500</v>
      </c>
      <c r="AG190" s="3" t="s">
        <v>497</v>
      </c>
      <c r="AH190" s="42">
        <v>293515</v>
      </c>
      <c r="AI190" s="3" t="s">
        <v>625</v>
      </c>
      <c r="AJ190" s="68" t="s">
        <v>647</v>
      </c>
      <c r="AK190" s="31"/>
      <c r="AL190" s="50">
        <v>12500</v>
      </c>
      <c r="AM190" s="56"/>
      <c r="AS190" s="3">
        <f>Table2[[#This Row],[To be paid]]-Table2[[#This Row],[Amount cash]]-Table2[[#This Row],[Amount chq]]</f>
        <v>0</v>
      </c>
    </row>
    <row r="191" spans="1:45" hidden="1" x14ac:dyDescent="0.3">
      <c r="A191">
        <v>188</v>
      </c>
      <c r="B191">
        <v>50909</v>
      </c>
      <c r="C191" t="s">
        <v>311</v>
      </c>
      <c r="D191" t="s">
        <v>121</v>
      </c>
      <c r="E191" s="12">
        <v>18050</v>
      </c>
      <c r="F191">
        <v>39965</v>
      </c>
      <c r="H191">
        <v>33.666666666666664</v>
      </c>
      <c r="I191">
        <v>39490</v>
      </c>
      <c r="J191">
        <v>144.333</v>
      </c>
      <c r="K191">
        <v>835</v>
      </c>
      <c r="L191">
        <v>1087</v>
      </c>
      <c r="M191">
        <v>6280</v>
      </c>
      <c r="O191">
        <v>7367</v>
      </c>
      <c r="P191">
        <v>283.34615384615387</v>
      </c>
      <c r="Q191">
        <v>4250.1923076923076</v>
      </c>
      <c r="R191" s="2">
        <v>33.666666666666664</v>
      </c>
      <c r="S191" s="2">
        <v>914203.24285714282</v>
      </c>
      <c r="T191" s="2">
        <v>8174</v>
      </c>
      <c r="U191" s="2">
        <v>8953.5</v>
      </c>
      <c r="V191" s="2">
        <v>685267</v>
      </c>
      <c r="W191" s="2">
        <v>145826.85714285713</v>
      </c>
      <c r="X191" s="2">
        <v>831093.85714285716</v>
      </c>
      <c r="Y191" s="2">
        <v>83109.385714285716</v>
      </c>
      <c r="Z191" s="2">
        <v>143089.80769230769</v>
      </c>
      <c r="AA191" s="3">
        <v>173904.51923076922</v>
      </c>
      <c r="AB191" s="2">
        <v>18773</v>
      </c>
      <c r="AC191" s="3">
        <f t="shared" si="8"/>
        <v>1267098.0697802198</v>
      </c>
      <c r="AD191" s="3">
        <f t="shared" si="9"/>
        <v>265360.74616565276</v>
      </c>
      <c r="AE191" s="3">
        <f t="shared" si="10"/>
        <v>13268.037308282639</v>
      </c>
      <c r="AF191" s="3">
        <f t="shared" si="11"/>
        <v>13300</v>
      </c>
      <c r="AG191" s="3" t="s">
        <v>497</v>
      </c>
      <c r="AH191" s="42">
        <v>699384</v>
      </c>
      <c r="AI191" s="3" t="s">
        <v>625</v>
      </c>
      <c r="AJ191" s="68" t="s">
        <v>632</v>
      </c>
      <c r="AK191" s="31"/>
      <c r="AL191" s="50">
        <v>13300</v>
      </c>
      <c r="AM191" s="56"/>
      <c r="AS191" s="3">
        <f>Table2[[#This Row],[To be paid]]-Table2[[#This Row],[Amount cash]]-Table2[[#This Row],[Amount chq]]</f>
        <v>0</v>
      </c>
    </row>
    <row r="192" spans="1:45" hidden="1" x14ac:dyDescent="0.3">
      <c r="A192">
        <v>189</v>
      </c>
      <c r="B192">
        <v>50920</v>
      </c>
      <c r="C192" t="s">
        <v>312</v>
      </c>
      <c r="D192" t="s">
        <v>121</v>
      </c>
      <c r="E192" s="12">
        <v>19170</v>
      </c>
      <c r="F192">
        <v>41085</v>
      </c>
      <c r="H192">
        <v>33.75</v>
      </c>
      <c r="I192">
        <v>39490</v>
      </c>
      <c r="J192">
        <v>144.333</v>
      </c>
      <c r="K192">
        <v>736</v>
      </c>
      <c r="L192">
        <v>1087</v>
      </c>
      <c r="M192">
        <v>6280</v>
      </c>
      <c r="O192">
        <v>7367</v>
      </c>
      <c r="P192">
        <v>283.34615384615387</v>
      </c>
      <c r="Q192">
        <v>4250.1923076923076</v>
      </c>
      <c r="R192" s="2">
        <v>33.75</v>
      </c>
      <c r="S192" s="2">
        <v>902481.64285714284</v>
      </c>
      <c r="T192" s="2">
        <v>11691</v>
      </c>
      <c r="U192" s="2">
        <v>8953.5</v>
      </c>
      <c r="V192" s="2">
        <v>685267</v>
      </c>
      <c r="W192" s="2">
        <v>135170.85714285713</v>
      </c>
      <c r="X192" s="2">
        <v>820437.85714285716</v>
      </c>
      <c r="Y192" s="2">
        <v>82043.785714285725</v>
      </c>
      <c r="Z192" s="2">
        <v>143443.99038461538</v>
      </c>
      <c r="AA192" s="3">
        <v>174334.97596153847</v>
      </c>
      <c r="AB192" s="2">
        <v>18108</v>
      </c>
      <c r="AC192" s="3">
        <f t="shared" si="8"/>
        <v>1259013.1092032967</v>
      </c>
      <c r="AD192" s="3">
        <f t="shared" si="9"/>
        <v>263667.56138179119</v>
      </c>
      <c r="AE192" s="3">
        <f t="shared" si="10"/>
        <v>13183.37806908956</v>
      </c>
      <c r="AF192" s="3">
        <f t="shared" si="11"/>
        <v>13200</v>
      </c>
      <c r="AG192" s="3" t="s">
        <v>497</v>
      </c>
      <c r="AI192" s="3" t="s">
        <v>1081</v>
      </c>
      <c r="AJ192" s="46">
        <v>206</v>
      </c>
      <c r="AK192" s="31">
        <v>13200</v>
      </c>
      <c r="AL192" s="31"/>
      <c r="AM192" s="56"/>
      <c r="AS192" s="3">
        <f>Table2[[#This Row],[To be paid]]-Table2[[#This Row],[Amount cash]]-Table2[[#This Row],[Amount chq]]</f>
        <v>0</v>
      </c>
    </row>
    <row r="193" spans="1:45" hidden="1" x14ac:dyDescent="0.3">
      <c r="A193">
        <v>190</v>
      </c>
      <c r="B193">
        <v>50921</v>
      </c>
      <c r="C193" s="51" t="s">
        <v>313</v>
      </c>
      <c r="D193" t="s">
        <v>121</v>
      </c>
      <c r="E193" s="12">
        <v>18582</v>
      </c>
      <c r="F193">
        <v>40497</v>
      </c>
      <c r="H193">
        <v>33.666666666666664</v>
      </c>
      <c r="I193">
        <v>39490</v>
      </c>
      <c r="J193">
        <v>144.333</v>
      </c>
      <c r="K193">
        <v>769</v>
      </c>
      <c r="L193">
        <v>1087</v>
      </c>
      <c r="M193">
        <v>6280</v>
      </c>
      <c r="O193">
        <v>7367</v>
      </c>
      <c r="P193">
        <v>283.34615384615387</v>
      </c>
      <c r="Q193">
        <v>4250.1923076923076</v>
      </c>
      <c r="R193" s="2">
        <v>33.666666666666664</v>
      </c>
      <c r="S193" s="2">
        <v>906824.44285714289</v>
      </c>
      <c r="T193" s="2">
        <v>6496</v>
      </c>
      <c r="U193" s="2">
        <v>8953.5</v>
      </c>
      <c r="V193" s="2">
        <v>685267</v>
      </c>
      <c r="W193" s="2">
        <v>139118.85714285713</v>
      </c>
      <c r="X193" s="2">
        <v>824385.85714285716</v>
      </c>
      <c r="Y193" s="2">
        <v>82438.585714285728</v>
      </c>
      <c r="Z193" s="2">
        <v>143089.80769230769</v>
      </c>
      <c r="AA193" s="3">
        <v>173904.51923076922</v>
      </c>
      <c r="AB193" s="2">
        <v>17840</v>
      </c>
      <c r="AC193" s="3">
        <f t="shared" si="8"/>
        <v>1257108.2697802198</v>
      </c>
      <c r="AD193" s="3">
        <f t="shared" si="9"/>
        <v>263268.64229045273</v>
      </c>
      <c r="AE193" s="3">
        <f t="shared" si="10"/>
        <v>13163.432114522637</v>
      </c>
      <c r="AF193" s="3">
        <f t="shared" si="11"/>
        <v>13200</v>
      </c>
      <c r="AG193" s="3" t="s">
        <v>497</v>
      </c>
      <c r="AI193" s="3" t="s">
        <v>700</v>
      </c>
      <c r="AJ193" s="46">
        <v>125</v>
      </c>
      <c r="AK193" s="50">
        <v>13200</v>
      </c>
      <c r="AL193" s="31"/>
      <c r="AM193" s="56"/>
      <c r="AS193" s="3">
        <f>Table2[[#This Row],[To be paid]]-Table2[[#This Row],[Amount cash]]-Table2[[#This Row],[Amount chq]]</f>
        <v>0</v>
      </c>
    </row>
    <row r="194" spans="1:45" hidden="1" x14ac:dyDescent="0.3">
      <c r="A194">
        <v>191</v>
      </c>
      <c r="B194">
        <v>50922</v>
      </c>
      <c r="C194" t="s">
        <v>314</v>
      </c>
      <c r="D194" t="s">
        <v>117</v>
      </c>
      <c r="E194" s="12">
        <v>19127</v>
      </c>
      <c r="F194">
        <v>41042</v>
      </c>
      <c r="H194">
        <v>33.666666666666664</v>
      </c>
      <c r="I194">
        <v>39490</v>
      </c>
      <c r="J194">
        <v>144.333</v>
      </c>
      <c r="K194">
        <v>745</v>
      </c>
      <c r="L194">
        <v>976</v>
      </c>
      <c r="M194">
        <v>6280</v>
      </c>
      <c r="O194">
        <v>7256</v>
      </c>
      <c r="P194">
        <v>279.07692307692309</v>
      </c>
      <c r="Q194">
        <v>4186.1538461538466</v>
      </c>
      <c r="R194" s="2">
        <v>33.666666666666664</v>
      </c>
      <c r="S194" s="2">
        <v>897614.61428571423</v>
      </c>
      <c r="T194" s="2">
        <v>8302</v>
      </c>
      <c r="U194" s="2">
        <v>8806.1</v>
      </c>
      <c r="V194" s="2">
        <v>685267</v>
      </c>
      <c r="W194" s="2">
        <v>130746.28571428571</v>
      </c>
      <c r="X194" s="2">
        <v>816013.28571428568</v>
      </c>
      <c r="Y194" s="2">
        <v>81601.328571428574</v>
      </c>
      <c r="Z194" s="2">
        <v>140933.84615384616</v>
      </c>
      <c r="AA194" s="3">
        <v>171041.55769230769</v>
      </c>
      <c r="AB194" s="2">
        <v>17711</v>
      </c>
      <c r="AC194" s="3">
        <f t="shared" si="8"/>
        <v>1244409.1181318681</v>
      </c>
      <c r="AD194" s="3">
        <f t="shared" si="9"/>
        <v>260609.13515564834</v>
      </c>
      <c r="AE194" s="3">
        <f t="shared" si="10"/>
        <v>13030.456757782418</v>
      </c>
      <c r="AF194" s="3">
        <f t="shared" si="11"/>
        <v>13100</v>
      </c>
      <c r="AG194" s="3" t="s">
        <v>666</v>
      </c>
      <c r="AH194" s="3" t="s">
        <v>666</v>
      </c>
      <c r="AI194" s="3" t="s">
        <v>666</v>
      </c>
      <c r="AJ194" s="46" t="s">
        <v>666</v>
      </c>
      <c r="AL194" s="31"/>
      <c r="AM194" s="56"/>
      <c r="AS194" s="3">
        <f>Table2[[#This Row],[To be paid]]-Table2[[#This Row],[Amount cash]]-Table2[[#This Row],[Amount chq]]</f>
        <v>13100</v>
      </c>
    </row>
    <row r="195" spans="1:45" hidden="1" x14ac:dyDescent="0.3">
      <c r="A195">
        <v>192</v>
      </c>
      <c r="B195">
        <v>50923</v>
      </c>
      <c r="C195" t="s">
        <v>315</v>
      </c>
      <c r="D195" t="s">
        <v>121</v>
      </c>
      <c r="E195" s="12">
        <v>18479</v>
      </c>
      <c r="F195">
        <v>40394</v>
      </c>
      <c r="H195">
        <v>33.583333333333336</v>
      </c>
      <c r="I195">
        <v>39490</v>
      </c>
      <c r="J195">
        <v>144.333</v>
      </c>
      <c r="K195">
        <v>769</v>
      </c>
      <c r="L195">
        <v>1087</v>
      </c>
      <c r="M195">
        <v>6280</v>
      </c>
      <c r="O195">
        <v>7367</v>
      </c>
      <c r="P195">
        <v>283.34615384615387</v>
      </c>
      <c r="Q195">
        <v>4250.1923076923076</v>
      </c>
      <c r="R195" s="2">
        <v>33.583333333333336</v>
      </c>
      <c r="S195" s="2">
        <v>906824.44285714289</v>
      </c>
      <c r="T195" s="2">
        <v>939</v>
      </c>
      <c r="U195" s="2">
        <v>8953.5</v>
      </c>
      <c r="V195" s="2">
        <v>685267</v>
      </c>
      <c r="W195" s="2">
        <v>139118.85714285713</v>
      </c>
      <c r="X195" s="2">
        <v>824385.85714285716</v>
      </c>
      <c r="Y195" s="2">
        <v>82438.585714285728</v>
      </c>
      <c r="Z195" s="2">
        <v>142735.625</v>
      </c>
      <c r="AA195" s="3">
        <v>173474.06250000003</v>
      </c>
      <c r="AB195" s="2">
        <v>15260</v>
      </c>
      <c r="AC195" s="3">
        <f t="shared" si="8"/>
        <v>1248186.630357143</v>
      </c>
      <c r="AD195" s="3">
        <f t="shared" si="9"/>
        <v>261400.23687591433</v>
      </c>
      <c r="AE195" s="3">
        <f t="shared" si="10"/>
        <v>13070.011843795717</v>
      </c>
      <c r="AF195" s="3">
        <f t="shared" si="11"/>
        <v>13100</v>
      </c>
      <c r="AG195" s="3" t="s">
        <v>497</v>
      </c>
      <c r="AI195" s="3" t="s">
        <v>625</v>
      </c>
      <c r="AJ195" s="68" t="s">
        <v>630</v>
      </c>
      <c r="AK195" s="50">
        <v>13100</v>
      </c>
      <c r="AL195" s="31"/>
      <c r="AM195" s="56"/>
      <c r="AN195" s="3">
        <v>13000</v>
      </c>
      <c r="AO195" s="3">
        <v>-100</v>
      </c>
      <c r="AS195" s="3">
        <f>Table2[[#This Row],[To be paid]]-Table2[[#This Row],[Amount cash]]-Table2[[#This Row],[Amount chq]]</f>
        <v>0</v>
      </c>
    </row>
    <row r="196" spans="1:45" hidden="1" x14ac:dyDescent="0.3">
      <c r="A196">
        <v>193</v>
      </c>
      <c r="B196">
        <v>50924</v>
      </c>
      <c r="C196" t="s">
        <v>316</v>
      </c>
      <c r="D196" t="s">
        <v>162</v>
      </c>
      <c r="E196" s="12">
        <v>19906</v>
      </c>
      <c r="F196">
        <v>41821</v>
      </c>
      <c r="H196">
        <v>32.583333333333336</v>
      </c>
      <c r="I196">
        <v>39490</v>
      </c>
      <c r="J196">
        <v>144.333</v>
      </c>
      <c r="K196">
        <v>595</v>
      </c>
      <c r="L196">
        <v>643</v>
      </c>
      <c r="M196">
        <v>6280</v>
      </c>
      <c r="O196">
        <v>6923</v>
      </c>
      <c r="P196">
        <v>266.26923076923077</v>
      </c>
      <c r="Q196">
        <v>3994.0384615384614</v>
      </c>
      <c r="R196" s="2">
        <v>32.583333333333336</v>
      </c>
      <c r="S196" s="2">
        <v>854712.72857142868</v>
      </c>
      <c r="T196" s="2">
        <v>12636</v>
      </c>
      <c r="U196" s="2">
        <v>8303.4</v>
      </c>
      <c r="V196" s="2">
        <v>685267</v>
      </c>
      <c r="W196" s="2">
        <v>91744.571428571435</v>
      </c>
      <c r="X196" s="2">
        <v>777011.57142857148</v>
      </c>
      <c r="Y196" s="2">
        <v>77701.157142857148</v>
      </c>
      <c r="Z196" s="2">
        <v>130139.08653846155</v>
      </c>
      <c r="AA196" s="3">
        <v>156087.95192307691</v>
      </c>
      <c r="AB196" s="2">
        <v>17954</v>
      </c>
      <c r="AC196" s="3">
        <f t="shared" ref="AC196:AC259" si="12">S196+T196+U196+Z196+AA196+AB196</f>
        <v>1179833.1670329671</v>
      </c>
      <c r="AD196" s="3">
        <f t="shared" si="9"/>
        <v>247085.38117271211</v>
      </c>
      <c r="AE196" s="3">
        <f t="shared" si="10"/>
        <v>12354.269058635606</v>
      </c>
      <c r="AF196" s="3">
        <f t="shared" si="11"/>
        <v>12400</v>
      </c>
      <c r="AG196" s="3" t="s">
        <v>497</v>
      </c>
      <c r="AH196" s="42">
        <v>629631</v>
      </c>
      <c r="AI196" s="3" t="s">
        <v>625</v>
      </c>
      <c r="AJ196" s="68" t="s">
        <v>644</v>
      </c>
      <c r="AK196" s="31"/>
      <c r="AL196" s="50">
        <v>12400</v>
      </c>
      <c r="AM196" s="56"/>
      <c r="AS196" s="3">
        <f>Table2[[#This Row],[To be paid]]-Table2[[#This Row],[Amount cash]]-Table2[[#This Row],[Amount chq]]</f>
        <v>0</v>
      </c>
    </row>
    <row r="197" spans="1:45" hidden="1" x14ac:dyDescent="0.3">
      <c r="A197">
        <v>194</v>
      </c>
      <c r="B197">
        <v>50926</v>
      </c>
      <c r="C197" t="s">
        <v>317</v>
      </c>
      <c r="D197" t="s">
        <v>121</v>
      </c>
      <c r="E197" s="12">
        <v>19091</v>
      </c>
      <c r="F197">
        <v>41006</v>
      </c>
      <c r="G197">
        <v>38455</v>
      </c>
      <c r="H197">
        <v>31</v>
      </c>
      <c r="I197">
        <v>39490</v>
      </c>
      <c r="J197">
        <v>144.333</v>
      </c>
      <c r="K197">
        <v>802</v>
      </c>
      <c r="L197">
        <v>1087</v>
      </c>
      <c r="M197">
        <v>6280</v>
      </c>
      <c r="O197">
        <v>7367</v>
      </c>
      <c r="P197">
        <v>283.34615384615387</v>
      </c>
      <c r="Q197">
        <v>4250.1923076923076</v>
      </c>
      <c r="R197" s="2">
        <v>31</v>
      </c>
      <c r="S197" s="2">
        <v>693426.56952380959</v>
      </c>
      <c r="T197" s="2">
        <v>5872</v>
      </c>
      <c r="U197" s="2">
        <v>8953.5</v>
      </c>
      <c r="V197" s="2">
        <v>487716.93333333335</v>
      </c>
      <c r="W197" s="2">
        <v>142670.85714285713</v>
      </c>
      <c r="X197" s="2">
        <v>630387.79047619051</v>
      </c>
      <c r="Y197" s="2">
        <v>63038.779047619057</v>
      </c>
      <c r="Z197" s="2">
        <v>131755.96153846153</v>
      </c>
      <c r="AA197" s="3">
        <v>160129.90384615384</v>
      </c>
      <c r="AB197" s="2">
        <v>17960</v>
      </c>
      <c r="AC197" s="3">
        <f t="shared" si="12"/>
        <v>1018097.934908425</v>
      </c>
      <c r="AD197" s="3">
        <f t="shared" ref="AD197:AD260" si="13">AC197*$AD$2</f>
        <v>213214.14192026199</v>
      </c>
      <c r="AE197" s="3">
        <f t="shared" ref="AE197:AE260" si="14">AD197*$AE$2</f>
        <v>10660.7070960131</v>
      </c>
      <c r="AF197" s="3">
        <f t="shared" ref="AF197:AF260" si="15">ROUNDUP(AE197,-2)</f>
        <v>10700</v>
      </c>
      <c r="AG197" s="3" t="s">
        <v>497</v>
      </c>
      <c r="AH197" s="42">
        <v>537552</v>
      </c>
      <c r="AI197" s="3" t="s">
        <v>708</v>
      </c>
      <c r="AJ197" s="46">
        <v>159</v>
      </c>
      <c r="AK197" s="59"/>
      <c r="AL197" s="50">
        <v>10700</v>
      </c>
      <c r="AM197" s="56"/>
      <c r="AS197" s="3">
        <f>Table2[[#This Row],[To be paid]]-Table2[[#This Row],[Amount cash]]-Table2[[#This Row],[Amount chq]]</f>
        <v>0</v>
      </c>
    </row>
    <row r="198" spans="1:45" hidden="1" x14ac:dyDescent="0.3">
      <c r="A198">
        <v>195</v>
      </c>
      <c r="B198">
        <v>50928</v>
      </c>
      <c r="C198" t="s">
        <v>318</v>
      </c>
      <c r="D198" t="s">
        <v>162</v>
      </c>
      <c r="E198" s="12">
        <v>19176</v>
      </c>
      <c r="F198">
        <v>41091</v>
      </c>
      <c r="H198">
        <v>33.75</v>
      </c>
      <c r="I198">
        <v>39490</v>
      </c>
      <c r="J198">
        <v>144.333</v>
      </c>
      <c r="K198">
        <v>412</v>
      </c>
      <c r="L198">
        <v>643</v>
      </c>
      <c r="M198">
        <v>6280</v>
      </c>
      <c r="O198">
        <v>6923</v>
      </c>
      <c r="P198">
        <v>266.26923076923077</v>
      </c>
      <c r="Q198">
        <v>3994.0384615384614</v>
      </c>
      <c r="R198" s="2">
        <v>33.75</v>
      </c>
      <c r="S198" s="2">
        <v>840087.12857142859</v>
      </c>
      <c r="T198" s="2">
        <v>5046</v>
      </c>
      <c r="U198" s="2">
        <v>8303.4</v>
      </c>
      <c r="V198" s="2">
        <v>685267</v>
      </c>
      <c r="W198" s="2">
        <v>78448.571428571435</v>
      </c>
      <c r="X198" s="2">
        <v>763715.57142857148</v>
      </c>
      <c r="Y198" s="2">
        <v>76371.557142857157</v>
      </c>
      <c r="Z198" s="2">
        <v>134798.79807692306</v>
      </c>
      <c r="AA198" s="3">
        <v>161676.77884615381</v>
      </c>
      <c r="AB198" s="2">
        <v>16663</v>
      </c>
      <c r="AC198" s="3">
        <f t="shared" si="12"/>
        <v>1166575.1054945055</v>
      </c>
      <c r="AD198" s="3">
        <f t="shared" si="13"/>
        <v>244308.82489308133</v>
      </c>
      <c r="AE198" s="3">
        <f t="shared" si="14"/>
        <v>12215.441244654066</v>
      </c>
      <c r="AF198" s="3">
        <f t="shared" si="15"/>
        <v>12300</v>
      </c>
      <c r="AG198" s="3" t="s">
        <v>497</v>
      </c>
      <c r="AH198" s="42">
        <v>550736</v>
      </c>
      <c r="AI198" s="3" t="s">
        <v>559</v>
      </c>
      <c r="AJ198" s="68" t="s">
        <v>580</v>
      </c>
      <c r="AK198" s="31"/>
      <c r="AL198" s="50">
        <v>12300</v>
      </c>
      <c r="AM198" s="56"/>
      <c r="AS198" s="3">
        <f>Table2[[#This Row],[To be paid]]-Table2[[#This Row],[Amount cash]]-Table2[[#This Row],[Amount chq]]</f>
        <v>0</v>
      </c>
    </row>
    <row r="199" spans="1:45" hidden="1" x14ac:dyDescent="0.3">
      <c r="A199">
        <v>196</v>
      </c>
      <c r="B199">
        <v>50946</v>
      </c>
      <c r="C199" t="s">
        <v>319</v>
      </c>
      <c r="D199" t="s">
        <v>121</v>
      </c>
      <c r="E199" s="12">
        <v>19471</v>
      </c>
      <c r="F199">
        <v>41386</v>
      </c>
      <c r="H199">
        <v>33.5</v>
      </c>
      <c r="I199">
        <v>39490</v>
      </c>
      <c r="J199">
        <v>144.333</v>
      </c>
      <c r="K199">
        <v>769</v>
      </c>
      <c r="L199">
        <v>1087</v>
      </c>
      <c r="M199">
        <v>6280</v>
      </c>
      <c r="O199">
        <v>7367</v>
      </c>
      <c r="P199">
        <v>283.34615384615387</v>
      </c>
      <c r="Q199">
        <v>4250.1923076923076</v>
      </c>
      <c r="R199" s="2">
        <v>33.5</v>
      </c>
      <c r="S199" s="2">
        <v>906824.44285714289</v>
      </c>
      <c r="T199" s="2">
        <v>6558</v>
      </c>
      <c r="U199" s="2">
        <v>8953.5</v>
      </c>
      <c r="V199" s="2">
        <v>685267</v>
      </c>
      <c r="W199" s="2">
        <v>139118.85714285713</v>
      </c>
      <c r="X199" s="2">
        <v>824385.85714285716</v>
      </c>
      <c r="Y199" s="2">
        <v>82438.585714285728</v>
      </c>
      <c r="Z199" s="2">
        <v>142381.44230769231</v>
      </c>
      <c r="AA199" s="3">
        <v>173043.60576923078</v>
      </c>
      <c r="AB199" s="2">
        <v>18231</v>
      </c>
      <c r="AC199" s="3">
        <f t="shared" si="12"/>
        <v>1255991.990934066</v>
      </c>
      <c r="AD199" s="3">
        <f t="shared" si="13"/>
        <v>263034.86670937581</v>
      </c>
      <c r="AE199" s="3">
        <f t="shared" si="14"/>
        <v>13151.743335468791</v>
      </c>
      <c r="AF199" s="3">
        <f t="shared" si="15"/>
        <v>13200</v>
      </c>
      <c r="AG199" s="3" t="s">
        <v>497</v>
      </c>
      <c r="AH199" s="42">
        <v>361680</v>
      </c>
      <c r="AI199" s="3" t="s">
        <v>876</v>
      </c>
      <c r="AJ199" s="49">
        <v>188</v>
      </c>
      <c r="AK199" s="31"/>
      <c r="AL199" s="50">
        <v>13200</v>
      </c>
      <c r="AM199" s="56"/>
      <c r="AS199" s="3">
        <f>Table2[[#This Row],[To be paid]]-Table2[[#This Row],[Amount cash]]-Table2[[#This Row],[Amount chq]]</f>
        <v>0</v>
      </c>
    </row>
    <row r="200" spans="1:45" hidden="1" x14ac:dyDescent="0.3">
      <c r="A200">
        <v>197</v>
      </c>
      <c r="B200">
        <v>50947</v>
      </c>
      <c r="C200" t="s">
        <v>320</v>
      </c>
      <c r="D200" t="s">
        <v>133</v>
      </c>
      <c r="E200" s="12">
        <v>18598</v>
      </c>
      <c r="F200">
        <v>40513</v>
      </c>
      <c r="H200">
        <v>33.333333333333336</v>
      </c>
      <c r="I200">
        <v>39490</v>
      </c>
      <c r="J200">
        <v>144.333</v>
      </c>
      <c r="K200">
        <v>469</v>
      </c>
      <c r="L200">
        <v>754</v>
      </c>
      <c r="M200">
        <v>6280</v>
      </c>
      <c r="O200">
        <v>7034</v>
      </c>
      <c r="P200">
        <v>270.53846153846155</v>
      </c>
      <c r="Q200">
        <v>4058.0769230769233</v>
      </c>
      <c r="R200" s="2">
        <v>33.333333333333336</v>
      </c>
      <c r="S200" s="2">
        <v>852134.95714285714</v>
      </c>
      <c r="T200" s="2">
        <v>5656</v>
      </c>
      <c r="U200" s="2">
        <v>8472.7999999999993</v>
      </c>
      <c r="V200" s="2">
        <v>685267</v>
      </c>
      <c r="W200" s="2">
        <v>89401.142857142855</v>
      </c>
      <c r="X200" s="2">
        <v>774668.14285714284</v>
      </c>
      <c r="Y200" s="2">
        <v>77466.814285714281</v>
      </c>
      <c r="Z200" s="2">
        <v>135269.23076923078</v>
      </c>
      <c r="AA200" s="3">
        <v>162938.46153846153</v>
      </c>
      <c r="AB200" s="2">
        <v>17273</v>
      </c>
      <c r="AC200" s="3">
        <f t="shared" si="12"/>
        <v>1181744.4494505494</v>
      </c>
      <c r="AD200" s="3">
        <f t="shared" si="13"/>
        <v>247485.64958173185</v>
      </c>
      <c r="AE200" s="3">
        <f t="shared" si="14"/>
        <v>12374.282479086593</v>
      </c>
      <c r="AF200" s="3">
        <f t="shared" si="15"/>
        <v>12400</v>
      </c>
      <c r="AG200" s="3" t="s">
        <v>497</v>
      </c>
      <c r="AH200" s="42">
        <v>75348</v>
      </c>
      <c r="AI200" s="3" t="s">
        <v>1020</v>
      </c>
      <c r="AJ200" s="46">
        <v>397</v>
      </c>
      <c r="AK200" s="31"/>
      <c r="AL200" s="31">
        <v>12400</v>
      </c>
      <c r="AM200" s="56"/>
      <c r="AS200" s="3">
        <f>Table2[[#This Row],[To be paid]]-Table2[[#This Row],[Amount cash]]-Table2[[#This Row],[Amount chq]]</f>
        <v>0</v>
      </c>
    </row>
    <row r="201" spans="1:45" hidden="1" x14ac:dyDescent="0.3">
      <c r="A201">
        <v>198</v>
      </c>
      <c r="B201">
        <v>50950</v>
      </c>
      <c r="C201" t="s">
        <v>321</v>
      </c>
      <c r="D201" t="s">
        <v>162</v>
      </c>
      <c r="E201" s="12">
        <v>16279</v>
      </c>
      <c r="F201">
        <v>38194</v>
      </c>
      <c r="H201">
        <v>29.833333333333332</v>
      </c>
      <c r="J201">
        <v>144.333</v>
      </c>
      <c r="K201">
        <v>547</v>
      </c>
      <c r="L201">
        <v>643</v>
      </c>
      <c r="M201">
        <v>5336</v>
      </c>
      <c r="O201">
        <v>5979</v>
      </c>
      <c r="P201">
        <v>229.96153846153845</v>
      </c>
      <c r="Q201">
        <v>3449.4230769230767</v>
      </c>
      <c r="R201" s="2">
        <v>29.833333333333332</v>
      </c>
      <c r="S201" s="2">
        <v>554019.00967741944</v>
      </c>
      <c r="T201" s="2">
        <v>3113</v>
      </c>
      <c r="U201" s="2">
        <v>7265</v>
      </c>
      <c r="V201" s="2">
        <v>440926.3548387097</v>
      </c>
      <c r="W201" s="2">
        <v>62727.290322580644</v>
      </c>
      <c r="X201" s="2">
        <v>503653.64516129036</v>
      </c>
      <c r="Y201" s="2">
        <v>50365.364516129041</v>
      </c>
      <c r="Z201" s="2">
        <v>102907.78846153845</v>
      </c>
      <c r="AA201" s="3">
        <v>125041.82692307691</v>
      </c>
      <c r="AB201" s="2">
        <v>16213</v>
      </c>
      <c r="AC201" s="3">
        <f t="shared" si="12"/>
        <v>808559.62506203481</v>
      </c>
      <c r="AD201" s="3">
        <f t="shared" si="13"/>
        <v>169331.79091899158</v>
      </c>
      <c r="AE201" s="3">
        <f t="shared" si="14"/>
        <v>8466.5895459495787</v>
      </c>
      <c r="AF201" s="3">
        <f t="shared" si="15"/>
        <v>8500</v>
      </c>
      <c r="AG201" s="3" t="s">
        <v>497</v>
      </c>
      <c r="AI201" s="3" t="s">
        <v>1186</v>
      </c>
      <c r="AJ201" s="46">
        <v>220</v>
      </c>
      <c r="AK201" s="31">
        <v>8500</v>
      </c>
      <c r="AL201" s="31"/>
      <c r="AM201" s="56"/>
      <c r="AS201" s="3">
        <f>Table2[[#This Row],[To be paid]]-Table2[[#This Row],[Amount cash]]-Table2[[#This Row],[Amount chq]]</f>
        <v>0</v>
      </c>
    </row>
    <row r="202" spans="1:45" hidden="1" x14ac:dyDescent="0.3">
      <c r="A202">
        <v>199</v>
      </c>
      <c r="B202">
        <v>50955</v>
      </c>
      <c r="C202" t="s">
        <v>322</v>
      </c>
      <c r="D202" t="s">
        <v>245</v>
      </c>
      <c r="E202" s="12">
        <v>19176</v>
      </c>
      <c r="F202">
        <v>41091</v>
      </c>
      <c r="G202">
        <v>38872</v>
      </c>
      <c r="H202">
        <v>31.583333333333332</v>
      </c>
      <c r="J202">
        <v>144.333</v>
      </c>
      <c r="K202">
        <v>374</v>
      </c>
      <c r="L202">
        <v>557</v>
      </c>
      <c r="M202">
        <v>5696</v>
      </c>
      <c r="O202">
        <v>6253</v>
      </c>
      <c r="P202">
        <v>240.5</v>
      </c>
      <c r="Q202">
        <v>3607.5</v>
      </c>
      <c r="R202" s="2">
        <v>31.583333333333332</v>
      </c>
      <c r="S202" s="2">
        <v>683294.40666666673</v>
      </c>
      <c r="T202" s="2">
        <v>4189</v>
      </c>
      <c r="U202" s="2">
        <v>7518</v>
      </c>
      <c r="V202" s="2">
        <v>562359.46666666667</v>
      </c>
      <c r="W202" s="2">
        <v>58817.26666666667</v>
      </c>
      <c r="X202" s="2">
        <v>621176.7333333334</v>
      </c>
      <c r="Y202" s="2">
        <v>62117.67333333334</v>
      </c>
      <c r="Z202" s="2">
        <v>113936.875</v>
      </c>
      <c r="AA202" s="3">
        <v>136986.63461538462</v>
      </c>
      <c r="AB202" s="2">
        <v>14702</v>
      </c>
      <c r="AC202" s="3">
        <f t="shared" si="12"/>
        <v>960626.91628205136</v>
      </c>
      <c r="AD202" s="3">
        <f t="shared" si="13"/>
        <v>201178.33131545232</v>
      </c>
      <c r="AE202" s="3">
        <f t="shared" si="14"/>
        <v>10058.916565772617</v>
      </c>
      <c r="AF202" s="3">
        <f t="shared" si="15"/>
        <v>10100</v>
      </c>
      <c r="AG202" s="3" t="s">
        <v>497</v>
      </c>
      <c r="AH202" s="42">
        <v>337646</v>
      </c>
      <c r="AI202" s="3" t="s">
        <v>923</v>
      </c>
      <c r="AJ202" s="46">
        <v>400</v>
      </c>
      <c r="AK202" s="31"/>
      <c r="AL202" s="31">
        <v>10100</v>
      </c>
      <c r="AM202" s="56"/>
      <c r="AN202" s="3" t="s">
        <v>852</v>
      </c>
      <c r="AS202" s="3">
        <f>Table2[[#This Row],[To be paid]]-Table2[[#This Row],[Amount cash]]-Table2[[#This Row],[Amount chq]]</f>
        <v>0</v>
      </c>
    </row>
    <row r="203" spans="1:45" hidden="1" x14ac:dyDescent="0.3">
      <c r="A203">
        <v>200</v>
      </c>
      <c r="B203">
        <v>50956</v>
      </c>
      <c r="C203" t="s">
        <v>323</v>
      </c>
      <c r="D203" t="s">
        <v>133</v>
      </c>
      <c r="E203" s="12">
        <v>18416</v>
      </c>
      <c r="F203">
        <v>40331</v>
      </c>
      <c r="H203">
        <v>33.166666666666664</v>
      </c>
      <c r="I203">
        <v>39490</v>
      </c>
      <c r="J203">
        <v>144.333</v>
      </c>
      <c r="K203">
        <v>469</v>
      </c>
      <c r="L203">
        <v>754</v>
      </c>
      <c r="M203">
        <v>6280</v>
      </c>
      <c r="O203">
        <v>7034</v>
      </c>
      <c r="P203">
        <v>270.53846153846155</v>
      </c>
      <c r="Q203">
        <v>4058.0769230769233</v>
      </c>
      <c r="R203" s="2">
        <v>33.166666666666664</v>
      </c>
      <c r="S203" s="2">
        <v>852134.95714285714</v>
      </c>
      <c r="T203" s="2">
        <v>9702</v>
      </c>
      <c r="U203" s="2">
        <v>8472.7999999999993</v>
      </c>
      <c r="V203" s="2">
        <v>685267</v>
      </c>
      <c r="W203" s="2">
        <v>89401.142857142855</v>
      </c>
      <c r="X203" s="2">
        <v>774668.14285714284</v>
      </c>
      <c r="Y203" s="2">
        <v>77466.814285714281</v>
      </c>
      <c r="Z203" s="2">
        <v>134592.88461538462</v>
      </c>
      <c r="AA203" s="3">
        <v>162123.76923076922</v>
      </c>
      <c r="AB203" s="2">
        <v>17706</v>
      </c>
      <c r="AC203" s="3">
        <f t="shared" si="12"/>
        <v>1184732.4109890109</v>
      </c>
      <c r="AD203" s="3">
        <f t="shared" si="13"/>
        <v>248111.40043896262</v>
      </c>
      <c r="AE203" s="3">
        <f t="shared" si="14"/>
        <v>12405.570021948131</v>
      </c>
      <c r="AF203" s="3">
        <f t="shared" si="15"/>
        <v>12500</v>
      </c>
      <c r="AG203" s="3" t="s">
        <v>497</v>
      </c>
      <c r="AI203" s="3" t="s">
        <v>559</v>
      </c>
      <c r="AJ203" s="68" t="s">
        <v>574</v>
      </c>
      <c r="AK203" s="50">
        <v>12500</v>
      </c>
      <c r="AL203" s="31"/>
      <c r="AM203" s="56"/>
      <c r="AS203" s="3">
        <f>Table2[[#This Row],[To be paid]]-Table2[[#This Row],[Amount cash]]-Table2[[#This Row],[Amount chq]]</f>
        <v>0</v>
      </c>
    </row>
    <row r="204" spans="1:45" hidden="1" x14ac:dyDescent="0.3">
      <c r="A204">
        <v>201</v>
      </c>
      <c r="B204">
        <v>50957</v>
      </c>
      <c r="C204" t="s">
        <v>324</v>
      </c>
      <c r="D204" t="s">
        <v>162</v>
      </c>
      <c r="E204" s="12">
        <v>18080</v>
      </c>
      <c r="F204">
        <v>39995</v>
      </c>
      <c r="H204">
        <v>33.166666666666664</v>
      </c>
      <c r="I204">
        <v>39490</v>
      </c>
      <c r="J204">
        <v>144.333</v>
      </c>
      <c r="K204">
        <v>412</v>
      </c>
      <c r="L204">
        <v>643</v>
      </c>
      <c r="M204">
        <v>6280</v>
      </c>
      <c r="O204">
        <v>6923</v>
      </c>
      <c r="P204">
        <v>266.26923076923077</v>
      </c>
      <c r="Q204">
        <v>3994.0384615384614</v>
      </c>
      <c r="R204" s="2">
        <v>33.166666666666664</v>
      </c>
      <c r="S204" s="2">
        <v>840087.12857142859</v>
      </c>
      <c r="T204" s="2">
        <v>4982</v>
      </c>
      <c r="U204" s="2">
        <v>8303.4</v>
      </c>
      <c r="V204" s="2">
        <v>685267</v>
      </c>
      <c r="W204" s="2">
        <v>78448.571428571435</v>
      </c>
      <c r="X204" s="2">
        <v>763715.57142857148</v>
      </c>
      <c r="Y204" s="2">
        <v>76371.557142857157</v>
      </c>
      <c r="Z204" s="2">
        <v>132468.94230769228</v>
      </c>
      <c r="AA204" s="3">
        <v>158882.36538461535</v>
      </c>
      <c r="AB204" s="2">
        <v>15844</v>
      </c>
      <c r="AC204" s="3">
        <f t="shared" si="12"/>
        <v>1160567.8362637362</v>
      </c>
      <c r="AD204" s="3">
        <f t="shared" si="13"/>
        <v>243050.7585416967</v>
      </c>
      <c r="AE204" s="3">
        <f t="shared" si="14"/>
        <v>12152.537927084835</v>
      </c>
      <c r="AF204" s="3">
        <f t="shared" si="15"/>
        <v>12200</v>
      </c>
      <c r="AG204" s="3" t="s">
        <v>497</v>
      </c>
      <c r="AI204" s="3" t="s">
        <v>876</v>
      </c>
      <c r="AJ204" s="49">
        <v>190</v>
      </c>
      <c r="AK204" s="50">
        <v>12200</v>
      </c>
      <c r="AL204" s="31"/>
      <c r="AM204" s="56"/>
      <c r="AS204" s="3">
        <f>Table2[[#This Row],[To be paid]]-Table2[[#This Row],[Amount cash]]-Table2[[#This Row],[Amount chq]]</f>
        <v>0</v>
      </c>
    </row>
    <row r="205" spans="1:45" hidden="1" x14ac:dyDescent="0.3">
      <c r="A205">
        <v>202</v>
      </c>
      <c r="B205">
        <v>50962</v>
      </c>
      <c r="C205" t="s">
        <v>325</v>
      </c>
      <c r="D205" t="s">
        <v>121</v>
      </c>
      <c r="E205" s="12">
        <v>19511</v>
      </c>
      <c r="F205">
        <v>41426</v>
      </c>
      <c r="H205">
        <v>32.916666666666664</v>
      </c>
      <c r="I205">
        <v>39490</v>
      </c>
      <c r="J205">
        <v>144.333</v>
      </c>
      <c r="K205">
        <v>637</v>
      </c>
      <c r="L205">
        <v>1015</v>
      </c>
      <c r="M205">
        <v>6280</v>
      </c>
      <c r="O205">
        <v>7295</v>
      </c>
      <c r="P205">
        <v>280.57692307692309</v>
      </c>
      <c r="Q205">
        <v>4208.6538461538466</v>
      </c>
      <c r="R205" s="2">
        <v>32.916666666666664</v>
      </c>
      <c r="S205" s="2">
        <v>887020.67142857134</v>
      </c>
      <c r="T205" s="2">
        <v>5436</v>
      </c>
      <c r="U205" s="2">
        <v>8874.2999999999993</v>
      </c>
      <c r="V205" s="2">
        <v>685267</v>
      </c>
      <c r="W205" s="2">
        <v>121115.42857142857</v>
      </c>
      <c r="X205" s="2">
        <v>806382.42857142852</v>
      </c>
      <c r="Y205" s="2">
        <v>80638.242857142861</v>
      </c>
      <c r="Z205" s="2">
        <v>138534.85576923078</v>
      </c>
      <c r="AA205" s="3">
        <v>168526.37019230766</v>
      </c>
      <c r="AB205" s="2">
        <v>17646</v>
      </c>
      <c r="AC205" s="3">
        <f t="shared" si="12"/>
        <v>1226038.1973901098</v>
      </c>
      <c r="AD205" s="3">
        <f t="shared" si="13"/>
        <v>256761.82345022634</v>
      </c>
      <c r="AE205" s="3">
        <f t="shared" si="14"/>
        <v>12838.091172511318</v>
      </c>
      <c r="AF205" s="3">
        <f t="shared" si="15"/>
        <v>12900</v>
      </c>
      <c r="AG205" s="3" t="s">
        <v>497</v>
      </c>
      <c r="AH205" s="42">
        <v>58587</v>
      </c>
      <c r="AI205" s="3" t="s">
        <v>1020</v>
      </c>
      <c r="AJ205" s="46">
        <v>395</v>
      </c>
      <c r="AK205" s="31">
        <v>60</v>
      </c>
      <c r="AL205" s="31">
        <v>12840</v>
      </c>
      <c r="AM205" s="56"/>
      <c r="AS205" s="3">
        <f>Table2[[#This Row],[To be paid]]-Table2[[#This Row],[Amount cash]]-Table2[[#This Row],[Amount chq]]</f>
        <v>0</v>
      </c>
    </row>
    <row r="206" spans="1:45" hidden="1" x14ac:dyDescent="0.3">
      <c r="A206">
        <v>203</v>
      </c>
      <c r="B206">
        <v>50965</v>
      </c>
      <c r="C206" s="51" t="s">
        <v>326</v>
      </c>
      <c r="D206" t="s">
        <v>117</v>
      </c>
      <c r="E206" s="12">
        <v>19877</v>
      </c>
      <c r="F206">
        <v>41792</v>
      </c>
      <c r="H206">
        <v>31.916666666666668</v>
      </c>
      <c r="I206">
        <v>39490</v>
      </c>
      <c r="J206">
        <v>144.333</v>
      </c>
      <c r="K206">
        <v>655</v>
      </c>
      <c r="L206">
        <v>976</v>
      </c>
      <c r="M206">
        <v>6280</v>
      </c>
      <c r="O206">
        <v>7256</v>
      </c>
      <c r="P206">
        <v>279.07692307692309</v>
      </c>
      <c r="Q206">
        <v>4186.1538461538466</v>
      </c>
      <c r="R206" s="2">
        <v>31.916666666666668</v>
      </c>
      <c r="S206" s="2">
        <v>886883.01428571425</v>
      </c>
      <c r="T206" s="2">
        <v>8285</v>
      </c>
      <c r="U206" s="2">
        <v>8806.1</v>
      </c>
      <c r="V206" s="2">
        <v>685267</v>
      </c>
      <c r="W206" s="2">
        <v>120990.28571428571</v>
      </c>
      <c r="X206" s="2">
        <v>806257.28571428568</v>
      </c>
      <c r="Y206" s="2">
        <v>80625.728571428568</v>
      </c>
      <c r="Z206" s="2">
        <v>133608.07692307694</v>
      </c>
      <c r="AA206" s="3">
        <v>162150.78365384616</v>
      </c>
      <c r="AB206" s="2">
        <v>18121</v>
      </c>
      <c r="AC206" s="3">
        <f t="shared" si="12"/>
        <v>1217853.9748626375</v>
      </c>
      <c r="AD206" s="3">
        <f t="shared" si="13"/>
        <v>255047.850831633</v>
      </c>
      <c r="AE206" s="3">
        <f t="shared" si="14"/>
        <v>12752.39254158165</v>
      </c>
      <c r="AF206" s="3">
        <f t="shared" si="15"/>
        <v>12800</v>
      </c>
      <c r="AG206" s="3" t="s">
        <v>497</v>
      </c>
      <c r="AH206" s="44" t="s">
        <v>715</v>
      </c>
      <c r="AI206" s="3" t="s">
        <v>708</v>
      </c>
      <c r="AJ206" s="46">
        <v>142</v>
      </c>
      <c r="AK206" s="59"/>
      <c r="AL206" s="50">
        <v>12800</v>
      </c>
      <c r="AM206" s="56"/>
      <c r="AS206" s="3">
        <f>Table2[[#This Row],[To be paid]]-Table2[[#This Row],[Amount cash]]-Table2[[#This Row],[Amount chq]]</f>
        <v>0</v>
      </c>
    </row>
    <row r="207" spans="1:45" hidden="1" x14ac:dyDescent="0.3">
      <c r="A207">
        <v>204</v>
      </c>
      <c r="B207">
        <v>50969</v>
      </c>
      <c r="C207" t="s">
        <v>327</v>
      </c>
      <c r="D207" t="s">
        <v>121</v>
      </c>
      <c r="E207" s="12">
        <v>18144</v>
      </c>
      <c r="F207">
        <v>40059</v>
      </c>
      <c r="H207">
        <v>32.75</v>
      </c>
      <c r="I207">
        <v>39490</v>
      </c>
      <c r="J207">
        <v>144.333</v>
      </c>
      <c r="K207">
        <v>907</v>
      </c>
      <c r="L207">
        <v>1087</v>
      </c>
      <c r="M207">
        <v>6280</v>
      </c>
      <c r="O207">
        <v>7367</v>
      </c>
      <c r="P207">
        <v>283.34615384615387</v>
      </c>
      <c r="Q207">
        <v>4250.1923076923076</v>
      </c>
      <c r="R207" s="2">
        <v>32.75</v>
      </c>
      <c r="S207" s="2">
        <v>919747.24285714282</v>
      </c>
      <c r="T207" s="2">
        <v>14683</v>
      </c>
      <c r="U207" s="2">
        <v>8953.5</v>
      </c>
      <c r="V207" s="2">
        <v>685267</v>
      </c>
      <c r="W207" s="2">
        <v>150866.85714285713</v>
      </c>
      <c r="X207" s="2">
        <v>836133.85714285716</v>
      </c>
      <c r="Y207" s="2">
        <v>83613.385714285716</v>
      </c>
      <c r="Z207" s="2">
        <v>139193.79807692306</v>
      </c>
      <c r="AA207" s="3">
        <v>169169.49519230769</v>
      </c>
      <c r="AB207" s="2">
        <v>19360</v>
      </c>
      <c r="AC207" s="3">
        <f t="shared" si="12"/>
        <v>1271107.0361263736</v>
      </c>
      <c r="AD207" s="3">
        <f t="shared" si="13"/>
        <v>266200.31993372965</v>
      </c>
      <c r="AE207" s="3">
        <f t="shared" si="14"/>
        <v>13310.015996686483</v>
      </c>
      <c r="AF207" s="3">
        <f t="shared" si="15"/>
        <v>13400</v>
      </c>
      <c r="AG207" s="3" t="s">
        <v>497</v>
      </c>
      <c r="AH207" s="42">
        <v>921707</v>
      </c>
      <c r="AI207" s="3" t="s">
        <v>559</v>
      </c>
      <c r="AJ207" s="68" t="s">
        <v>560</v>
      </c>
      <c r="AK207" s="31"/>
      <c r="AL207" s="50">
        <v>13400</v>
      </c>
      <c r="AM207" s="56"/>
      <c r="AS207" s="3">
        <f>Table2[[#This Row],[To be paid]]-Table2[[#This Row],[Amount cash]]-Table2[[#This Row],[Amount chq]]</f>
        <v>0</v>
      </c>
    </row>
    <row r="208" spans="1:45" hidden="1" x14ac:dyDescent="0.3">
      <c r="A208">
        <v>205</v>
      </c>
      <c r="B208">
        <v>50973</v>
      </c>
      <c r="C208" t="s">
        <v>328</v>
      </c>
      <c r="D208" t="s">
        <v>133</v>
      </c>
      <c r="E208" s="12">
        <v>19207</v>
      </c>
      <c r="F208">
        <v>41122</v>
      </c>
      <c r="H208">
        <v>32.583333333333336</v>
      </c>
      <c r="I208">
        <v>39490</v>
      </c>
      <c r="J208">
        <v>144.333</v>
      </c>
      <c r="K208">
        <v>541</v>
      </c>
      <c r="L208">
        <v>754</v>
      </c>
      <c r="M208">
        <v>6280</v>
      </c>
      <c r="O208">
        <v>7034</v>
      </c>
      <c r="P208">
        <v>270.53846153846155</v>
      </c>
      <c r="Q208">
        <v>4058.0769230769233</v>
      </c>
      <c r="R208" s="2">
        <v>32.583333333333336</v>
      </c>
      <c r="S208" s="2">
        <v>861836.95714285714</v>
      </c>
      <c r="T208" s="2">
        <v>6377</v>
      </c>
      <c r="U208" s="2">
        <v>8472.7999999999993</v>
      </c>
      <c r="V208" s="2">
        <v>685267</v>
      </c>
      <c r="W208" s="2">
        <v>98221.142857142855</v>
      </c>
      <c r="X208" s="2">
        <v>783488.14285714284</v>
      </c>
      <c r="Y208" s="2">
        <v>78348.814285714281</v>
      </c>
      <c r="Z208" s="2">
        <v>132225.67307692309</v>
      </c>
      <c r="AA208" s="3">
        <v>159272.34615384616</v>
      </c>
      <c r="AB208" s="2">
        <v>17063</v>
      </c>
      <c r="AC208" s="3">
        <f t="shared" si="12"/>
        <v>1185247.7763736264</v>
      </c>
      <c r="AD208" s="3">
        <f t="shared" si="13"/>
        <v>248219.33031927035</v>
      </c>
      <c r="AE208" s="3">
        <f t="shared" si="14"/>
        <v>12410.966515963519</v>
      </c>
      <c r="AF208" s="3">
        <f t="shared" si="15"/>
        <v>12500</v>
      </c>
      <c r="AG208" s="86" t="s">
        <v>497</v>
      </c>
      <c r="AI208" s="86" t="s">
        <v>923</v>
      </c>
      <c r="AJ208" s="46">
        <v>399</v>
      </c>
      <c r="AK208" s="31">
        <v>12500</v>
      </c>
      <c r="AL208" s="31"/>
      <c r="AM208" s="56"/>
      <c r="AS208" s="3">
        <f>Table2[[#This Row],[To be paid]]-Table2[[#This Row],[Amount cash]]-Table2[[#This Row],[Amount chq]]</f>
        <v>0</v>
      </c>
    </row>
    <row r="209" spans="1:45" hidden="1" x14ac:dyDescent="0.3">
      <c r="A209">
        <v>206</v>
      </c>
      <c r="B209">
        <v>50977</v>
      </c>
      <c r="C209" t="s">
        <v>329</v>
      </c>
      <c r="D209" t="s">
        <v>117</v>
      </c>
      <c r="E209" s="12">
        <v>18810</v>
      </c>
      <c r="F209">
        <v>40725</v>
      </c>
      <c r="H209">
        <v>32.583333333333336</v>
      </c>
      <c r="I209">
        <v>39490</v>
      </c>
      <c r="J209">
        <v>144.333</v>
      </c>
      <c r="K209">
        <v>685</v>
      </c>
      <c r="L209">
        <v>976</v>
      </c>
      <c r="M209">
        <v>6280</v>
      </c>
      <c r="O209">
        <v>7256</v>
      </c>
      <c r="P209">
        <v>279.07692307692309</v>
      </c>
      <c r="Q209">
        <v>4186.1538461538466</v>
      </c>
      <c r="R209" s="2">
        <v>32.583333333333336</v>
      </c>
      <c r="S209" s="2">
        <v>890856.21428571432</v>
      </c>
      <c r="T209" s="2">
        <v>6643</v>
      </c>
      <c r="U209" s="2">
        <v>8806.1</v>
      </c>
      <c r="V209" s="2">
        <v>685267</v>
      </c>
      <c r="W209" s="2">
        <v>124602.28571428571</v>
      </c>
      <c r="X209" s="2">
        <v>809869.28571428568</v>
      </c>
      <c r="Y209" s="2">
        <v>80986.92857142858</v>
      </c>
      <c r="Z209" s="2">
        <v>136398.84615384619</v>
      </c>
      <c r="AA209" s="3">
        <v>165537.74519230769</v>
      </c>
      <c r="AB209" s="2">
        <v>17170</v>
      </c>
      <c r="AC209" s="3">
        <f t="shared" si="12"/>
        <v>1225411.9056318682</v>
      </c>
      <c r="AD209" s="3">
        <f t="shared" si="13"/>
        <v>256630.66292504835</v>
      </c>
      <c r="AE209" s="3">
        <f t="shared" si="14"/>
        <v>12831.533146252419</v>
      </c>
      <c r="AF209" s="3">
        <f t="shared" si="15"/>
        <v>12900</v>
      </c>
      <c r="AG209" s="3" t="s">
        <v>497</v>
      </c>
      <c r="AI209" s="3" t="s">
        <v>691</v>
      </c>
      <c r="AJ209" s="46">
        <v>123</v>
      </c>
      <c r="AK209" s="50">
        <v>12900</v>
      </c>
      <c r="AL209" s="31"/>
      <c r="AM209" s="56"/>
      <c r="AS209" s="3">
        <f>Table2[[#This Row],[To be paid]]-Table2[[#This Row],[Amount cash]]-Table2[[#This Row],[Amount chq]]</f>
        <v>0</v>
      </c>
    </row>
    <row r="210" spans="1:45" x14ac:dyDescent="0.3">
      <c r="A210">
        <v>207</v>
      </c>
      <c r="B210">
        <v>50980</v>
      </c>
      <c r="C210" t="s">
        <v>330</v>
      </c>
      <c r="D210" t="s">
        <v>245</v>
      </c>
      <c r="E210" s="12">
        <v>19176</v>
      </c>
      <c r="F210">
        <v>41091</v>
      </c>
      <c r="H210">
        <v>32.416666666666664</v>
      </c>
      <c r="I210">
        <v>39490</v>
      </c>
      <c r="J210">
        <v>144.333</v>
      </c>
      <c r="K210">
        <v>410</v>
      </c>
      <c r="L210">
        <v>557</v>
      </c>
      <c r="M210">
        <v>6280</v>
      </c>
      <c r="O210">
        <v>6837</v>
      </c>
      <c r="P210">
        <v>262.96153846153845</v>
      </c>
      <c r="Q210">
        <v>3944.4230769230767</v>
      </c>
      <c r="R210" s="2">
        <v>32.416666666666664</v>
      </c>
      <c r="S210" s="2">
        <v>835204.38571428577</v>
      </c>
      <c r="T210" s="2">
        <v>7737</v>
      </c>
      <c r="U210" s="2">
        <v>8160.4</v>
      </c>
      <c r="V210" s="2">
        <v>685267</v>
      </c>
      <c r="W210" s="2">
        <v>74009.71428571429</v>
      </c>
      <c r="X210" s="2">
        <v>759276.71428571432</v>
      </c>
      <c r="Y210" s="2">
        <v>75927.671428571441</v>
      </c>
      <c r="Z210" s="2">
        <v>127865.04807692306</v>
      </c>
      <c r="AA210" s="3">
        <v>152615.17307692303</v>
      </c>
      <c r="AB210" s="2">
        <v>14991</v>
      </c>
      <c r="AC210" s="3">
        <f t="shared" si="12"/>
        <v>1146573.0068681319</v>
      </c>
      <c r="AD210" s="3">
        <f t="shared" si="13"/>
        <v>240119.90539035166</v>
      </c>
      <c r="AE210" s="3">
        <f t="shared" si="14"/>
        <v>12005.995269517583</v>
      </c>
      <c r="AF210" s="3">
        <f t="shared" si="15"/>
        <v>12100</v>
      </c>
      <c r="AK210" s="31"/>
      <c r="AL210" s="31"/>
      <c r="AM210" s="56"/>
      <c r="AS210" s="3">
        <f>Table2[[#This Row],[To be paid]]-Table2[[#This Row],[Amount cash]]-Table2[[#This Row],[Amount chq]]</f>
        <v>12100</v>
      </c>
    </row>
    <row r="211" spans="1:45" hidden="1" x14ac:dyDescent="0.3">
      <c r="A211">
        <v>208</v>
      </c>
      <c r="B211">
        <v>50988</v>
      </c>
      <c r="C211" t="s">
        <v>331</v>
      </c>
      <c r="D211" t="s">
        <v>162</v>
      </c>
      <c r="E211" s="12">
        <v>19980</v>
      </c>
      <c r="F211">
        <v>41895</v>
      </c>
      <c r="H211">
        <v>32</v>
      </c>
      <c r="I211">
        <v>39490</v>
      </c>
      <c r="J211">
        <v>144.333</v>
      </c>
      <c r="K211">
        <v>595</v>
      </c>
      <c r="L211">
        <v>643</v>
      </c>
      <c r="M211">
        <v>6280</v>
      </c>
      <c r="O211">
        <v>6923</v>
      </c>
      <c r="P211">
        <v>266.26923076923077</v>
      </c>
      <c r="Q211">
        <v>3994.0384615384614</v>
      </c>
      <c r="R211" s="2">
        <v>32</v>
      </c>
      <c r="S211" s="2">
        <v>854712.72857142868</v>
      </c>
      <c r="T211" s="2">
        <v>11688</v>
      </c>
      <c r="U211" s="2">
        <v>8303.4</v>
      </c>
      <c r="V211" s="2">
        <v>685267</v>
      </c>
      <c r="W211" s="2">
        <v>91744.571428571435</v>
      </c>
      <c r="X211" s="2">
        <v>777011.57142857148</v>
      </c>
      <c r="Y211" s="2">
        <v>77701.157142857148</v>
      </c>
      <c r="Z211" s="2">
        <v>127809.23076923077</v>
      </c>
      <c r="AA211" s="3">
        <v>153293.53846153844</v>
      </c>
      <c r="AB211" s="2">
        <v>17938</v>
      </c>
      <c r="AC211" s="3">
        <f t="shared" si="12"/>
        <v>1173744.8978021978</v>
      </c>
      <c r="AD211" s="3">
        <f t="shared" si="13"/>
        <v>245810.35147732747</v>
      </c>
      <c r="AE211" s="3">
        <f t="shared" si="14"/>
        <v>12290.517573866375</v>
      </c>
      <c r="AF211" s="3">
        <f t="shared" si="15"/>
        <v>12300</v>
      </c>
      <c r="AG211" s="3" t="s">
        <v>497</v>
      </c>
      <c r="AH211" s="42">
        <v>592438</v>
      </c>
      <c r="AI211" s="3" t="s">
        <v>625</v>
      </c>
      <c r="AJ211" s="46">
        <v>116</v>
      </c>
      <c r="AK211" s="31"/>
      <c r="AL211" s="50">
        <v>12300</v>
      </c>
      <c r="AM211" s="56"/>
      <c r="AS211" s="3">
        <f>Table2[[#This Row],[To be paid]]-Table2[[#This Row],[Amount cash]]-Table2[[#This Row],[Amount chq]]</f>
        <v>0</v>
      </c>
    </row>
    <row r="212" spans="1:45" hidden="1" x14ac:dyDescent="0.3">
      <c r="A212">
        <v>209</v>
      </c>
      <c r="B212">
        <v>50989</v>
      </c>
      <c r="C212" t="s">
        <v>332</v>
      </c>
      <c r="D212" t="s">
        <v>245</v>
      </c>
      <c r="E212" s="12">
        <v>20124</v>
      </c>
      <c r="F212">
        <v>42039</v>
      </c>
      <c r="H212">
        <v>32</v>
      </c>
      <c r="I212">
        <v>39490</v>
      </c>
      <c r="J212">
        <v>144.333</v>
      </c>
      <c r="K212">
        <v>374</v>
      </c>
      <c r="L212">
        <v>557</v>
      </c>
      <c r="M212">
        <v>6280</v>
      </c>
      <c r="O212">
        <v>6837</v>
      </c>
      <c r="P212">
        <v>262.96153846153845</v>
      </c>
      <c r="Q212">
        <v>3944.4230769230767</v>
      </c>
      <c r="R212" s="2">
        <v>32</v>
      </c>
      <c r="S212" s="2">
        <v>830927.58571428573</v>
      </c>
      <c r="T212" s="2">
        <v>3375</v>
      </c>
      <c r="U212" s="2">
        <v>8160.4</v>
      </c>
      <c r="V212" s="2">
        <v>685267</v>
      </c>
      <c r="W212" s="2">
        <v>70121.71428571429</v>
      </c>
      <c r="X212" s="2">
        <v>755388.71428571432</v>
      </c>
      <c r="Y212" s="2">
        <v>75538.871428571438</v>
      </c>
      <c r="Z212" s="2">
        <v>126221.53846153845</v>
      </c>
      <c r="AA212" s="3">
        <v>150653.53846153844</v>
      </c>
      <c r="AB212" s="2">
        <v>14099</v>
      </c>
      <c r="AC212" s="3">
        <f t="shared" si="12"/>
        <v>1133437.0626373626</v>
      </c>
      <c r="AD212" s="3">
        <f t="shared" si="13"/>
        <v>237368.92340576704</v>
      </c>
      <c r="AE212" s="3">
        <f t="shared" si="14"/>
        <v>11868.446170288353</v>
      </c>
      <c r="AF212" s="3">
        <f t="shared" si="15"/>
        <v>11900</v>
      </c>
      <c r="AG212" s="3" t="s">
        <v>497</v>
      </c>
      <c r="AI212" s="3" t="s">
        <v>559</v>
      </c>
      <c r="AJ212" s="68" t="s">
        <v>578</v>
      </c>
      <c r="AK212" s="50">
        <v>11900</v>
      </c>
      <c r="AL212" s="31"/>
      <c r="AM212" s="56"/>
      <c r="AS212" s="3">
        <f>Table2[[#This Row],[To be paid]]-Table2[[#This Row],[Amount cash]]-Table2[[#This Row],[Amount chq]]</f>
        <v>0</v>
      </c>
    </row>
    <row r="213" spans="1:45" hidden="1" x14ac:dyDescent="0.3">
      <c r="A213">
        <v>210</v>
      </c>
      <c r="B213">
        <v>50995</v>
      </c>
      <c r="C213" s="51" t="s">
        <v>333</v>
      </c>
      <c r="D213" t="s">
        <v>126</v>
      </c>
      <c r="E213" s="12">
        <v>20607</v>
      </c>
      <c r="F213">
        <v>42522</v>
      </c>
      <c r="H213">
        <v>29.666666666666668</v>
      </c>
      <c r="I213">
        <v>39490</v>
      </c>
      <c r="J213">
        <v>144.333</v>
      </c>
      <c r="K213">
        <v>601</v>
      </c>
      <c r="L213">
        <v>865</v>
      </c>
      <c r="M213">
        <v>6280</v>
      </c>
      <c r="O213">
        <v>7145</v>
      </c>
      <c r="P213">
        <v>274.80769230769232</v>
      </c>
      <c r="Q213">
        <v>4122.1153846153848</v>
      </c>
      <c r="R213" s="2">
        <v>29.666666666666668</v>
      </c>
      <c r="S213" s="2">
        <v>874887.98571428575</v>
      </c>
      <c r="T213" s="2">
        <v>6313</v>
      </c>
      <c r="U213" s="2">
        <v>8644.4</v>
      </c>
      <c r="V213" s="2">
        <v>685267</v>
      </c>
      <c r="W213" s="2">
        <v>110085.71428571429</v>
      </c>
      <c r="X213" s="2">
        <v>795352.71428571432</v>
      </c>
      <c r="Y213" s="2">
        <v>79535.271428571432</v>
      </c>
      <c r="Z213" s="2">
        <v>122289.42307692309</v>
      </c>
      <c r="AA213" s="3">
        <v>147952.23076923075</v>
      </c>
      <c r="AB213" s="2">
        <v>16453</v>
      </c>
      <c r="AC213" s="3">
        <f t="shared" si="12"/>
        <v>1176540.0395604395</v>
      </c>
      <c r="AD213" s="3">
        <f t="shared" si="13"/>
        <v>246395.72124490549</v>
      </c>
      <c r="AE213" s="3">
        <f t="shared" si="14"/>
        <v>12319.786062245275</v>
      </c>
      <c r="AF213" s="3">
        <f t="shared" si="15"/>
        <v>12400</v>
      </c>
      <c r="AG213" s="3" t="s">
        <v>497</v>
      </c>
      <c r="AH213" s="42">
        <v>864455</v>
      </c>
      <c r="AI213" s="3" t="s">
        <v>559</v>
      </c>
      <c r="AJ213" s="68" t="s">
        <v>562</v>
      </c>
      <c r="AK213" s="31"/>
      <c r="AL213" s="50">
        <v>12400</v>
      </c>
      <c r="AM213" s="56"/>
      <c r="AS213" s="3">
        <f>Table2[[#This Row],[To be paid]]-Table2[[#This Row],[Amount cash]]-Table2[[#This Row],[Amount chq]]</f>
        <v>0</v>
      </c>
    </row>
    <row r="214" spans="1:45" x14ac:dyDescent="0.3">
      <c r="A214">
        <v>211</v>
      </c>
      <c r="B214">
        <v>50996</v>
      </c>
      <c r="C214" t="s">
        <v>334</v>
      </c>
      <c r="D214" t="s">
        <v>121</v>
      </c>
      <c r="E214" s="12">
        <v>20637</v>
      </c>
      <c r="F214">
        <v>42552</v>
      </c>
      <c r="G214">
        <v>35761</v>
      </c>
      <c r="H214">
        <v>19.5</v>
      </c>
      <c r="J214">
        <v>144.333</v>
      </c>
      <c r="K214">
        <v>736</v>
      </c>
      <c r="L214">
        <v>802</v>
      </c>
      <c r="M214">
        <v>3754</v>
      </c>
      <c r="O214">
        <v>4556</v>
      </c>
      <c r="P214">
        <v>175.23076923076923</v>
      </c>
      <c r="Q214">
        <v>2628.4615384615386</v>
      </c>
      <c r="R214" s="2">
        <v>19.5</v>
      </c>
      <c r="S214" s="2">
        <v>96222.94</v>
      </c>
      <c r="T214" s="2">
        <v>0</v>
      </c>
      <c r="U214" s="2">
        <v>5861.4</v>
      </c>
      <c r="V214" s="2">
        <v>71373.600000000006</v>
      </c>
      <c r="W214" s="2">
        <v>16101.8</v>
      </c>
      <c r="X214" s="2">
        <v>87475.400000000009</v>
      </c>
      <c r="Y214" s="2">
        <v>8747.5400000000009</v>
      </c>
      <c r="Z214" s="2">
        <v>51255</v>
      </c>
      <c r="AA214" s="3">
        <v>65940.75</v>
      </c>
      <c r="AB214" s="2">
        <v>0</v>
      </c>
      <c r="AC214" s="3">
        <f t="shared" si="12"/>
        <v>219280.09</v>
      </c>
      <c r="AD214" s="3">
        <f t="shared" si="13"/>
        <v>45922.51356816</v>
      </c>
      <c r="AE214" s="3">
        <f t="shared" si="14"/>
        <v>2296.1256784080001</v>
      </c>
      <c r="AF214" s="3">
        <f t="shared" si="15"/>
        <v>2300</v>
      </c>
      <c r="AK214" s="31"/>
      <c r="AL214" s="31"/>
      <c r="AM214" s="56"/>
      <c r="AS214" s="3">
        <f>Table2[[#This Row],[To be paid]]-Table2[[#This Row],[Amount cash]]-Table2[[#This Row],[Amount chq]]</f>
        <v>2300</v>
      </c>
    </row>
    <row r="215" spans="1:45" hidden="1" x14ac:dyDescent="0.3">
      <c r="A215">
        <v>212</v>
      </c>
      <c r="B215">
        <v>51008</v>
      </c>
      <c r="C215" t="s">
        <v>335</v>
      </c>
      <c r="D215" t="s">
        <v>245</v>
      </c>
      <c r="E215" s="12">
        <v>20608</v>
      </c>
      <c r="F215">
        <v>42523</v>
      </c>
      <c r="H215">
        <v>31.5</v>
      </c>
      <c r="I215">
        <v>39490</v>
      </c>
      <c r="J215">
        <v>144.333</v>
      </c>
      <c r="K215">
        <v>374</v>
      </c>
      <c r="L215">
        <v>557</v>
      </c>
      <c r="M215">
        <v>6280</v>
      </c>
      <c r="O215">
        <v>6837</v>
      </c>
      <c r="P215">
        <v>262.96153846153845</v>
      </c>
      <c r="Q215">
        <v>3944.4230769230767</v>
      </c>
      <c r="R215" s="2">
        <v>31.5</v>
      </c>
      <c r="S215" s="2">
        <v>830927.58571428573</v>
      </c>
      <c r="T215" s="2">
        <v>12747</v>
      </c>
      <c r="U215" s="2">
        <v>8160.4</v>
      </c>
      <c r="V215" s="2">
        <v>685267</v>
      </c>
      <c r="W215" s="2">
        <v>70121.71428571429</v>
      </c>
      <c r="X215" s="2">
        <v>755388.71428571432</v>
      </c>
      <c r="Y215" s="2">
        <v>75538.871428571438</v>
      </c>
      <c r="Z215" s="2">
        <v>124249.32692307692</v>
      </c>
      <c r="AA215" s="3">
        <v>148299.57692307691</v>
      </c>
      <c r="AB215" s="2">
        <v>16801</v>
      </c>
      <c r="AC215" s="3">
        <f t="shared" si="12"/>
        <v>1141184.8895604396</v>
      </c>
      <c r="AD215" s="3">
        <f t="shared" si="13"/>
        <v>238991.5043113055</v>
      </c>
      <c r="AE215" s="3">
        <f t="shared" si="14"/>
        <v>11949.575215565275</v>
      </c>
      <c r="AF215" s="3">
        <f t="shared" si="15"/>
        <v>12000</v>
      </c>
      <c r="AG215" s="3" t="s">
        <v>497</v>
      </c>
      <c r="AH215" s="42">
        <v>263932</v>
      </c>
      <c r="AI215" s="3" t="s">
        <v>490</v>
      </c>
      <c r="AJ215" s="68" t="s">
        <v>522</v>
      </c>
      <c r="AK215" s="31"/>
      <c r="AL215" s="50">
        <v>12000</v>
      </c>
      <c r="AM215" s="56"/>
      <c r="AN215" s="3" t="s">
        <v>670</v>
      </c>
      <c r="AS215" s="3">
        <f>Table2[[#This Row],[To be paid]]-Table2[[#This Row],[Amount cash]]-Table2[[#This Row],[Amount chq]]</f>
        <v>0</v>
      </c>
    </row>
    <row r="216" spans="1:45" hidden="1" x14ac:dyDescent="0.3">
      <c r="A216">
        <v>213</v>
      </c>
      <c r="B216">
        <v>51012</v>
      </c>
      <c r="C216" s="51" t="s">
        <v>336</v>
      </c>
      <c r="D216" t="s">
        <v>121</v>
      </c>
      <c r="E216" s="12">
        <v>19176</v>
      </c>
      <c r="F216">
        <v>41091</v>
      </c>
      <c r="H216">
        <v>31.5</v>
      </c>
      <c r="I216">
        <v>39490</v>
      </c>
      <c r="J216">
        <v>144.333</v>
      </c>
      <c r="K216">
        <v>835</v>
      </c>
      <c r="L216">
        <v>1087</v>
      </c>
      <c r="M216">
        <v>6280</v>
      </c>
      <c r="O216">
        <v>7367</v>
      </c>
      <c r="P216">
        <v>283.34615384615387</v>
      </c>
      <c r="Q216">
        <v>4250.1923076923076</v>
      </c>
      <c r="R216" s="2">
        <v>31.5</v>
      </c>
      <c r="S216" s="2">
        <v>914203.24285714282</v>
      </c>
      <c r="T216" s="2">
        <v>9398</v>
      </c>
      <c r="U216" s="2">
        <v>8953.5</v>
      </c>
      <c r="V216" s="2">
        <v>685267</v>
      </c>
      <c r="W216" s="2">
        <v>145826.85714285713</v>
      </c>
      <c r="X216" s="2">
        <v>831093.85714285716</v>
      </c>
      <c r="Y216" s="2">
        <v>83109.385714285716</v>
      </c>
      <c r="Z216" s="2">
        <v>133881.05769230769</v>
      </c>
      <c r="AA216" s="3">
        <v>162712.64423076925</v>
      </c>
      <c r="AB216" s="2">
        <v>19990</v>
      </c>
      <c r="AC216" s="3">
        <f t="shared" si="12"/>
        <v>1249138.4447802198</v>
      </c>
      <c r="AD216" s="3">
        <f t="shared" si="13"/>
        <v>261599.56965965274</v>
      </c>
      <c r="AE216" s="3">
        <f t="shared" si="14"/>
        <v>13079.978482982639</v>
      </c>
      <c r="AF216" s="3">
        <f t="shared" si="15"/>
        <v>13100</v>
      </c>
      <c r="AG216" s="3" t="s">
        <v>497</v>
      </c>
      <c r="AI216" s="3" t="s">
        <v>613</v>
      </c>
      <c r="AJ216" s="68" t="s">
        <v>615</v>
      </c>
      <c r="AK216" s="50">
        <v>13100</v>
      </c>
      <c r="AL216" s="31"/>
      <c r="AM216" s="56"/>
      <c r="AS216" s="3">
        <f>Table2[[#This Row],[To be paid]]-Table2[[#This Row],[Amount cash]]-Table2[[#This Row],[Amount chq]]</f>
        <v>0</v>
      </c>
    </row>
    <row r="217" spans="1:45" hidden="1" x14ac:dyDescent="0.3">
      <c r="A217">
        <v>214</v>
      </c>
      <c r="B217">
        <v>51013</v>
      </c>
      <c r="C217" t="s">
        <v>337</v>
      </c>
      <c r="D217" t="s">
        <v>121</v>
      </c>
      <c r="E217" s="12">
        <v>18972</v>
      </c>
      <c r="F217">
        <v>40887</v>
      </c>
      <c r="H217">
        <v>30.583333333333332</v>
      </c>
      <c r="I217">
        <v>39490</v>
      </c>
      <c r="J217">
        <v>144.333</v>
      </c>
      <c r="K217">
        <v>769</v>
      </c>
      <c r="L217">
        <v>1087</v>
      </c>
      <c r="M217">
        <v>6280</v>
      </c>
      <c r="O217">
        <v>7367</v>
      </c>
      <c r="P217">
        <v>283.34615384615387</v>
      </c>
      <c r="Q217">
        <v>4250.1923076923076</v>
      </c>
      <c r="R217" s="2">
        <v>30.583333333333332</v>
      </c>
      <c r="S217" s="2">
        <v>906824.44285714289</v>
      </c>
      <c r="T217" s="2">
        <v>939</v>
      </c>
      <c r="U217" s="2">
        <v>8953.5</v>
      </c>
      <c r="V217" s="2">
        <v>685267</v>
      </c>
      <c r="W217" s="2">
        <v>139118.85714285713</v>
      </c>
      <c r="X217" s="2">
        <v>824385.85714285716</v>
      </c>
      <c r="Y217" s="2">
        <v>82438.585714285728</v>
      </c>
      <c r="Z217" s="2">
        <v>129985.04807692306</v>
      </c>
      <c r="AA217" s="3">
        <v>157977.62019230769</v>
      </c>
      <c r="AB217" s="2">
        <v>16439</v>
      </c>
      <c r="AC217" s="3">
        <f t="shared" si="12"/>
        <v>1221118.6111263738</v>
      </c>
      <c r="AD217" s="3">
        <f t="shared" si="13"/>
        <v>255731.54401652969</v>
      </c>
      <c r="AE217" s="3">
        <f t="shared" si="14"/>
        <v>12786.577200826485</v>
      </c>
      <c r="AF217" s="3">
        <f t="shared" si="15"/>
        <v>12800</v>
      </c>
      <c r="AG217" s="3" t="s">
        <v>497</v>
      </c>
      <c r="AH217" s="42">
        <v>100174</v>
      </c>
      <c r="AI217" s="3" t="s">
        <v>708</v>
      </c>
      <c r="AJ217" s="46">
        <v>163</v>
      </c>
      <c r="AK217" s="59"/>
      <c r="AL217" s="50">
        <v>12800</v>
      </c>
      <c r="AM217" s="56"/>
      <c r="AS217" s="3">
        <f>Table2[[#This Row],[To be paid]]-Table2[[#This Row],[Amount cash]]-Table2[[#This Row],[Amount chq]]</f>
        <v>0</v>
      </c>
    </row>
    <row r="218" spans="1:45" x14ac:dyDescent="0.3">
      <c r="A218">
        <v>215</v>
      </c>
      <c r="B218">
        <v>51014</v>
      </c>
      <c r="C218" t="s">
        <v>338</v>
      </c>
      <c r="D218" t="s">
        <v>121</v>
      </c>
      <c r="E218" s="12">
        <v>19262</v>
      </c>
      <c r="F218">
        <v>41177</v>
      </c>
      <c r="G218">
        <v>35420</v>
      </c>
      <c r="H218">
        <v>19.583333333333332</v>
      </c>
      <c r="K218">
        <v>802</v>
      </c>
      <c r="L218">
        <v>835</v>
      </c>
      <c r="M218">
        <v>3363</v>
      </c>
      <c r="O218">
        <v>4198</v>
      </c>
      <c r="P218">
        <v>161.46153846153845</v>
      </c>
      <c r="Q218">
        <v>2421.9230769230767</v>
      </c>
      <c r="R218" s="2">
        <v>19.583333333333332</v>
      </c>
      <c r="S218" s="2">
        <v>44710.209677419356</v>
      </c>
      <c r="T218" s="2">
        <v>0</v>
      </c>
      <c r="U218" s="2">
        <v>5467.6</v>
      </c>
      <c r="V218" s="2">
        <v>32697</v>
      </c>
      <c r="W218" s="2">
        <v>7948.6451612903229</v>
      </c>
      <c r="X218" s="2">
        <v>40645.645161290326</v>
      </c>
      <c r="Y218" s="2">
        <v>4064.5645161290327</v>
      </c>
      <c r="Z218" s="2">
        <v>47429.326923076915</v>
      </c>
      <c r="AA218" s="3">
        <v>61773.36538461539</v>
      </c>
      <c r="AB218" s="2">
        <v>0</v>
      </c>
      <c r="AC218" s="3">
        <f t="shared" si="12"/>
        <v>159380.50198511168</v>
      </c>
      <c r="AD218" s="3">
        <f t="shared" si="13"/>
        <v>33378.102247730028</v>
      </c>
      <c r="AE218" s="3">
        <f t="shared" si="14"/>
        <v>1668.9051123865015</v>
      </c>
      <c r="AF218" s="3">
        <f t="shared" si="15"/>
        <v>1700</v>
      </c>
      <c r="AK218" s="31"/>
      <c r="AL218" s="31"/>
      <c r="AM218" s="56"/>
      <c r="AS218" s="3">
        <f>Table2[[#This Row],[To be paid]]-Table2[[#This Row],[Amount cash]]-Table2[[#This Row],[Amount chq]]</f>
        <v>1700</v>
      </c>
    </row>
    <row r="219" spans="1:45" hidden="1" x14ac:dyDescent="0.3">
      <c r="A219">
        <v>216</v>
      </c>
      <c r="B219">
        <v>51019</v>
      </c>
      <c r="C219" t="s">
        <v>339</v>
      </c>
      <c r="D219" t="s">
        <v>121</v>
      </c>
      <c r="E219" s="12">
        <v>18770</v>
      </c>
      <c r="F219">
        <v>40685</v>
      </c>
      <c r="H219">
        <v>31.5</v>
      </c>
      <c r="I219">
        <v>39490</v>
      </c>
      <c r="J219">
        <v>144.333</v>
      </c>
      <c r="K219">
        <v>769</v>
      </c>
      <c r="L219">
        <v>1087</v>
      </c>
      <c r="M219">
        <v>6280</v>
      </c>
      <c r="O219">
        <v>7367</v>
      </c>
      <c r="P219">
        <v>283.34615384615387</v>
      </c>
      <c r="Q219">
        <v>4250.1923076923076</v>
      </c>
      <c r="R219" s="2">
        <v>31.5</v>
      </c>
      <c r="S219" s="2">
        <v>906824.44285714289</v>
      </c>
      <c r="T219" s="2">
        <v>10183</v>
      </c>
      <c r="U219" s="2">
        <v>8953.5</v>
      </c>
      <c r="V219" s="2">
        <v>685267</v>
      </c>
      <c r="W219" s="2">
        <v>139118.85714285713</v>
      </c>
      <c r="X219" s="2">
        <v>824385.85714285716</v>
      </c>
      <c r="Y219" s="2">
        <v>82438.585714285728</v>
      </c>
      <c r="Z219" s="2">
        <v>133881.05769230769</v>
      </c>
      <c r="AA219" s="3">
        <v>162712.64423076925</v>
      </c>
      <c r="AB219" s="2">
        <v>18484</v>
      </c>
      <c r="AC219" s="3">
        <f t="shared" si="12"/>
        <v>1241038.6447802198</v>
      </c>
      <c r="AD219" s="3">
        <f t="shared" si="13"/>
        <v>259903.27714445273</v>
      </c>
      <c r="AE219" s="3">
        <f t="shared" si="14"/>
        <v>12995.163857222637</v>
      </c>
      <c r="AF219" s="3">
        <f t="shared" si="15"/>
        <v>13000</v>
      </c>
      <c r="AG219" s="3" t="s">
        <v>497</v>
      </c>
      <c r="AH219" s="42">
        <v>352489</v>
      </c>
      <c r="AI219" s="3" t="s">
        <v>559</v>
      </c>
      <c r="AJ219" s="68" t="s">
        <v>579</v>
      </c>
      <c r="AK219" s="50"/>
      <c r="AL219" s="50">
        <v>13000</v>
      </c>
      <c r="AM219" s="56"/>
      <c r="AS219" s="3">
        <f>Table2[[#This Row],[To be paid]]-Table2[[#This Row],[Amount cash]]-Table2[[#This Row],[Amount chq]]</f>
        <v>0</v>
      </c>
    </row>
    <row r="220" spans="1:45" hidden="1" x14ac:dyDescent="0.3">
      <c r="A220">
        <v>217</v>
      </c>
      <c r="B220">
        <v>51020</v>
      </c>
      <c r="C220" t="s">
        <v>340</v>
      </c>
      <c r="D220" t="s">
        <v>121</v>
      </c>
      <c r="E220" s="12">
        <v>20374</v>
      </c>
      <c r="F220">
        <v>42289</v>
      </c>
      <c r="H220">
        <v>31.5</v>
      </c>
      <c r="I220">
        <v>39490</v>
      </c>
      <c r="J220">
        <v>144.333</v>
      </c>
      <c r="K220">
        <v>835</v>
      </c>
      <c r="L220">
        <v>1087</v>
      </c>
      <c r="M220">
        <v>6280</v>
      </c>
      <c r="O220">
        <v>7367</v>
      </c>
      <c r="P220">
        <v>283.34615384615387</v>
      </c>
      <c r="Q220">
        <v>4250.1923076923076</v>
      </c>
      <c r="R220" s="2">
        <v>31.5</v>
      </c>
      <c r="S220" s="2">
        <v>914203.24285714282</v>
      </c>
      <c r="T220" s="2">
        <v>10523</v>
      </c>
      <c r="U220" s="2">
        <v>8953.5</v>
      </c>
      <c r="V220" s="2">
        <v>685267</v>
      </c>
      <c r="W220" s="2">
        <v>145826.85714285713</v>
      </c>
      <c r="X220" s="2">
        <v>831093.85714285716</v>
      </c>
      <c r="Y220" s="2">
        <v>83109.385714285716</v>
      </c>
      <c r="Z220" s="2">
        <v>133881.05769230769</v>
      </c>
      <c r="AA220" s="3">
        <v>162712.64423076925</v>
      </c>
      <c r="AB220" s="2">
        <v>17581</v>
      </c>
      <c r="AC220" s="3">
        <f t="shared" si="12"/>
        <v>1247854.4447802198</v>
      </c>
      <c r="AD220" s="3">
        <f t="shared" si="13"/>
        <v>261330.66924365275</v>
      </c>
      <c r="AE220" s="3">
        <f t="shared" si="14"/>
        <v>13066.533462182639</v>
      </c>
      <c r="AF220" s="3">
        <f t="shared" si="15"/>
        <v>13100</v>
      </c>
      <c r="AG220" s="3" t="s">
        <v>497</v>
      </c>
      <c r="AH220" s="44"/>
      <c r="AI220" s="3" t="s">
        <v>538</v>
      </c>
      <c r="AJ220" s="68" t="s">
        <v>539</v>
      </c>
      <c r="AK220" s="50">
        <v>13100</v>
      </c>
      <c r="AL220" s="31"/>
      <c r="AM220" s="56"/>
      <c r="AS220" s="3">
        <f>Table2[[#This Row],[To be paid]]-Table2[[#This Row],[Amount cash]]-Table2[[#This Row],[Amount chq]]</f>
        <v>0</v>
      </c>
    </row>
    <row r="221" spans="1:45" hidden="1" x14ac:dyDescent="0.3">
      <c r="A221">
        <v>218</v>
      </c>
      <c r="B221">
        <v>51021</v>
      </c>
      <c r="C221" t="s">
        <v>341</v>
      </c>
      <c r="D221" t="s">
        <v>121</v>
      </c>
      <c r="E221" s="12">
        <v>20083</v>
      </c>
      <c r="F221">
        <v>41998</v>
      </c>
      <c r="H221">
        <v>30.75</v>
      </c>
      <c r="I221">
        <v>39490</v>
      </c>
      <c r="J221">
        <v>144.333</v>
      </c>
      <c r="K221">
        <v>769</v>
      </c>
      <c r="L221">
        <v>1087</v>
      </c>
      <c r="M221">
        <v>6280</v>
      </c>
      <c r="O221">
        <v>7367</v>
      </c>
      <c r="P221">
        <v>283.34615384615387</v>
      </c>
      <c r="Q221">
        <v>4250.1923076923076</v>
      </c>
      <c r="R221" s="2">
        <v>30.75</v>
      </c>
      <c r="S221" s="2">
        <v>906824.44285714289</v>
      </c>
      <c r="T221" s="2">
        <v>2678</v>
      </c>
      <c r="U221" s="2">
        <v>8953.5</v>
      </c>
      <c r="V221" s="2">
        <v>685267</v>
      </c>
      <c r="W221" s="2">
        <v>139118.85714285713</v>
      </c>
      <c r="X221" s="2">
        <v>824385.85714285716</v>
      </c>
      <c r="Y221" s="2">
        <v>82438.585714285728</v>
      </c>
      <c r="Z221" s="2">
        <v>130693.41346153845</v>
      </c>
      <c r="AA221" s="3">
        <v>158838.53365384616</v>
      </c>
      <c r="AB221" s="2">
        <v>15725</v>
      </c>
      <c r="AC221" s="3">
        <f t="shared" si="12"/>
        <v>1223712.8899725275</v>
      </c>
      <c r="AD221" s="3">
        <f t="shared" si="13"/>
        <v>256274.84826960659</v>
      </c>
      <c r="AE221" s="3">
        <f t="shared" si="14"/>
        <v>12813.74241348033</v>
      </c>
      <c r="AF221" s="3">
        <f t="shared" si="15"/>
        <v>12900</v>
      </c>
      <c r="AG221" s="3" t="s">
        <v>497</v>
      </c>
      <c r="AI221" s="3" t="s">
        <v>625</v>
      </c>
      <c r="AJ221" s="68" t="s">
        <v>646</v>
      </c>
      <c r="AK221" s="50">
        <v>12900</v>
      </c>
      <c r="AL221" s="31"/>
      <c r="AM221" s="56"/>
      <c r="AN221" s="3">
        <v>13000</v>
      </c>
      <c r="AO221" s="3">
        <v>100</v>
      </c>
      <c r="AS221" s="3">
        <f>Table2[[#This Row],[To be paid]]-Table2[[#This Row],[Amount cash]]-Table2[[#This Row],[Amount chq]]</f>
        <v>0</v>
      </c>
    </row>
    <row r="222" spans="1:45" hidden="1" x14ac:dyDescent="0.3">
      <c r="A222">
        <v>219</v>
      </c>
      <c r="B222">
        <v>51031</v>
      </c>
      <c r="C222" t="s">
        <v>342</v>
      </c>
      <c r="D222" t="s">
        <v>121</v>
      </c>
      <c r="E222" s="12">
        <v>19127</v>
      </c>
      <c r="F222">
        <v>41042</v>
      </c>
      <c r="H222">
        <v>31.25</v>
      </c>
      <c r="I222">
        <v>39490</v>
      </c>
      <c r="J222">
        <v>144.333</v>
      </c>
      <c r="K222">
        <v>769</v>
      </c>
      <c r="L222">
        <v>1087</v>
      </c>
      <c r="M222">
        <v>6280</v>
      </c>
      <c r="O222">
        <v>7367</v>
      </c>
      <c r="P222">
        <v>283.34615384615387</v>
      </c>
      <c r="Q222">
        <v>4250.1923076923076</v>
      </c>
      <c r="R222" s="2">
        <v>31.25</v>
      </c>
      <c r="S222" s="2">
        <v>906824.44285714289</v>
      </c>
      <c r="T222" s="2">
        <v>6022</v>
      </c>
      <c r="U222" s="2">
        <v>8953.5</v>
      </c>
      <c r="V222" s="2">
        <v>685267</v>
      </c>
      <c r="W222" s="2">
        <v>139118.85714285713</v>
      </c>
      <c r="X222" s="2">
        <v>824385.85714285716</v>
      </c>
      <c r="Y222" s="2">
        <v>82438.585714285728</v>
      </c>
      <c r="Z222" s="2">
        <v>132818.50961538462</v>
      </c>
      <c r="AA222" s="3">
        <v>161421.27403846156</v>
      </c>
      <c r="AB222" s="2">
        <v>17841</v>
      </c>
      <c r="AC222" s="3">
        <f t="shared" si="12"/>
        <v>1233880.726510989</v>
      </c>
      <c r="AD222" s="3">
        <f t="shared" si="13"/>
        <v>258404.23726883737</v>
      </c>
      <c r="AE222" s="3">
        <f t="shared" si="14"/>
        <v>12920.211863441869</v>
      </c>
      <c r="AF222" s="3">
        <f t="shared" si="15"/>
        <v>13000</v>
      </c>
      <c r="AG222" s="3" t="s">
        <v>497</v>
      </c>
      <c r="AI222" s="3" t="s">
        <v>598</v>
      </c>
      <c r="AJ222" s="68" t="s">
        <v>601</v>
      </c>
      <c r="AK222" s="50">
        <v>13000</v>
      </c>
      <c r="AL222" s="31"/>
      <c r="AM222" s="56"/>
      <c r="AS222" s="3">
        <f>Table2[[#This Row],[To be paid]]-Table2[[#This Row],[Amount cash]]-Table2[[#This Row],[Amount chq]]</f>
        <v>0</v>
      </c>
    </row>
    <row r="223" spans="1:45" hidden="1" x14ac:dyDescent="0.3">
      <c r="A223">
        <v>220</v>
      </c>
      <c r="B223">
        <v>51034</v>
      </c>
      <c r="C223" t="s">
        <v>343</v>
      </c>
      <c r="D223" t="s">
        <v>121</v>
      </c>
      <c r="E223" s="12">
        <v>18874</v>
      </c>
      <c r="F223">
        <v>40789</v>
      </c>
      <c r="H223">
        <v>31.166666666666668</v>
      </c>
      <c r="I223">
        <v>39490</v>
      </c>
      <c r="J223">
        <v>144.333</v>
      </c>
      <c r="K223">
        <v>871</v>
      </c>
      <c r="L223">
        <v>1087</v>
      </c>
      <c r="M223">
        <v>6280</v>
      </c>
      <c r="O223">
        <v>7367</v>
      </c>
      <c r="P223">
        <v>283.34615384615387</v>
      </c>
      <c r="Q223">
        <v>4250.1923076923076</v>
      </c>
      <c r="R223" s="2">
        <v>31.166666666666668</v>
      </c>
      <c r="S223" s="2">
        <v>917212.84285714291</v>
      </c>
      <c r="T223" s="2">
        <v>3569</v>
      </c>
      <c r="U223" s="2">
        <v>8953.5</v>
      </c>
      <c r="V223" s="2">
        <v>685267</v>
      </c>
      <c r="W223" s="2">
        <v>148562.85714285713</v>
      </c>
      <c r="X223" s="2">
        <v>833829.85714285716</v>
      </c>
      <c r="Y223" s="2">
        <v>83382.985714285722</v>
      </c>
      <c r="Z223" s="2">
        <v>132464.32692307694</v>
      </c>
      <c r="AA223" s="3">
        <v>160990.81730769231</v>
      </c>
      <c r="AB223" s="2">
        <v>16782</v>
      </c>
      <c r="AC223" s="3">
        <f t="shared" si="12"/>
        <v>1239972.4870879122</v>
      </c>
      <c r="AD223" s="3">
        <f t="shared" si="13"/>
        <v>259679.9981358989</v>
      </c>
      <c r="AE223" s="3">
        <f t="shared" si="14"/>
        <v>12983.999906794947</v>
      </c>
      <c r="AF223" s="3">
        <f t="shared" si="15"/>
        <v>13000</v>
      </c>
      <c r="AG223" s="3" t="s">
        <v>497</v>
      </c>
      <c r="AH223" s="44" t="s">
        <v>710</v>
      </c>
      <c r="AI223" s="3" t="s">
        <v>708</v>
      </c>
      <c r="AJ223" s="46">
        <v>127</v>
      </c>
      <c r="AK223" s="50">
        <v>13000</v>
      </c>
      <c r="AL223" s="50"/>
      <c r="AM223" s="56"/>
      <c r="AN223" s="3" t="s">
        <v>1047</v>
      </c>
      <c r="AS223" s="3">
        <f>Table2[[#This Row],[To be paid]]-Table2[[#This Row],[Amount cash]]-Table2[[#This Row],[Amount chq]]</f>
        <v>0</v>
      </c>
    </row>
    <row r="224" spans="1:45" hidden="1" x14ac:dyDescent="0.3">
      <c r="A224">
        <v>221</v>
      </c>
      <c r="B224">
        <v>51039</v>
      </c>
      <c r="C224" t="s">
        <v>344</v>
      </c>
      <c r="D224" t="s">
        <v>117</v>
      </c>
      <c r="E224" s="12">
        <v>20963</v>
      </c>
      <c r="F224">
        <v>42878</v>
      </c>
      <c r="H224">
        <v>30</v>
      </c>
      <c r="I224">
        <v>39490</v>
      </c>
      <c r="J224">
        <v>144.333</v>
      </c>
      <c r="K224">
        <v>745</v>
      </c>
      <c r="L224">
        <v>976</v>
      </c>
      <c r="M224">
        <v>6280</v>
      </c>
      <c r="O224">
        <v>7256</v>
      </c>
      <c r="P224">
        <v>279.07692307692309</v>
      </c>
      <c r="Q224">
        <v>4186.1538461538466</v>
      </c>
      <c r="R224" s="2">
        <v>30</v>
      </c>
      <c r="S224" s="2">
        <v>897614.61428571423</v>
      </c>
      <c r="T224" s="2">
        <v>12958</v>
      </c>
      <c r="U224" s="2">
        <v>8806.1</v>
      </c>
      <c r="V224" s="2">
        <v>685267</v>
      </c>
      <c r="W224" s="2">
        <v>130746.28571428571</v>
      </c>
      <c r="X224" s="2">
        <v>816013.28571428568</v>
      </c>
      <c r="Y224" s="2">
        <v>81601.328571428574</v>
      </c>
      <c r="Z224" s="2">
        <v>125584.6153846154</v>
      </c>
      <c r="AA224" s="3">
        <v>152413.26923076922</v>
      </c>
      <c r="AB224" s="2">
        <v>20445</v>
      </c>
      <c r="AC224" s="3">
        <f t="shared" si="12"/>
        <v>1217821.5989010988</v>
      </c>
      <c r="AD224" s="3">
        <f t="shared" si="13"/>
        <v>255041.07052826372</v>
      </c>
      <c r="AE224" s="3">
        <f t="shared" si="14"/>
        <v>12752.053526413187</v>
      </c>
      <c r="AF224" s="3">
        <f t="shared" si="15"/>
        <v>12800</v>
      </c>
      <c r="AG224" s="3" t="s">
        <v>497</v>
      </c>
      <c r="AI224" s="3" t="s">
        <v>625</v>
      </c>
      <c r="AJ224" s="46">
        <v>105</v>
      </c>
      <c r="AK224" s="50">
        <v>12800</v>
      </c>
      <c r="AL224" s="31"/>
      <c r="AM224" s="56"/>
      <c r="AS224" s="3">
        <f>Table2[[#This Row],[To be paid]]-Table2[[#This Row],[Amount cash]]-Table2[[#This Row],[Amount chq]]</f>
        <v>0</v>
      </c>
    </row>
    <row r="225" spans="1:45" hidden="1" x14ac:dyDescent="0.3">
      <c r="A225">
        <v>222</v>
      </c>
      <c r="B225">
        <v>51042</v>
      </c>
      <c r="C225" t="s">
        <v>345</v>
      </c>
      <c r="D225" t="s">
        <v>133</v>
      </c>
      <c r="E225" s="12">
        <v>19157</v>
      </c>
      <c r="F225">
        <v>41072</v>
      </c>
      <c r="H225">
        <v>30.916666666666668</v>
      </c>
      <c r="I225">
        <v>39490</v>
      </c>
      <c r="J225">
        <v>144.333</v>
      </c>
      <c r="K225">
        <v>421</v>
      </c>
      <c r="L225">
        <v>727</v>
      </c>
      <c r="M225">
        <v>6280</v>
      </c>
      <c r="O225">
        <v>7007</v>
      </c>
      <c r="P225">
        <v>269.5</v>
      </c>
      <c r="Q225">
        <v>4042.5</v>
      </c>
      <c r="R225" s="2">
        <v>30.916666666666668</v>
      </c>
      <c r="S225" s="2">
        <v>844218.72857142868</v>
      </c>
      <c r="T225" s="2">
        <v>9209</v>
      </c>
      <c r="U225" s="2">
        <v>8443.1</v>
      </c>
      <c r="V225" s="2">
        <v>685267</v>
      </c>
      <c r="W225" s="2">
        <v>82204.571428571435</v>
      </c>
      <c r="X225" s="2">
        <v>767471.57142857148</v>
      </c>
      <c r="Y225" s="2">
        <v>76747.157142857148</v>
      </c>
      <c r="Z225" s="2">
        <v>124980.625</v>
      </c>
      <c r="AA225" s="3">
        <v>150595.67788461538</v>
      </c>
      <c r="AB225" s="2">
        <v>16061</v>
      </c>
      <c r="AC225" s="3">
        <f t="shared" si="12"/>
        <v>1153508.131456044</v>
      </c>
      <c r="AD225" s="3">
        <f t="shared" si="13"/>
        <v>241572.28692205055</v>
      </c>
      <c r="AE225" s="3">
        <f t="shared" si="14"/>
        <v>12078.614346102528</v>
      </c>
      <c r="AF225" s="3">
        <f t="shared" si="15"/>
        <v>12100</v>
      </c>
      <c r="AG225" s="3" t="s">
        <v>497</v>
      </c>
      <c r="AH225" s="42">
        <v>192576</v>
      </c>
      <c r="AI225" s="3" t="s">
        <v>905</v>
      </c>
      <c r="AJ225" s="46">
        <v>361</v>
      </c>
      <c r="AK225" s="31"/>
      <c r="AL225" s="50">
        <v>12100</v>
      </c>
      <c r="AM225" s="56"/>
      <c r="AS225" s="3">
        <f>Table2[[#This Row],[To be paid]]-Table2[[#This Row],[Amount cash]]-Table2[[#This Row],[Amount chq]]</f>
        <v>0</v>
      </c>
    </row>
    <row r="226" spans="1:45" hidden="1" x14ac:dyDescent="0.3">
      <c r="A226">
        <v>223</v>
      </c>
      <c r="B226">
        <v>51043</v>
      </c>
      <c r="C226" t="s">
        <v>346</v>
      </c>
      <c r="D226" t="s">
        <v>133</v>
      </c>
      <c r="E226" s="12">
        <v>19725</v>
      </c>
      <c r="F226">
        <v>41640</v>
      </c>
      <c r="H226">
        <v>33.916666666666664</v>
      </c>
      <c r="I226">
        <v>39490</v>
      </c>
      <c r="J226">
        <v>144.333</v>
      </c>
      <c r="K226">
        <v>619</v>
      </c>
      <c r="L226">
        <v>754</v>
      </c>
      <c r="M226">
        <v>6280</v>
      </c>
      <c r="O226">
        <v>7034</v>
      </c>
      <c r="P226">
        <v>270.53846153846155</v>
      </c>
      <c r="Q226">
        <v>4058.0769230769233</v>
      </c>
      <c r="R226" s="2">
        <v>33.916666666666664</v>
      </c>
      <c r="S226" s="2">
        <v>868595.35714285716</v>
      </c>
      <c r="T226" s="2">
        <v>4790</v>
      </c>
      <c r="U226" s="2">
        <v>8472.7999999999993</v>
      </c>
      <c r="V226" s="2">
        <v>685267</v>
      </c>
      <c r="W226" s="2">
        <v>104365.14285714286</v>
      </c>
      <c r="X226" s="2">
        <v>789632.14285714284</v>
      </c>
      <c r="Y226" s="2">
        <v>78963.21428571429</v>
      </c>
      <c r="Z226" s="2">
        <v>137636.44230769231</v>
      </c>
      <c r="AA226" s="3">
        <v>165789.8846153846</v>
      </c>
      <c r="AB226" s="2">
        <v>17119</v>
      </c>
      <c r="AC226" s="3">
        <f t="shared" si="12"/>
        <v>1202403.4840659341</v>
      </c>
      <c r="AD226" s="3">
        <f t="shared" si="13"/>
        <v>251812.14724702417</v>
      </c>
      <c r="AE226" s="3">
        <f t="shared" si="14"/>
        <v>12590.607362351209</v>
      </c>
      <c r="AF226" s="3">
        <f t="shared" si="15"/>
        <v>12600</v>
      </c>
      <c r="AG226" s="3" t="s">
        <v>497</v>
      </c>
      <c r="AI226" s="3" t="s">
        <v>537</v>
      </c>
      <c r="AJ226" s="68" t="s">
        <v>541</v>
      </c>
      <c r="AK226" s="50">
        <v>12600</v>
      </c>
      <c r="AL226" s="31"/>
      <c r="AM226" s="56"/>
      <c r="AS226" s="3">
        <f>Table2[[#This Row],[To be paid]]-Table2[[#This Row],[Amount cash]]-Table2[[#This Row],[Amount chq]]</f>
        <v>0</v>
      </c>
    </row>
    <row r="227" spans="1:45" hidden="1" x14ac:dyDescent="0.3">
      <c r="A227">
        <v>224</v>
      </c>
      <c r="B227">
        <v>51045</v>
      </c>
      <c r="C227" t="s">
        <v>347</v>
      </c>
      <c r="D227" t="s">
        <v>162</v>
      </c>
      <c r="E227" s="12">
        <v>19958</v>
      </c>
      <c r="F227">
        <v>41873</v>
      </c>
      <c r="H227">
        <v>30.833333333333332</v>
      </c>
      <c r="I227">
        <v>39490</v>
      </c>
      <c r="J227">
        <v>144.333</v>
      </c>
      <c r="K227">
        <v>433</v>
      </c>
      <c r="L227">
        <v>643</v>
      </c>
      <c r="M227">
        <v>6280</v>
      </c>
      <c r="O227">
        <v>6923</v>
      </c>
      <c r="P227">
        <v>266.26923076923077</v>
      </c>
      <c r="Q227">
        <v>3994.0384615384614</v>
      </c>
      <c r="R227" s="2">
        <v>30.833333333333332</v>
      </c>
      <c r="S227" s="2">
        <v>842951.52857142861</v>
      </c>
      <c r="T227" s="2">
        <v>3829</v>
      </c>
      <c r="U227" s="2">
        <v>8303.4</v>
      </c>
      <c r="V227" s="2">
        <v>685267</v>
      </c>
      <c r="W227" s="2">
        <v>81052.571428571435</v>
      </c>
      <c r="X227" s="2">
        <v>766319.57142857148</v>
      </c>
      <c r="Y227" s="2">
        <v>76631.957142857151</v>
      </c>
      <c r="Z227" s="2">
        <v>123149.51923076922</v>
      </c>
      <c r="AA227" s="3">
        <v>147704.7115384615</v>
      </c>
      <c r="AB227" s="2">
        <v>16634</v>
      </c>
      <c r="AC227" s="3">
        <f t="shared" si="12"/>
        <v>1142572.1593406594</v>
      </c>
      <c r="AD227" s="3">
        <f t="shared" si="13"/>
        <v>239282.03189775825</v>
      </c>
      <c r="AE227" s="3">
        <f t="shared" si="14"/>
        <v>11964.101594887914</v>
      </c>
      <c r="AF227" s="3">
        <f t="shared" si="15"/>
        <v>12000</v>
      </c>
      <c r="AG227" s="3" t="s">
        <v>497</v>
      </c>
      <c r="AI227" s="3" t="s">
        <v>625</v>
      </c>
      <c r="AJ227" s="46">
        <v>104</v>
      </c>
      <c r="AK227" s="50">
        <v>12000</v>
      </c>
      <c r="AL227" s="31"/>
      <c r="AM227" s="56"/>
      <c r="AN227" s="3">
        <v>11900</v>
      </c>
      <c r="AO227" s="3">
        <v>100</v>
      </c>
      <c r="AS227" s="3">
        <f>Table2[[#This Row],[To be paid]]-Table2[[#This Row],[Amount cash]]-Table2[[#This Row],[Amount chq]]</f>
        <v>0</v>
      </c>
    </row>
    <row r="228" spans="1:45" hidden="1" x14ac:dyDescent="0.3">
      <c r="A228">
        <v>225</v>
      </c>
      <c r="B228">
        <v>51046</v>
      </c>
      <c r="C228" t="s">
        <v>282</v>
      </c>
      <c r="D228" t="s">
        <v>162</v>
      </c>
      <c r="E228" s="12">
        <v>20271</v>
      </c>
      <c r="F228">
        <v>42186</v>
      </c>
      <c r="H228">
        <v>30.833333333333332</v>
      </c>
      <c r="I228">
        <v>39490</v>
      </c>
      <c r="J228">
        <v>144.333</v>
      </c>
      <c r="K228">
        <v>433</v>
      </c>
      <c r="L228">
        <v>643</v>
      </c>
      <c r="M228">
        <v>6280</v>
      </c>
      <c r="O228">
        <v>6923</v>
      </c>
      <c r="P228">
        <v>266.26923076923077</v>
      </c>
      <c r="Q228">
        <v>3994.0384615384614</v>
      </c>
      <c r="R228" s="2">
        <v>30.833333333333332</v>
      </c>
      <c r="S228" s="2">
        <v>842951.52857142861</v>
      </c>
      <c r="T228" s="2">
        <v>5183</v>
      </c>
      <c r="U228" s="2">
        <v>8303.4</v>
      </c>
      <c r="V228" s="2">
        <v>685267</v>
      </c>
      <c r="W228" s="2">
        <v>81052.571428571435</v>
      </c>
      <c r="X228" s="2">
        <v>766319.57142857148</v>
      </c>
      <c r="Y228" s="2">
        <v>76631.957142857151</v>
      </c>
      <c r="Z228" s="2">
        <v>123149.51923076922</v>
      </c>
      <c r="AA228" s="3">
        <v>147704.7115384615</v>
      </c>
      <c r="AB228" s="2">
        <v>16718</v>
      </c>
      <c r="AC228" s="3">
        <f t="shared" si="12"/>
        <v>1144010.1593406594</v>
      </c>
      <c r="AD228" s="3">
        <f t="shared" si="13"/>
        <v>239583.18360975824</v>
      </c>
      <c r="AE228" s="3">
        <f t="shared" si="14"/>
        <v>11979.159180487914</v>
      </c>
      <c r="AF228" s="3">
        <f t="shared" si="15"/>
        <v>12000</v>
      </c>
      <c r="AG228" s="3" t="s">
        <v>497</v>
      </c>
      <c r="AI228" s="3" t="s">
        <v>876</v>
      </c>
      <c r="AJ228" s="49">
        <v>355</v>
      </c>
      <c r="AK228" s="50">
        <v>12000</v>
      </c>
      <c r="AL228" s="31"/>
      <c r="AM228" s="56"/>
      <c r="AS228" s="3">
        <f>Table2[[#This Row],[To be paid]]-Table2[[#This Row],[Amount cash]]-Table2[[#This Row],[Amount chq]]</f>
        <v>0</v>
      </c>
    </row>
    <row r="229" spans="1:45" hidden="1" x14ac:dyDescent="0.3">
      <c r="A229">
        <v>226</v>
      </c>
      <c r="B229">
        <v>51052</v>
      </c>
      <c r="C229" t="s">
        <v>31</v>
      </c>
      <c r="D229" t="s">
        <v>245</v>
      </c>
      <c r="E229" s="12">
        <v>18080</v>
      </c>
      <c r="F229">
        <v>39995</v>
      </c>
      <c r="G229">
        <v>36685</v>
      </c>
      <c r="H229">
        <v>23.166666666666668</v>
      </c>
      <c r="J229">
        <v>144.333</v>
      </c>
      <c r="K229">
        <v>374</v>
      </c>
      <c r="L229">
        <v>452</v>
      </c>
      <c r="M229">
        <v>4553</v>
      </c>
      <c r="O229">
        <v>5005</v>
      </c>
      <c r="P229">
        <v>192.5</v>
      </c>
      <c r="Q229">
        <v>2887.5</v>
      </c>
      <c r="R229" s="2">
        <v>23.166666666666668</v>
      </c>
      <c r="S229" s="2">
        <v>240140.63333333333</v>
      </c>
      <c r="T229" s="2">
        <v>802</v>
      </c>
      <c r="U229" s="2">
        <v>6145.2</v>
      </c>
      <c r="V229" s="2">
        <v>196925.13333333333</v>
      </c>
      <c r="W229" s="2">
        <v>21384.533333333333</v>
      </c>
      <c r="X229" s="2">
        <v>218309.66666666666</v>
      </c>
      <c r="Y229" s="2">
        <v>21830.966666666667</v>
      </c>
      <c r="Z229" s="2">
        <v>66893.75</v>
      </c>
      <c r="AA229" s="3">
        <v>82132.961538461546</v>
      </c>
      <c r="AB229" s="2">
        <v>3731</v>
      </c>
      <c r="AC229" s="3">
        <f t="shared" si="12"/>
        <v>399845.54487179493</v>
      </c>
      <c r="AD229" s="3">
        <f t="shared" si="13"/>
        <v>83737.253389230784</v>
      </c>
      <c r="AE229" s="3">
        <f t="shared" si="14"/>
        <v>4186.8626694615396</v>
      </c>
      <c r="AF229" s="3">
        <f t="shared" si="15"/>
        <v>4200</v>
      </c>
      <c r="AG229" s="3" t="s">
        <v>497</v>
      </c>
      <c r="AI229" s="3" t="s">
        <v>708</v>
      </c>
      <c r="AJ229" s="46">
        <v>155</v>
      </c>
      <c r="AK229" s="50">
        <v>4200</v>
      </c>
      <c r="AL229" s="31"/>
      <c r="AM229" s="56"/>
      <c r="AS229" s="3">
        <f>Table2[[#This Row],[To be paid]]-Table2[[#This Row],[Amount cash]]-Table2[[#This Row],[Amount chq]]</f>
        <v>0</v>
      </c>
    </row>
    <row r="230" spans="1:45" hidden="1" x14ac:dyDescent="0.3">
      <c r="A230">
        <v>227</v>
      </c>
      <c r="B230">
        <v>51068</v>
      </c>
      <c r="C230" t="s">
        <v>348</v>
      </c>
      <c r="D230" t="s">
        <v>117</v>
      </c>
      <c r="E230" s="12">
        <v>17288</v>
      </c>
      <c r="F230">
        <v>39203</v>
      </c>
      <c r="H230">
        <v>29.833333333333332</v>
      </c>
      <c r="J230">
        <v>144.333</v>
      </c>
      <c r="K230">
        <v>715</v>
      </c>
      <c r="L230">
        <v>976</v>
      </c>
      <c r="M230">
        <v>6056</v>
      </c>
      <c r="O230">
        <v>7032</v>
      </c>
      <c r="P230">
        <v>270.46153846153845</v>
      </c>
      <c r="Q230">
        <v>4056.9230769230767</v>
      </c>
      <c r="R230" s="2">
        <v>29.833333333333332</v>
      </c>
      <c r="S230" s="2">
        <v>820163.12258064514</v>
      </c>
      <c r="T230" s="2">
        <v>9689</v>
      </c>
      <c r="U230" s="2">
        <v>8559.7000000000007</v>
      </c>
      <c r="V230" s="2">
        <v>626919.3548387097</v>
      </c>
      <c r="W230" s="2">
        <v>118683.48387096774</v>
      </c>
      <c r="X230" s="2">
        <v>745602.83870967745</v>
      </c>
      <c r="Y230" s="2">
        <v>74560.283870967745</v>
      </c>
      <c r="Z230" s="2">
        <v>121031.53846153845</v>
      </c>
      <c r="AA230" s="3">
        <v>147325.60576923078</v>
      </c>
      <c r="AB230" s="2">
        <v>18170</v>
      </c>
      <c r="AC230" s="3">
        <f t="shared" si="12"/>
        <v>1124938.9668114143</v>
      </c>
      <c r="AD230" s="3">
        <f t="shared" si="13"/>
        <v>235589.21818551363</v>
      </c>
      <c r="AE230" s="3">
        <f t="shared" si="14"/>
        <v>11779.460909275682</v>
      </c>
      <c r="AF230" s="3">
        <f t="shared" si="15"/>
        <v>11800</v>
      </c>
      <c r="AG230" s="3" t="s">
        <v>497</v>
      </c>
      <c r="AI230" s="3" t="s">
        <v>876</v>
      </c>
      <c r="AJ230" s="49">
        <v>198</v>
      </c>
      <c r="AK230" s="50">
        <v>11800</v>
      </c>
      <c r="AL230" s="31"/>
      <c r="AM230" s="56"/>
      <c r="AS230" s="3">
        <f>Table2[[#This Row],[To be paid]]-Table2[[#This Row],[Amount cash]]-Table2[[#This Row],[Amount chq]]</f>
        <v>0</v>
      </c>
    </row>
    <row r="231" spans="1:45" hidden="1" x14ac:dyDescent="0.3">
      <c r="A231">
        <v>228</v>
      </c>
      <c r="B231">
        <v>51070</v>
      </c>
      <c r="C231" t="s">
        <v>349</v>
      </c>
      <c r="D231" t="s">
        <v>133</v>
      </c>
      <c r="E231" s="12">
        <v>20310</v>
      </c>
      <c r="F231">
        <v>40504</v>
      </c>
      <c r="G231">
        <v>40504</v>
      </c>
      <c r="H231">
        <v>30.583333333333332</v>
      </c>
      <c r="I231">
        <v>39490</v>
      </c>
      <c r="J231">
        <v>144.333</v>
      </c>
      <c r="K231">
        <v>493</v>
      </c>
      <c r="L231">
        <v>754</v>
      </c>
      <c r="M231">
        <v>6280</v>
      </c>
      <c r="O231">
        <v>7034</v>
      </c>
      <c r="P231">
        <v>270.53846153846155</v>
      </c>
      <c r="Q231">
        <v>4058.0769230769233</v>
      </c>
      <c r="R231" s="2">
        <v>30.583333333333332</v>
      </c>
      <c r="S231" s="2">
        <v>855685.75714285718</v>
      </c>
      <c r="T231" s="2">
        <v>8242</v>
      </c>
      <c r="U231" s="2">
        <v>8472.7999999999993</v>
      </c>
      <c r="V231" s="2">
        <v>685267</v>
      </c>
      <c r="W231" s="2">
        <v>92629.142857142855</v>
      </c>
      <c r="X231" s="2">
        <v>777896.14285714284</v>
      </c>
      <c r="Y231" s="2">
        <v>77789.614285714284</v>
      </c>
      <c r="Z231" s="2">
        <v>124109.51923076923</v>
      </c>
      <c r="AA231" s="3">
        <v>149496.03846153844</v>
      </c>
      <c r="AB231" s="2">
        <v>16300</v>
      </c>
      <c r="AC231" s="3">
        <f t="shared" si="12"/>
        <v>1162306.114835165</v>
      </c>
      <c r="AD231" s="3">
        <f t="shared" si="13"/>
        <v>243414.79579323958</v>
      </c>
      <c r="AE231" s="3">
        <f t="shared" si="14"/>
        <v>12170.73978966198</v>
      </c>
      <c r="AF231" s="3">
        <f t="shared" si="15"/>
        <v>12200</v>
      </c>
      <c r="AG231" s="3" t="s">
        <v>497</v>
      </c>
      <c r="AH231" s="42">
        <v>196168</v>
      </c>
      <c r="AI231" s="3" t="s">
        <v>708</v>
      </c>
      <c r="AJ231" s="46">
        <v>157</v>
      </c>
      <c r="AK231" s="59"/>
      <c r="AL231" s="50">
        <v>12200</v>
      </c>
      <c r="AM231" s="56"/>
      <c r="AS231" s="3">
        <f>Table2[[#This Row],[To be paid]]-Table2[[#This Row],[Amount cash]]-Table2[[#This Row],[Amount chq]]</f>
        <v>0</v>
      </c>
    </row>
    <row r="232" spans="1:45" hidden="1" x14ac:dyDescent="0.3">
      <c r="A232">
        <v>229</v>
      </c>
      <c r="B232">
        <v>51073</v>
      </c>
      <c r="C232" t="s">
        <v>350</v>
      </c>
      <c r="D232" t="s">
        <v>121</v>
      </c>
      <c r="E232" s="12">
        <v>19846</v>
      </c>
      <c r="F232">
        <v>41761</v>
      </c>
      <c r="H232">
        <v>30.666666666666668</v>
      </c>
      <c r="I232">
        <v>39490</v>
      </c>
      <c r="J232">
        <v>144.333</v>
      </c>
      <c r="K232">
        <v>835</v>
      </c>
      <c r="L232">
        <v>1087</v>
      </c>
      <c r="M232">
        <v>6280</v>
      </c>
      <c r="O232">
        <v>7367</v>
      </c>
      <c r="P232">
        <v>283.34615384615387</v>
      </c>
      <c r="Q232">
        <v>4250.1923076923076</v>
      </c>
      <c r="R232" s="2">
        <v>30.666666666666668</v>
      </c>
      <c r="S232" s="2">
        <v>914203.24285714282</v>
      </c>
      <c r="T232" s="2">
        <v>4626</v>
      </c>
      <c r="U232" s="2">
        <v>8953.5</v>
      </c>
      <c r="V232" s="2">
        <v>685267</v>
      </c>
      <c r="W232" s="2">
        <v>145826.85714285713</v>
      </c>
      <c r="X232" s="2">
        <v>831093.85714285716</v>
      </c>
      <c r="Y232" s="2">
        <v>83109.385714285716</v>
      </c>
      <c r="Z232" s="2">
        <v>130339.23076923077</v>
      </c>
      <c r="AA232" s="3">
        <v>158408.07692307694</v>
      </c>
      <c r="AB232" s="2">
        <v>19064</v>
      </c>
      <c r="AC232" s="3">
        <f t="shared" si="12"/>
        <v>1235594.0505494506</v>
      </c>
      <c r="AD232" s="3">
        <f t="shared" si="13"/>
        <v>258763.04844226813</v>
      </c>
      <c r="AE232" s="3">
        <f t="shared" si="14"/>
        <v>12938.152422113408</v>
      </c>
      <c r="AF232" s="3">
        <f t="shared" si="15"/>
        <v>13000</v>
      </c>
      <c r="AG232" s="3" t="s">
        <v>497</v>
      </c>
      <c r="AH232" s="44" t="s">
        <v>498</v>
      </c>
      <c r="AI232" s="3" t="s">
        <v>490</v>
      </c>
      <c r="AJ232" s="68">
        <v>302</v>
      </c>
      <c r="AK232" s="31"/>
      <c r="AL232" s="50">
        <v>13000</v>
      </c>
      <c r="AM232" s="56"/>
      <c r="AS232" s="3">
        <f>Table2[[#This Row],[To be paid]]-Table2[[#This Row],[Amount cash]]-Table2[[#This Row],[Amount chq]]</f>
        <v>0</v>
      </c>
    </row>
    <row r="233" spans="1:45" hidden="1" x14ac:dyDescent="0.3">
      <c r="A233">
        <v>230</v>
      </c>
      <c r="B233">
        <v>51074</v>
      </c>
      <c r="C233" t="s">
        <v>351</v>
      </c>
      <c r="D233" t="s">
        <v>121</v>
      </c>
      <c r="E233" s="12">
        <v>17930</v>
      </c>
      <c r="F233">
        <v>39845</v>
      </c>
      <c r="H233">
        <v>30.666666666666668</v>
      </c>
      <c r="I233">
        <v>39490</v>
      </c>
      <c r="J233">
        <v>144.333</v>
      </c>
      <c r="K233">
        <v>802</v>
      </c>
      <c r="L233">
        <v>1087</v>
      </c>
      <c r="M233">
        <v>6280</v>
      </c>
      <c r="O233">
        <v>7367</v>
      </c>
      <c r="P233">
        <v>283.34615384615387</v>
      </c>
      <c r="Q233">
        <v>4250.1923076923076</v>
      </c>
      <c r="R233" s="2">
        <v>30.666666666666668</v>
      </c>
      <c r="S233" s="2">
        <v>910731.64285714284</v>
      </c>
      <c r="T233" s="2">
        <v>7825</v>
      </c>
      <c r="U233" s="2">
        <v>8953.5</v>
      </c>
      <c r="V233" s="2">
        <v>685267</v>
      </c>
      <c r="W233" s="2">
        <v>142670.85714285713</v>
      </c>
      <c r="X233" s="2">
        <v>827937.85714285716</v>
      </c>
      <c r="Y233" s="2">
        <v>82793.785714285725</v>
      </c>
      <c r="Z233" s="2">
        <v>130339.23076923077</v>
      </c>
      <c r="AA233" s="3">
        <v>158408.07692307694</v>
      </c>
      <c r="AB233" s="2">
        <v>18604</v>
      </c>
      <c r="AC233" s="3">
        <f t="shared" si="12"/>
        <v>1234861.4505494507</v>
      </c>
      <c r="AD233" s="3">
        <f t="shared" si="13"/>
        <v>258609.62441986817</v>
      </c>
      <c r="AE233" s="3">
        <f t="shared" si="14"/>
        <v>12930.48122099341</v>
      </c>
      <c r="AF233" s="3">
        <f t="shared" si="15"/>
        <v>13000</v>
      </c>
      <c r="AG233" s="3" t="s">
        <v>497</v>
      </c>
      <c r="AH233" s="42">
        <v>784701</v>
      </c>
      <c r="AI233" s="3" t="s">
        <v>876</v>
      </c>
      <c r="AJ233" s="49">
        <v>182</v>
      </c>
      <c r="AK233" s="31"/>
      <c r="AL233" s="50">
        <v>13000</v>
      </c>
      <c r="AM233" s="56"/>
      <c r="AS233" s="3">
        <f>Table2[[#This Row],[To be paid]]-Table2[[#This Row],[Amount cash]]-Table2[[#This Row],[Amount chq]]</f>
        <v>0</v>
      </c>
    </row>
    <row r="234" spans="1:45" x14ac:dyDescent="0.3">
      <c r="A234">
        <v>231</v>
      </c>
      <c r="B234">
        <v>51075</v>
      </c>
      <c r="C234" t="s">
        <v>352</v>
      </c>
      <c r="D234" t="s">
        <v>121</v>
      </c>
      <c r="E234" s="12">
        <v>16132</v>
      </c>
      <c r="F234">
        <v>38047</v>
      </c>
      <c r="H234">
        <v>26.666666666666668</v>
      </c>
      <c r="J234">
        <v>144.333</v>
      </c>
      <c r="K234">
        <v>835</v>
      </c>
      <c r="L234">
        <v>1087</v>
      </c>
      <c r="M234">
        <v>5275</v>
      </c>
      <c r="O234">
        <v>6362</v>
      </c>
      <c r="P234">
        <v>244.69230769230768</v>
      </c>
      <c r="Q234">
        <v>3670.3846153846152</v>
      </c>
      <c r="R234" s="2">
        <v>26.666666666666668</v>
      </c>
      <c r="S234" s="2">
        <v>560704.34838709678</v>
      </c>
      <c r="T234" s="2">
        <v>13465</v>
      </c>
      <c r="U234" s="2">
        <v>7848</v>
      </c>
      <c r="V234" s="2">
        <v>415424.16129032255</v>
      </c>
      <c r="W234" s="2">
        <v>94307.06451612903</v>
      </c>
      <c r="X234" s="2">
        <v>509731.22580645158</v>
      </c>
      <c r="Y234" s="2">
        <v>50973.122580645162</v>
      </c>
      <c r="Z234" s="2">
        <v>97876.923076923078</v>
      </c>
      <c r="AA234" s="3">
        <v>120738.46153846155</v>
      </c>
      <c r="AB234" s="2">
        <v>18707</v>
      </c>
      <c r="AC234" s="3">
        <f t="shared" si="12"/>
        <v>819339.7330024814</v>
      </c>
      <c r="AD234" s="3">
        <f t="shared" si="13"/>
        <v>171589.40424431168</v>
      </c>
      <c r="AE234" s="3">
        <f t="shared" si="14"/>
        <v>8579.470212215585</v>
      </c>
      <c r="AF234" s="3">
        <f t="shared" si="15"/>
        <v>8600</v>
      </c>
      <c r="AK234" s="31"/>
      <c r="AL234" s="31"/>
      <c r="AM234" s="56"/>
      <c r="AS234" s="3">
        <f>Table2[[#This Row],[To be paid]]-Table2[[#This Row],[Amount cash]]-Table2[[#This Row],[Amount chq]]</f>
        <v>8600</v>
      </c>
    </row>
    <row r="235" spans="1:45" hidden="1" x14ac:dyDescent="0.3">
      <c r="A235">
        <v>232</v>
      </c>
      <c r="B235">
        <v>51076</v>
      </c>
      <c r="C235" t="s">
        <v>353</v>
      </c>
      <c r="D235" t="s">
        <v>121</v>
      </c>
      <c r="E235" s="12">
        <v>19503</v>
      </c>
      <c r="F235">
        <v>41418</v>
      </c>
      <c r="G235">
        <v>36136</v>
      </c>
      <c r="H235">
        <v>21</v>
      </c>
      <c r="K235">
        <v>736</v>
      </c>
      <c r="L235">
        <v>802</v>
      </c>
      <c r="M235">
        <v>3876</v>
      </c>
      <c r="O235">
        <v>4678</v>
      </c>
      <c r="P235">
        <v>179.92307692307693</v>
      </c>
      <c r="Q235">
        <v>2698.8461538461538</v>
      </c>
      <c r="R235" s="2">
        <v>21</v>
      </c>
      <c r="S235" s="2">
        <v>152152.90483870966</v>
      </c>
      <c r="T235" s="2">
        <v>0</v>
      </c>
      <c r="U235" s="2">
        <v>5995.6</v>
      </c>
      <c r="V235" s="2">
        <v>120334.32258064515</v>
      </c>
      <c r="W235" s="2">
        <v>17986.5</v>
      </c>
      <c r="X235" s="2">
        <v>138320.82258064515</v>
      </c>
      <c r="Y235" s="2">
        <v>13832.082258064516</v>
      </c>
      <c r="Z235" s="2">
        <v>56675.769230769227</v>
      </c>
      <c r="AA235" s="3">
        <v>72639.000000000015</v>
      </c>
      <c r="AB235" s="2">
        <v>0</v>
      </c>
      <c r="AC235" s="3">
        <f t="shared" si="12"/>
        <v>287463.27406947891</v>
      </c>
      <c r="AD235" s="3">
        <f t="shared" si="13"/>
        <v>60201.708708726554</v>
      </c>
      <c r="AE235" s="3">
        <f t="shared" si="14"/>
        <v>3010.0854354363278</v>
      </c>
      <c r="AF235" s="3">
        <f t="shared" si="15"/>
        <v>3100</v>
      </c>
      <c r="AG235" s="3" t="s">
        <v>497</v>
      </c>
      <c r="AH235" s="42">
        <v>646477</v>
      </c>
      <c r="AI235" s="3" t="s">
        <v>1020</v>
      </c>
      <c r="AJ235" s="46">
        <v>384</v>
      </c>
      <c r="AK235" s="31"/>
      <c r="AL235" s="31">
        <v>3100</v>
      </c>
      <c r="AM235" s="56"/>
      <c r="AS235" s="3">
        <f>Table2[[#This Row],[To be paid]]-Table2[[#This Row],[Amount cash]]-Table2[[#This Row],[Amount chq]]</f>
        <v>0</v>
      </c>
    </row>
    <row r="236" spans="1:45" hidden="1" x14ac:dyDescent="0.3">
      <c r="A236">
        <v>233</v>
      </c>
      <c r="B236">
        <v>51077</v>
      </c>
      <c r="C236" t="s">
        <v>354</v>
      </c>
      <c r="D236" t="s">
        <v>121</v>
      </c>
      <c r="E236" s="12">
        <v>20236</v>
      </c>
      <c r="F236">
        <v>42151</v>
      </c>
      <c r="G236">
        <v>41018</v>
      </c>
      <c r="H236">
        <v>34.833333333333336</v>
      </c>
      <c r="J236">
        <v>144.333</v>
      </c>
      <c r="K236">
        <v>736</v>
      </c>
      <c r="L236">
        <v>1087</v>
      </c>
      <c r="M236">
        <v>6280</v>
      </c>
      <c r="O236">
        <v>7367</v>
      </c>
      <c r="P236">
        <v>283.34615384615387</v>
      </c>
      <c r="Q236">
        <v>4250.1923076923076</v>
      </c>
      <c r="R236" s="2">
        <v>34.833333333333336</v>
      </c>
      <c r="S236" s="2">
        <v>902481.64285714284</v>
      </c>
      <c r="T236" s="2">
        <v>7313</v>
      </c>
      <c r="U236" s="2">
        <v>8953.5</v>
      </c>
      <c r="V236" s="2">
        <v>685267</v>
      </c>
      <c r="W236" s="2">
        <v>135170.85714285713</v>
      </c>
      <c r="X236" s="2">
        <v>820437.85714285716</v>
      </c>
      <c r="Y236" s="2">
        <v>82043.785714285725</v>
      </c>
      <c r="Z236" s="2">
        <v>148048.3653846154</v>
      </c>
      <c r="AA236" s="3">
        <v>179930.9134615385</v>
      </c>
      <c r="AB236" s="2">
        <v>19306</v>
      </c>
      <c r="AC236" s="3">
        <f t="shared" si="12"/>
        <v>1266033.4217032967</v>
      </c>
      <c r="AD236" s="3">
        <f t="shared" si="13"/>
        <v>265137.78330679121</v>
      </c>
      <c r="AE236" s="3">
        <f t="shared" si="14"/>
        <v>13256.889165339562</v>
      </c>
      <c r="AF236" s="3">
        <f t="shared" si="15"/>
        <v>13300</v>
      </c>
      <c r="AG236" s="3" t="s">
        <v>497</v>
      </c>
      <c r="AH236" s="42">
        <v>465583</v>
      </c>
      <c r="AI236" s="3" t="s">
        <v>1020</v>
      </c>
      <c r="AJ236" s="46">
        <v>383</v>
      </c>
      <c r="AK236" s="31"/>
      <c r="AL236" s="31">
        <v>13300</v>
      </c>
      <c r="AM236" s="56"/>
      <c r="AS236" s="3">
        <f>Table2[[#This Row],[To be paid]]-Table2[[#This Row],[Amount cash]]-Table2[[#This Row],[Amount chq]]</f>
        <v>0</v>
      </c>
    </row>
    <row r="237" spans="1:45" x14ac:dyDescent="0.3">
      <c r="A237">
        <v>234</v>
      </c>
      <c r="B237">
        <v>51082</v>
      </c>
      <c r="C237" t="s">
        <v>355</v>
      </c>
      <c r="D237" t="s">
        <v>133</v>
      </c>
      <c r="E237" s="12">
        <v>20736</v>
      </c>
      <c r="F237">
        <v>42651</v>
      </c>
      <c r="H237">
        <v>30.5</v>
      </c>
      <c r="I237">
        <v>39490</v>
      </c>
      <c r="J237">
        <v>144.333</v>
      </c>
      <c r="K237">
        <v>493</v>
      </c>
      <c r="L237">
        <v>754</v>
      </c>
      <c r="M237">
        <v>6280</v>
      </c>
      <c r="O237">
        <v>7034</v>
      </c>
      <c r="P237">
        <v>270.53846153846155</v>
      </c>
      <c r="Q237">
        <v>4058.0769230769233</v>
      </c>
      <c r="R237" s="2">
        <v>30.5</v>
      </c>
      <c r="S237" s="2">
        <v>855685.75714285718</v>
      </c>
      <c r="T237" s="2">
        <v>849</v>
      </c>
      <c r="U237" s="2">
        <v>8472.7999999999993</v>
      </c>
      <c r="V237" s="2">
        <v>685267</v>
      </c>
      <c r="W237" s="2">
        <v>92629.142857142855</v>
      </c>
      <c r="X237" s="2">
        <v>777896.14285714284</v>
      </c>
      <c r="Y237" s="2">
        <v>77789.614285714284</v>
      </c>
      <c r="Z237" s="2">
        <v>123771.34615384616</v>
      </c>
      <c r="AA237" s="3">
        <v>149088.69230769228</v>
      </c>
      <c r="AB237" s="2">
        <v>10338</v>
      </c>
      <c r="AC237" s="3">
        <f t="shared" si="12"/>
        <v>1148205.5956043957</v>
      </c>
      <c r="AD237" s="3">
        <f t="shared" si="13"/>
        <v>240461.80865385497</v>
      </c>
      <c r="AE237" s="3">
        <f t="shared" si="14"/>
        <v>12023.090432692748</v>
      </c>
      <c r="AF237" s="3">
        <f t="shared" si="15"/>
        <v>12100</v>
      </c>
      <c r="AK237" s="31"/>
      <c r="AL237" s="31"/>
      <c r="AM237" s="56"/>
      <c r="AS237" s="3">
        <f>Table2[[#This Row],[To be paid]]-Table2[[#This Row],[Amount cash]]-Table2[[#This Row],[Amount chq]]</f>
        <v>12100</v>
      </c>
    </row>
    <row r="238" spans="1:45" x14ac:dyDescent="0.3">
      <c r="A238">
        <v>235</v>
      </c>
      <c r="B238">
        <v>51088</v>
      </c>
      <c r="C238" t="s">
        <v>356</v>
      </c>
      <c r="D238" t="s">
        <v>117</v>
      </c>
      <c r="E238" s="12">
        <v>13332</v>
      </c>
      <c r="F238">
        <v>35247</v>
      </c>
      <c r="G238">
        <v>36082</v>
      </c>
      <c r="H238">
        <v>18.75</v>
      </c>
      <c r="J238">
        <v>144.333</v>
      </c>
      <c r="K238">
        <v>655</v>
      </c>
      <c r="L238">
        <v>685</v>
      </c>
      <c r="M238">
        <v>3293</v>
      </c>
      <c r="O238">
        <v>3978</v>
      </c>
      <c r="P238">
        <v>153</v>
      </c>
      <c r="Q238">
        <v>2295</v>
      </c>
      <c r="R238" s="2">
        <v>18.75</v>
      </c>
      <c r="S238" s="2">
        <v>13630.45483870968</v>
      </c>
      <c r="T238" s="2">
        <v>5499</v>
      </c>
      <c r="U238" s="2">
        <v>5200.3</v>
      </c>
      <c r="V238" s="2">
        <v>9749.2258064516136</v>
      </c>
      <c r="W238" s="2">
        <v>2642.0967741935483</v>
      </c>
      <c r="X238" s="2">
        <v>12391.322580645163</v>
      </c>
      <c r="Y238" s="2">
        <v>1239.1322580645165</v>
      </c>
      <c r="Z238" s="2">
        <v>43031.25</v>
      </c>
      <c r="AA238" s="3">
        <v>56253.245192307695</v>
      </c>
      <c r="AB238" s="2">
        <v>20378</v>
      </c>
      <c r="AC238" s="3">
        <f t="shared" si="12"/>
        <v>143992.25003101738</v>
      </c>
      <c r="AD238" s="3">
        <f t="shared" si="13"/>
        <v>30155.432970495782</v>
      </c>
      <c r="AE238" s="3">
        <f t="shared" si="14"/>
        <v>1507.7716485247893</v>
      </c>
      <c r="AF238" s="3">
        <f t="shared" si="15"/>
        <v>1600</v>
      </c>
      <c r="AK238" s="31"/>
      <c r="AL238" s="31"/>
      <c r="AM238" s="56"/>
      <c r="AS238" s="3">
        <f>Table2[[#This Row],[To be paid]]-Table2[[#This Row],[Amount cash]]-Table2[[#This Row],[Amount chq]]</f>
        <v>1600</v>
      </c>
    </row>
    <row r="239" spans="1:45" hidden="1" x14ac:dyDescent="0.3">
      <c r="A239">
        <v>236</v>
      </c>
      <c r="B239">
        <v>51097</v>
      </c>
      <c r="C239" t="s">
        <v>65</v>
      </c>
      <c r="D239" t="s">
        <v>121</v>
      </c>
      <c r="E239" s="12">
        <v>20313</v>
      </c>
      <c r="F239">
        <v>42228</v>
      </c>
      <c r="H239">
        <v>29.916666666666668</v>
      </c>
      <c r="I239">
        <v>39490</v>
      </c>
      <c r="J239">
        <v>144.333</v>
      </c>
      <c r="K239">
        <v>769</v>
      </c>
      <c r="L239">
        <v>1087</v>
      </c>
      <c r="M239">
        <v>6280</v>
      </c>
      <c r="O239">
        <v>7367</v>
      </c>
      <c r="P239">
        <v>283.34615384615387</v>
      </c>
      <c r="Q239">
        <v>4250.1923076923076</v>
      </c>
      <c r="R239" s="2">
        <v>29.916666666666668</v>
      </c>
      <c r="S239" s="2">
        <v>906824.44285714289</v>
      </c>
      <c r="T239" s="2">
        <v>4553</v>
      </c>
      <c r="U239" s="2">
        <v>8953.5</v>
      </c>
      <c r="V239" s="2">
        <v>685267</v>
      </c>
      <c r="W239" s="2">
        <v>139118.85714285713</v>
      </c>
      <c r="X239" s="2">
        <v>824385.85714285716</v>
      </c>
      <c r="Y239" s="2">
        <v>82438.585714285728</v>
      </c>
      <c r="Z239" s="2">
        <v>127151.58653846155</v>
      </c>
      <c r="AA239" s="3">
        <v>154533.96634615387</v>
      </c>
      <c r="AB239" s="2">
        <v>19479</v>
      </c>
      <c r="AC239" s="3">
        <f t="shared" si="12"/>
        <v>1221495.4957417583</v>
      </c>
      <c r="AD239" s="3">
        <f t="shared" si="13"/>
        <v>255810.47270022199</v>
      </c>
      <c r="AE239" s="3">
        <f t="shared" si="14"/>
        <v>12790.523635011101</v>
      </c>
      <c r="AF239" s="3">
        <f t="shared" si="15"/>
        <v>12800</v>
      </c>
      <c r="AG239" s="3" t="s">
        <v>497</v>
      </c>
      <c r="AH239" s="42">
        <v>83089</v>
      </c>
      <c r="AI239" s="3" t="s">
        <v>625</v>
      </c>
      <c r="AJ239" s="68" t="s">
        <v>875</v>
      </c>
      <c r="AK239" s="31"/>
      <c r="AL239" s="50">
        <v>12800</v>
      </c>
      <c r="AM239" s="56"/>
      <c r="AS239" s="3">
        <f>Table2[[#This Row],[To be paid]]-Table2[[#This Row],[Amount cash]]-Table2[[#This Row],[Amount chq]]</f>
        <v>0</v>
      </c>
    </row>
    <row r="240" spans="1:45" hidden="1" x14ac:dyDescent="0.3">
      <c r="A240">
        <v>237</v>
      </c>
      <c r="B240">
        <v>51099</v>
      </c>
      <c r="C240" t="s">
        <v>357</v>
      </c>
      <c r="D240" t="s">
        <v>162</v>
      </c>
      <c r="E240" s="12">
        <v>18568</v>
      </c>
      <c r="F240">
        <v>40483</v>
      </c>
      <c r="H240">
        <v>29.833333333333332</v>
      </c>
      <c r="I240">
        <v>39490</v>
      </c>
      <c r="J240">
        <v>144.333</v>
      </c>
      <c r="K240">
        <v>475</v>
      </c>
      <c r="L240">
        <v>643</v>
      </c>
      <c r="M240">
        <v>6280</v>
      </c>
      <c r="O240">
        <v>6923</v>
      </c>
      <c r="P240">
        <v>266.26923076923077</v>
      </c>
      <c r="Q240">
        <v>3994.0384615384614</v>
      </c>
      <c r="R240" s="2">
        <v>29.833333333333332</v>
      </c>
      <c r="S240" s="2">
        <v>847848.72857142868</v>
      </c>
      <c r="T240" s="2">
        <v>16471</v>
      </c>
      <c r="U240" s="2">
        <v>8303.4</v>
      </c>
      <c r="V240" s="2">
        <v>685267</v>
      </c>
      <c r="W240" s="2">
        <v>85504.571428571435</v>
      </c>
      <c r="X240" s="2">
        <v>770771.57142857148</v>
      </c>
      <c r="Y240" s="2">
        <v>77077.157142857148</v>
      </c>
      <c r="Z240" s="2">
        <v>119155.48076923077</v>
      </c>
      <c r="AA240" s="3">
        <v>142914.28846153844</v>
      </c>
      <c r="AB240" s="2">
        <v>76029</v>
      </c>
      <c r="AC240" s="3">
        <f t="shared" si="12"/>
        <v>1210721.8978021978</v>
      </c>
      <c r="AD240" s="3">
        <f t="shared" si="13"/>
        <v>253554.22272532748</v>
      </c>
      <c r="AE240" s="3">
        <f t="shared" si="14"/>
        <v>12677.711136266375</v>
      </c>
      <c r="AF240" s="3">
        <f t="shared" si="15"/>
        <v>12700</v>
      </c>
      <c r="AG240" s="3" t="s">
        <v>497</v>
      </c>
      <c r="AH240" s="42">
        <v>625974</v>
      </c>
      <c r="AI240" s="3" t="s">
        <v>625</v>
      </c>
      <c r="AJ240" s="68" t="s">
        <v>874</v>
      </c>
      <c r="AK240" s="31"/>
      <c r="AL240" s="50">
        <v>12700</v>
      </c>
      <c r="AM240" s="56"/>
      <c r="AS240" s="3">
        <f>Table2[[#This Row],[To be paid]]-Table2[[#This Row],[Amount cash]]-Table2[[#This Row],[Amount chq]]</f>
        <v>0</v>
      </c>
    </row>
    <row r="241" spans="1:45" hidden="1" x14ac:dyDescent="0.3">
      <c r="A241">
        <v>238</v>
      </c>
      <c r="B241">
        <v>51124</v>
      </c>
      <c r="C241" t="s">
        <v>358</v>
      </c>
      <c r="D241" t="s">
        <v>121</v>
      </c>
      <c r="E241" s="12">
        <v>17319</v>
      </c>
      <c r="F241">
        <v>39234</v>
      </c>
      <c r="H241">
        <v>28.916666666666668</v>
      </c>
      <c r="J241">
        <v>144.333</v>
      </c>
      <c r="K241">
        <v>769</v>
      </c>
      <c r="L241">
        <v>1087</v>
      </c>
      <c r="M241">
        <v>6056</v>
      </c>
      <c r="O241">
        <v>7143</v>
      </c>
      <c r="P241">
        <v>274.73076923076923</v>
      </c>
      <c r="Q241">
        <v>4120.9615384615381</v>
      </c>
      <c r="R241" s="2">
        <v>28.916666666666668</v>
      </c>
      <c r="S241" s="2">
        <v>839272.6100000001</v>
      </c>
      <c r="T241" s="2">
        <v>11919</v>
      </c>
      <c r="U241" s="2">
        <v>8707.1</v>
      </c>
      <c r="V241" s="2">
        <v>632981.8666666667</v>
      </c>
      <c r="W241" s="2">
        <v>129993.23333333334</v>
      </c>
      <c r="X241" s="2">
        <v>762975.10000000009</v>
      </c>
      <c r="Y241" s="2">
        <v>76297.510000000009</v>
      </c>
      <c r="Z241" s="2">
        <v>119164.47115384614</v>
      </c>
      <c r="AA241" s="3">
        <v>145257.87019230772</v>
      </c>
      <c r="AB241" s="2">
        <v>19558</v>
      </c>
      <c r="AC241" s="3">
        <f t="shared" si="12"/>
        <v>1143879.051346154</v>
      </c>
      <c r="AD241" s="3">
        <f t="shared" si="13"/>
        <v>239555.72644911695</v>
      </c>
      <c r="AE241" s="3">
        <f t="shared" si="14"/>
        <v>11977.786322455848</v>
      </c>
      <c r="AF241" s="3">
        <f t="shared" si="15"/>
        <v>12000</v>
      </c>
      <c r="AG241" s="3" t="s">
        <v>497</v>
      </c>
      <c r="AH241" s="42">
        <v>426312</v>
      </c>
      <c r="AI241" s="3" t="s">
        <v>490</v>
      </c>
      <c r="AJ241" s="68" t="s">
        <v>518</v>
      </c>
      <c r="AK241" s="31"/>
      <c r="AL241" s="50">
        <v>12000</v>
      </c>
      <c r="AM241" s="56"/>
      <c r="AS241" s="3">
        <f>Table2[[#This Row],[To be paid]]-Table2[[#This Row],[Amount cash]]-Table2[[#This Row],[Amount chq]]</f>
        <v>0</v>
      </c>
    </row>
    <row r="242" spans="1:45" hidden="1" x14ac:dyDescent="0.3">
      <c r="A242">
        <v>239</v>
      </c>
      <c r="B242">
        <v>51148</v>
      </c>
      <c r="C242" t="s">
        <v>359</v>
      </c>
      <c r="D242" t="s">
        <v>121</v>
      </c>
      <c r="E242" s="12">
        <v>19974</v>
      </c>
      <c r="F242">
        <v>41889</v>
      </c>
      <c r="H242">
        <v>29.25</v>
      </c>
      <c r="I242">
        <v>39490</v>
      </c>
      <c r="J242">
        <v>144.333</v>
      </c>
      <c r="K242">
        <v>769</v>
      </c>
      <c r="L242">
        <v>1087</v>
      </c>
      <c r="M242">
        <v>6280</v>
      </c>
      <c r="O242">
        <v>7367</v>
      </c>
      <c r="P242">
        <v>283.34615384615387</v>
      </c>
      <c r="Q242">
        <v>4250.1923076923076</v>
      </c>
      <c r="R242" s="2">
        <v>29.25</v>
      </c>
      <c r="S242" s="2">
        <v>906824.44285714289</v>
      </c>
      <c r="T242" s="2">
        <v>5218</v>
      </c>
      <c r="U242" s="2">
        <v>8953.5</v>
      </c>
      <c r="V242" s="2">
        <v>685267</v>
      </c>
      <c r="W242" s="2">
        <v>139118.85714285713</v>
      </c>
      <c r="X242" s="2">
        <v>824385.85714285716</v>
      </c>
      <c r="Y242" s="2">
        <v>82438.585714285728</v>
      </c>
      <c r="Z242" s="2">
        <v>124318.125</v>
      </c>
      <c r="AA242" s="3">
        <v>151090.3125</v>
      </c>
      <c r="AB242" s="2">
        <v>18513</v>
      </c>
      <c r="AC242" s="3">
        <f t="shared" si="12"/>
        <v>1214917.380357143</v>
      </c>
      <c r="AD242" s="3">
        <f t="shared" si="13"/>
        <v>254432.85746391432</v>
      </c>
      <c r="AE242" s="3">
        <f t="shared" si="14"/>
        <v>12721.642873195717</v>
      </c>
      <c r="AF242" s="3">
        <f t="shared" si="15"/>
        <v>12800</v>
      </c>
      <c r="AG242" s="3" t="s">
        <v>497</v>
      </c>
      <c r="AH242" s="42">
        <v>908582</v>
      </c>
      <c r="AI242" s="3" t="s">
        <v>1043</v>
      </c>
      <c r="AJ242" s="46">
        <v>202</v>
      </c>
      <c r="AK242" s="31"/>
      <c r="AL242" s="31">
        <v>12800</v>
      </c>
      <c r="AM242" s="56"/>
      <c r="AS242" s="3">
        <f>Table2[[#This Row],[To be paid]]-Table2[[#This Row],[Amount cash]]-Table2[[#This Row],[Amount chq]]</f>
        <v>0</v>
      </c>
    </row>
    <row r="243" spans="1:45" hidden="1" x14ac:dyDescent="0.3">
      <c r="A243">
        <v>240</v>
      </c>
      <c r="B243">
        <v>51157</v>
      </c>
      <c r="C243" t="s">
        <v>360</v>
      </c>
      <c r="D243" t="s">
        <v>121</v>
      </c>
      <c r="E243" s="12">
        <v>19929</v>
      </c>
      <c r="F243">
        <v>41844</v>
      </c>
      <c r="H243">
        <v>29.083333333333332</v>
      </c>
      <c r="I243">
        <v>39490</v>
      </c>
      <c r="J243">
        <v>144.333</v>
      </c>
      <c r="K243">
        <v>769</v>
      </c>
      <c r="L243">
        <v>1087</v>
      </c>
      <c r="M243">
        <v>6280</v>
      </c>
      <c r="O243">
        <v>7367</v>
      </c>
      <c r="P243">
        <v>283.34615384615387</v>
      </c>
      <c r="Q243">
        <v>4250.1923076923076</v>
      </c>
      <c r="R243" s="2">
        <v>29.083333333333332</v>
      </c>
      <c r="S243" s="2">
        <v>906824.44285714289</v>
      </c>
      <c r="T243" s="2">
        <v>6960</v>
      </c>
      <c r="U243" s="2">
        <v>8953.5</v>
      </c>
      <c r="V243" s="2">
        <v>685267</v>
      </c>
      <c r="W243" s="2">
        <v>139118.85714285713</v>
      </c>
      <c r="X243" s="2">
        <v>824385.85714285716</v>
      </c>
      <c r="Y243" s="2">
        <v>82438.585714285728</v>
      </c>
      <c r="Z243" s="2">
        <v>123609.75961538461</v>
      </c>
      <c r="AA243" s="3">
        <v>150229.39903846153</v>
      </c>
      <c r="AB243" s="2">
        <v>18840</v>
      </c>
      <c r="AC243" s="3">
        <f t="shared" si="12"/>
        <v>1215417.101510989</v>
      </c>
      <c r="AD243" s="3">
        <f t="shared" si="13"/>
        <v>254537.51106683735</v>
      </c>
      <c r="AE243" s="3">
        <f t="shared" si="14"/>
        <v>12726.875553341868</v>
      </c>
      <c r="AF243" s="3">
        <f t="shared" si="15"/>
        <v>12800</v>
      </c>
      <c r="AG243" s="3" t="s">
        <v>497</v>
      </c>
      <c r="AH243" s="42">
        <v>372191</v>
      </c>
      <c r="AI243" s="3" t="s">
        <v>598</v>
      </c>
      <c r="AJ243" s="68" t="s">
        <v>600</v>
      </c>
      <c r="AK243" s="31"/>
      <c r="AL243" s="50">
        <v>12800</v>
      </c>
      <c r="AM243" s="56"/>
      <c r="AS243" s="3">
        <f>Table2[[#This Row],[To be paid]]-Table2[[#This Row],[Amount cash]]-Table2[[#This Row],[Amount chq]]</f>
        <v>0</v>
      </c>
    </row>
    <row r="244" spans="1:45" x14ac:dyDescent="0.3">
      <c r="A244">
        <v>241</v>
      </c>
      <c r="B244">
        <v>51158</v>
      </c>
      <c r="C244" t="s">
        <v>361</v>
      </c>
      <c r="D244" t="s">
        <v>121</v>
      </c>
      <c r="E244" s="12">
        <v>18080</v>
      </c>
      <c r="F244">
        <v>39995</v>
      </c>
      <c r="H244">
        <v>29.083333333333332</v>
      </c>
      <c r="I244">
        <v>39490</v>
      </c>
      <c r="J244">
        <v>144.333</v>
      </c>
      <c r="K244">
        <v>736</v>
      </c>
      <c r="L244">
        <v>1087</v>
      </c>
      <c r="M244">
        <v>6280</v>
      </c>
      <c r="O244">
        <v>7367</v>
      </c>
      <c r="P244">
        <v>283.34615384615387</v>
      </c>
      <c r="Q244">
        <v>4250.1923076923076</v>
      </c>
      <c r="R244" s="2">
        <v>29.083333333333332</v>
      </c>
      <c r="S244" s="2">
        <v>902481.64285714284</v>
      </c>
      <c r="T244" s="2">
        <v>12342</v>
      </c>
      <c r="U244" s="2">
        <v>8953.5</v>
      </c>
      <c r="V244" s="2">
        <v>685267</v>
      </c>
      <c r="W244" s="2">
        <v>135170.85714285713</v>
      </c>
      <c r="X244" s="2">
        <v>820437.85714285716</v>
      </c>
      <c r="Y244" s="2">
        <v>82043.785714285725</v>
      </c>
      <c r="Z244" s="2">
        <v>123609.75961538461</v>
      </c>
      <c r="AA244" s="3">
        <v>150229.39903846153</v>
      </c>
      <c r="AB244" s="2">
        <v>17278</v>
      </c>
      <c r="AC244" s="3">
        <f t="shared" si="12"/>
        <v>1214894.301510989</v>
      </c>
      <c r="AD244" s="3">
        <f t="shared" si="13"/>
        <v>254428.02419963735</v>
      </c>
      <c r="AE244" s="3">
        <f t="shared" si="14"/>
        <v>12721.401209981868</v>
      </c>
      <c r="AF244" s="3">
        <f t="shared" si="15"/>
        <v>12800</v>
      </c>
      <c r="AK244" s="31"/>
      <c r="AL244" s="31"/>
      <c r="AM244" s="56"/>
      <c r="AS244" s="3">
        <f>Table2[[#This Row],[To be paid]]-Table2[[#This Row],[Amount cash]]-Table2[[#This Row],[Amount chq]]</f>
        <v>12800</v>
      </c>
    </row>
    <row r="245" spans="1:45" hidden="1" x14ac:dyDescent="0.3">
      <c r="A245">
        <v>242</v>
      </c>
      <c r="B245">
        <v>51159</v>
      </c>
      <c r="C245" t="s">
        <v>362</v>
      </c>
      <c r="D245" t="s">
        <v>117</v>
      </c>
      <c r="E245" s="12">
        <v>22112</v>
      </c>
      <c r="F245">
        <v>44027</v>
      </c>
      <c r="H245">
        <v>29.083333333333332</v>
      </c>
      <c r="I245">
        <v>39490</v>
      </c>
      <c r="J245">
        <v>144.333</v>
      </c>
      <c r="K245">
        <v>655</v>
      </c>
      <c r="L245">
        <v>976</v>
      </c>
      <c r="M245">
        <v>6280</v>
      </c>
      <c r="O245">
        <v>7256</v>
      </c>
      <c r="P245">
        <v>279.07692307692309</v>
      </c>
      <c r="Q245">
        <v>4186.1538461538466</v>
      </c>
      <c r="R245" s="2">
        <v>29.083333333333332</v>
      </c>
      <c r="S245" s="2">
        <v>886883.01428571425</v>
      </c>
      <c r="T245" s="2">
        <v>8789</v>
      </c>
      <c r="U245" s="2">
        <v>8806.1</v>
      </c>
      <c r="V245" s="2">
        <v>685267</v>
      </c>
      <c r="W245" s="2">
        <v>120990.28571428571</v>
      </c>
      <c r="X245" s="2">
        <v>806257.28571428568</v>
      </c>
      <c r="Y245" s="2">
        <v>80625.728571428568</v>
      </c>
      <c r="Z245" s="2">
        <v>121747.3076923077</v>
      </c>
      <c r="AA245" s="3">
        <v>147756.1971153846</v>
      </c>
      <c r="AB245" s="2">
        <v>18754</v>
      </c>
      <c r="AC245" s="3">
        <f t="shared" si="12"/>
        <v>1192735.6190934065</v>
      </c>
      <c r="AD245" s="3">
        <f t="shared" si="13"/>
        <v>249787.46429301755</v>
      </c>
      <c r="AE245" s="3">
        <f t="shared" si="14"/>
        <v>12489.373214650877</v>
      </c>
      <c r="AF245" s="3">
        <f t="shared" si="15"/>
        <v>12500</v>
      </c>
      <c r="AG245" s="3" t="s">
        <v>497</v>
      </c>
      <c r="AI245" s="3" t="s">
        <v>554</v>
      </c>
      <c r="AJ245" s="68" t="s">
        <v>555</v>
      </c>
      <c r="AK245" s="50">
        <v>12500</v>
      </c>
      <c r="AL245" s="31"/>
      <c r="AM245" s="56"/>
      <c r="AS245" s="3">
        <f>Table2[[#This Row],[To be paid]]-Table2[[#This Row],[Amount cash]]-Table2[[#This Row],[Amount chq]]</f>
        <v>0</v>
      </c>
    </row>
    <row r="246" spans="1:45" hidden="1" x14ac:dyDescent="0.3">
      <c r="A246">
        <v>243</v>
      </c>
      <c r="B246">
        <v>51163</v>
      </c>
      <c r="C246" t="s">
        <v>363</v>
      </c>
      <c r="D246" t="s">
        <v>121</v>
      </c>
      <c r="E246" s="12">
        <v>19597</v>
      </c>
      <c r="F246">
        <v>41512</v>
      </c>
      <c r="H246">
        <v>29.083333333333332</v>
      </c>
      <c r="I246">
        <v>39490</v>
      </c>
      <c r="J246">
        <v>144.333</v>
      </c>
      <c r="K246">
        <v>769</v>
      </c>
      <c r="L246">
        <v>1087</v>
      </c>
      <c r="M246">
        <v>6280</v>
      </c>
      <c r="O246">
        <v>7367</v>
      </c>
      <c r="P246">
        <v>283.34615384615387</v>
      </c>
      <c r="Q246">
        <v>4250.1923076923076</v>
      </c>
      <c r="R246" s="2">
        <v>29.083333333333332</v>
      </c>
      <c r="S246" s="2">
        <v>906824.44285714289</v>
      </c>
      <c r="T246" s="2">
        <v>12311</v>
      </c>
      <c r="U246" s="2">
        <v>8953.5</v>
      </c>
      <c r="V246" s="2">
        <v>685267</v>
      </c>
      <c r="W246" s="2">
        <v>139118.85714285713</v>
      </c>
      <c r="X246" s="2">
        <v>824385.85714285716</v>
      </c>
      <c r="Y246" s="2">
        <v>82438.585714285728</v>
      </c>
      <c r="Z246" s="2">
        <v>123609.75961538461</v>
      </c>
      <c r="AA246" s="3">
        <v>150229.39903846153</v>
      </c>
      <c r="AB246" s="2">
        <v>18301</v>
      </c>
      <c r="AC246" s="3">
        <f t="shared" si="12"/>
        <v>1220229.101510989</v>
      </c>
      <c r="AD246" s="3">
        <f t="shared" si="13"/>
        <v>255545.25935483736</v>
      </c>
      <c r="AE246" s="3">
        <f t="shared" si="14"/>
        <v>12777.262967741868</v>
      </c>
      <c r="AF246" s="3">
        <f t="shared" si="15"/>
        <v>12800</v>
      </c>
      <c r="AG246" s="3" t="s">
        <v>497</v>
      </c>
      <c r="AH246" s="42">
        <v>244085</v>
      </c>
      <c r="AI246" s="3" t="s">
        <v>613</v>
      </c>
      <c r="AJ246" s="68" t="s">
        <v>614</v>
      </c>
      <c r="AK246" s="31"/>
      <c r="AL246" s="50">
        <v>12800</v>
      </c>
      <c r="AM246" s="56"/>
      <c r="AS246" s="3">
        <f>Table2[[#This Row],[To be paid]]-Table2[[#This Row],[Amount cash]]-Table2[[#This Row],[Amount chq]]</f>
        <v>0</v>
      </c>
    </row>
    <row r="247" spans="1:45" hidden="1" x14ac:dyDescent="0.3">
      <c r="A247">
        <v>244</v>
      </c>
      <c r="B247">
        <v>51164</v>
      </c>
      <c r="C247" t="s">
        <v>364</v>
      </c>
      <c r="D247" t="s">
        <v>121</v>
      </c>
      <c r="E247" s="12">
        <v>20271</v>
      </c>
      <c r="F247">
        <v>42186</v>
      </c>
      <c r="H247">
        <v>28.333333333333332</v>
      </c>
      <c r="I247">
        <v>39490</v>
      </c>
      <c r="J247">
        <v>144.333</v>
      </c>
      <c r="K247">
        <v>769</v>
      </c>
      <c r="L247">
        <v>1087</v>
      </c>
      <c r="M247">
        <v>6280</v>
      </c>
      <c r="O247">
        <v>7367</v>
      </c>
      <c r="P247">
        <v>283.34615384615387</v>
      </c>
      <c r="Q247">
        <v>4250.1923076923076</v>
      </c>
      <c r="R247" s="2">
        <v>28.333333333333332</v>
      </c>
      <c r="S247" s="2">
        <v>906824.44285714289</v>
      </c>
      <c r="T247" s="2">
        <v>3211</v>
      </c>
      <c r="U247" s="2">
        <v>8953.5</v>
      </c>
      <c r="V247" s="2">
        <v>685267</v>
      </c>
      <c r="W247" s="2">
        <v>139118.85714285713</v>
      </c>
      <c r="X247" s="2">
        <v>824385.85714285716</v>
      </c>
      <c r="Y247" s="2">
        <v>82438.585714285728</v>
      </c>
      <c r="Z247" s="2">
        <v>120422.11538461538</v>
      </c>
      <c r="AA247" s="3">
        <v>146355.28846153847</v>
      </c>
      <c r="AB247" s="2">
        <v>17314</v>
      </c>
      <c r="AC247" s="3">
        <f t="shared" si="12"/>
        <v>1203080.3467032968</v>
      </c>
      <c r="AD247" s="3">
        <f t="shared" si="13"/>
        <v>251953.89852799123</v>
      </c>
      <c r="AE247" s="3">
        <f t="shared" si="14"/>
        <v>12597.694926399563</v>
      </c>
      <c r="AF247" s="3">
        <f t="shared" si="15"/>
        <v>12600</v>
      </c>
      <c r="AG247" s="3" t="s">
        <v>497</v>
      </c>
      <c r="AI247" s="3" t="s">
        <v>625</v>
      </c>
      <c r="AJ247" s="68" t="s">
        <v>634</v>
      </c>
      <c r="AK247" s="50">
        <v>12600</v>
      </c>
      <c r="AL247" s="31"/>
      <c r="AM247" s="56"/>
      <c r="AS247" s="3">
        <f>Table2[[#This Row],[To be paid]]-Table2[[#This Row],[Amount cash]]-Table2[[#This Row],[Amount chq]]</f>
        <v>0</v>
      </c>
    </row>
    <row r="248" spans="1:45" hidden="1" x14ac:dyDescent="0.3">
      <c r="A248">
        <v>245</v>
      </c>
      <c r="B248">
        <v>51167</v>
      </c>
      <c r="C248" t="s">
        <v>365</v>
      </c>
      <c r="D248" t="s">
        <v>121</v>
      </c>
      <c r="E248" s="12">
        <v>20002</v>
      </c>
      <c r="F248">
        <v>41917</v>
      </c>
      <c r="H248">
        <v>29.083333333333332</v>
      </c>
      <c r="I248">
        <v>39490</v>
      </c>
      <c r="J248">
        <v>144.333</v>
      </c>
      <c r="K248">
        <v>736</v>
      </c>
      <c r="L248">
        <v>1087</v>
      </c>
      <c r="M248">
        <v>6280</v>
      </c>
      <c r="O248">
        <v>7367</v>
      </c>
      <c r="P248">
        <v>283.34615384615387</v>
      </c>
      <c r="Q248">
        <v>4250.1923076923076</v>
      </c>
      <c r="R248" s="2">
        <v>29.083333333333332</v>
      </c>
      <c r="S248" s="2">
        <v>902481.64285714284</v>
      </c>
      <c r="T248" s="2">
        <v>6384</v>
      </c>
      <c r="U248" s="2">
        <v>8953.5</v>
      </c>
      <c r="V248" s="2">
        <v>685267</v>
      </c>
      <c r="W248" s="2">
        <v>135170.85714285713</v>
      </c>
      <c r="X248" s="2">
        <v>820437.85714285716</v>
      </c>
      <c r="Y248" s="2">
        <v>82043.785714285725</v>
      </c>
      <c r="Z248" s="2">
        <v>123609.75961538461</v>
      </c>
      <c r="AA248" s="3">
        <v>150229.39903846153</v>
      </c>
      <c r="AB248" s="2">
        <v>16818</v>
      </c>
      <c r="AC248" s="3">
        <f t="shared" si="12"/>
        <v>1208476.301510989</v>
      </c>
      <c r="AD248" s="3">
        <f t="shared" si="13"/>
        <v>253083.94096763735</v>
      </c>
      <c r="AE248" s="3">
        <f t="shared" si="14"/>
        <v>12654.197048381868</v>
      </c>
      <c r="AF248" s="3">
        <f t="shared" si="15"/>
        <v>12700</v>
      </c>
      <c r="AG248" s="3" t="s">
        <v>497</v>
      </c>
      <c r="AH248" s="42">
        <v>937731</v>
      </c>
      <c r="AI248" s="3" t="s">
        <v>617</v>
      </c>
      <c r="AJ248" s="68" t="s">
        <v>621</v>
      </c>
      <c r="AK248" s="31"/>
      <c r="AL248" s="50">
        <v>12700</v>
      </c>
      <c r="AM248" s="56"/>
      <c r="AS248" s="3">
        <f>Table2[[#This Row],[To be paid]]-Table2[[#This Row],[Amount cash]]-Table2[[#This Row],[Amount chq]]</f>
        <v>0</v>
      </c>
    </row>
    <row r="249" spans="1:45" hidden="1" x14ac:dyDescent="0.3">
      <c r="A249">
        <v>246</v>
      </c>
      <c r="B249">
        <v>51168</v>
      </c>
      <c r="C249" s="51" t="s">
        <v>366</v>
      </c>
      <c r="D249" t="s">
        <v>121</v>
      </c>
      <c r="E249" s="12">
        <v>19592</v>
      </c>
      <c r="F249">
        <v>41507</v>
      </c>
      <c r="H249">
        <v>29.083333333333332</v>
      </c>
      <c r="I249">
        <v>39490</v>
      </c>
      <c r="J249">
        <v>144.333</v>
      </c>
      <c r="K249">
        <v>769</v>
      </c>
      <c r="L249">
        <v>1087</v>
      </c>
      <c r="M249">
        <v>6280</v>
      </c>
      <c r="O249">
        <v>7367</v>
      </c>
      <c r="P249">
        <v>283.34615384615387</v>
      </c>
      <c r="Q249">
        <v>4250.1923076923076</v>
      </c>
      <c r="R249" s="2">
        <v>29.083333333333332</v>
      </c>
      <c r="S249" s="2">
        <v>906824.44285714289</v>
      </c>
      <c r="T249" s="2">
        <v>8294</v>
      </c>
      <c r="U249" s="2">
        <v>8953.5</v>
      </c>
      <c r="V249" s="2">
        <v>685267</v>
      </c>
      <c r="W249" s="2">
        <v>139118.85714285713</v>
      </c>
      <c r="X249" s="2">
        <v>824385.85714285716</v>
      </c>
      <c r="Y249" s="2">
        <v>82438.585714285728</v>
      </c>
      <c r="Z249" s="2">
        <v>123609.75961538461</v>
      </c>
      <c r="AA249" s="3">
        <v>150229.39903846153</v>
      </c>
      <c r="AB249" s="2">
        <v>17920</v>
      </c>
      <c r="AC249" s="3">
        <f t="shared" si="12"/>
        <v>1215831.101510989</v>
      </c>
      <c r="AD249" s="3">
        <f t="shared" si="13"/>
        <v>254624.21260283736</v>
      </c>
      <c r="AE249" s="3">
        <f t="shared" si="14"/>
        <v>12731.210630141868</v>
      </c>
      <c r="AF249" s="3">
        <f t="shared" si="15"/>
        <v>12800</v>
      </c>
      <c r="AG249" s="3" t="s">
        <v>497</v>
      </c>
      <c r="AH249" s="42">
        <v>375766</v>
      </c>
      <c r="AI249" s="3" t="s">
        <v>708</v>
      </c>
      <c r="AJ249" s="46">
        <v>162</v>
      </c>
      <c r="AK249" s="59"/>
      <c r="AL249" s="50">
        <v>12800</v>
      </c>
      <c r="AM249" s="56"/>
      <c r="AS249" s="3">
        <f>Table2[[#This Row],[To be paid]]-Table2[[#This Row],[Amount cash]]-Table2[[#This Row],[Amount chq]]</f>
        <v>0</v>
      </c>
    </row>
    <row r="250" spans="1:45" hidden="1" x14ac:dyDescent="0.3">
      <c r="A250">
        <v>247</v>
      </c>
      <c r="B250">
        <v>51175</v>
      </c>
      <c r="C250" t="s">
        <v>367</v>
      </c>
      <c r="D250" t="s">
        <v>133</v>
      </c>
      <c r="E250" s="12">
        <v>19146</v>
      </c>
      <c r="F250">
        <v>41061</v>
      </c>
      <c r="H250">
        <v>29.083333333333332</v>
      </c>
      <c r="I250">
        <v>39490</v>
      </c>
      <c r="J250">
        <v>144.333</v>
      </c>
      <c r="K250">
        <v>469</v>
      </c>
      <c r="L250">
        <v>754</v>
      </c>
      <c r="M250">
        <v>6280</v>
      </c>
      <c r="O250">
        <v>7034</v>
      </c>
      <c r="P250">
        <v>270.53846153846155</v>
      </c>
      <c r="Q250">
        <v>4058.0769230769233</v>
      </c>
      <c r="R250" s="2">
        <v>29.083333333333332</v>
      </c>
      <c r="S250" s="2">
        <v>852134.95714285714</v>
      </c>
      <c r="T250" s="2">
        <v>4695</v>
      </c>
      <c r="U250" s="2">
        <v>8472.7999999999993</v>
      </c>
      <c r="V250" s="2">
        <v>685267</v>
      </c>
      <c r="W250" s="2">
        <v>89401.142857142855</v>
      </c>
      <c r="X250" s="2">
        <v>774668.14285714284</v>
      </c>
      <c r="Y250" s="2">
        <v>77466.814285714281</v>
      </c>
      <c r="Z250" s="2">
        <v>118022.40384615384</v>
      </c>
      <c r="AA250" s="3">
        <v>142163.80769230769</v>
      </c>
      <c r="AB250" s="2">
        <v>15983</v>
      </c>
      <c r="AC250" s="3">
        <f t="shared" si="12"/>
        <v>1141471.9686813187</v>
      </c>
      <c r="AD250" s="3">
        <f t="shared" si="13"/>
        <v>239051.62556911647</v>
      </c>
      <c r="AE250" s="3">
        <f t="shared" si="14"/>
        <v>11952.581278455824</v>
      </c>
      <c r="AF250" s="3">
        <f t="shared" si="15"/>
        <v>12000</v>
      </c>
      <c r="AG250" s="3" t="s">
        <v>497</v>
      </c>
      <c r="AI250" s="3" t="s">
        <v>708</v>
      </c>
      <c r="AJ250" s="46">
        <v>156</v>
      </c>
      <c r="AK250" s="50">
        <v>12000</v>
      </c>
      <c r="AL250" s="31"/>
      <c r="AM250" s="56"/>
      <c r="AS250" s="3">
        <f>Table2[[#This Row],[To be paid]]-Table2[[#This Row],[Amount cash]]-Table2[[#This Row],[Amount chq]]</f>
        <v>0</v>
      </c>
    </row>
    <row r="251" spans="1:45" hidden="1" x14ac:dyDescent="0.3">
      <c r="A251">
        <v>248</v>
      </c>
      <c r="B251">
        <v>51181</v>
      </c>
      <c r="C251" t="s">
        <v>368</v>
      </c>
      <c r="D251" t="s">
        <v>121</v>
      </c>
      <c r="E251" s="12">
        <v>21584</v>
      </c>
      <c r="F251">
        <v>43499</v>
      </c>
      <c r="H251">
        <v>29</v>
      </c>
      <c r="I251">
        <v>39490</v>
      </c>
      <c r="J251">
        <v>144.333</v>
      </c>
      <c r="K251">
        <v>637</v>
      </c>
      <c r="L251">
        <v>1051</v>
      </c>
      <c r="M251">
        <v>6280</v>
      </c>
      <c r="O251">
        <v>7331</v>
      </c>
      <c r="P251">
        <v>281.96153846153845</v>
      </c>
      <c r="Q251">
        <v>4229.4230769230771</v>
      </c>
      <c r="R251" s="2">
        <v>29</v>
      </c>
      <c r="S251" s="2">
        <v>887020.67142857134</v>
      </c>
      <c r="T251" s="2">
        <v>5954</v>
      </c>
      <c r="U251" s="2">
        <v>8913.9</v>
      </c>
      <c r="V251" s="2">
        <v>685267</v>
      </c>
      <c r="W251" s="2">
        <v>121115.42857142857</v>
      </c>
      <c r="X251" s="2">
        <v>806382.42857142852</v>
      </c>
      <c r="Y251" s="2">
        <v>80638.242857142861</v>
      </c>
      <c r="Z251" s="2">
        <v>122653.26923076923</v>
      </c>
      <c r="AA251" s="3">
        <v>149136.40384615384</v>
      </c>
      <c r="AB251" s="2">
        <v>17899</v>
      </c>
      <c r="AC251" s="3">
        <f t="shared" si="12"/>
        <v>1191577.2445054944</v>
      </c>
      <c r="AD251" s="3">
        <f t="shared" si="13"/>
        <v>249544.87285331864</v>
      </c>
      <c r="AE251" s="3">
        <f t="shared" si="14"/>
        <v>12477.243642665933</v>
      </c>
      <c r="AF251" s="3">
        <f t="shared" si="15"/>
        <v>12500</v>
      </c>
      <c r="AG251" s="3" t="s">
        <v>497</v>
      </c>
      <c r="AI251" s="3" t="s">
        <v>708</v>
      </c>
      <c r="AJ251" s="46">
        <v>136</v>
      </c>
      <c r="AK251" s="50">
        <v>12500</v>
      </c>
      <c r="AL251" s="31"/>
      <c r="AM251" s="56"/>
      <c r="AS251" s="3">
        <f>Table2[[#This Row],[To be paid]]-Table2[[#This Row],[Amount cash]]-Table2[[#This Row],[Amount chq]]</f>
        <v>0</v>
      </c>
    </row>
    <row r="252" spans="1:45" hidden="1" x14ac:dyDescent="0.3">
      <c r="A252">
        <v>249</v>
      </c>
      <c r="B252">
        <v>51183</v>
      </c>
      <c r="C252" t="s">
        <v>369</v>
      </c>
      <c r="D252" t="s">
        <v>121</v>
      </c>
      <c r="E252" s="12">
        <v>20943</v>
      </c>
      <c r="F252">
        <v>42858</v>
      </c>
      <c r="H252">
        <v>29</v>
      </c>
      <c r="I252">
        <v>39490</v>
      </c>
      <c r="J252">
        <v>144.333</v>
      </c>
      <c r="K252">
        <v>769</v>
      </c>
      <c r="L252">
        <v>1087</v>
      </c>
      <c r="M252">
        <v>6280</v>
      </c>
      <c r="O252">
        <v>7367</v>
      </c>
      <c r="P252">
        <v>283.34615384615387</v>
      </c>
      <c r="Q252">
        <v>4250.1923076923076</v>
      </c>
      <c r="R252" s="2">
        <v>29</v>
      </c>
      <c r="S252" s="2">
        <v>906824.44285714289</v>
      </c>
      <c r="T252" s="2">
        <v>12043</v>
      </c>
      <c r="U252" s="2">
        <v>8953.5</v>
      </c>
      <c r="V252" s="2">
        <v>685267</v>
      </c>
      <c r="W252" s="2">
        <v>139118.85714285713</v>
      </c>
      <c r="X252" s="2">
        <v>824385.85714285716</v>
      </c>
      <c r="Y252" s="2">
        <v>82438.585714285728</v>
      </c>
      <c r="Z252" s="2">
        <v>123255.57692307692</v>
      </c>
      <c r="AA252" s="3">
        <v>149798.94230769231</v>
      </c>
      <c r="AB252" s="2">
        <v>18684</v>
      </c>
      <c r="AC252" s="3">
        <f t="shared" si="12"/>
        <v>1219559.462087912</v>
      </c>
      <c r="AD252" s="3">
        <f t="shared" si="13"/>
        <v>255405.02078829889</v>
      </c>
      <c r="AE252" s="3">
        <f t="shared" si="14"/>
        <v>12770.251039414945</v>
      </c>
      <c r="AF252" s="3">
        <f t="shared" si="15"/>
        <v>12800</v>
      </c>
      <c r="AG252" s="3" t="s">
        <v>497</v>
      </c>
      <c r="AH252" s="42">
        <v>100021</v>
      </c>
      <c r="AI252" s="3" t="s">
        <v>625</v>
      </c>
      <c r="AJ252" s="68" t="s">
        <v>651</v>
      </c>
      <c r="AK252" s="31"/>
      <c r="AL252" s="50">
        <v>12800</v>
      </c>
      <c r="AM252" s="56"/>
      <c r="AS252" s="3">
        <f>Table2[[#This Row],[To be paid]]-Table2[[#This Row],[Amount cash]]-Table2[[#This Row],[Amount chq]]</f>
        <v>0</v>
      </c>
    </row>
    <row r="253" spans="1:45" hidden="1" x14ac:dyDescent="0.3">
      <c r="A253">
        <v>250</v>
      </c>
      <c r="B253">
        <v>51185</v>
      </c>
      <c r="C253" t="s">
        <v>370</v>
      </c>
      <c r="D253" t="s">
        <v>121</v>
      </c>
      <c r="E253" s="12">
        <v>16706</v>
      </c>
      <c r="F253">
        <v>36723</v>
      </c>
      <c r="G253">
        <v>36723</v>
      </c>
      <c r="H253">
        <v>21.416666666666668</v>
      </c>
      <c r="K253">
        <v>736</v>
      </c>
      <c r="L253">
        <v>907</v>
      </c>
      <c r="M253">
        <v>4572</v>
      </c>
      <c r="O253">
        <v>5479</v>
      </c>
      <c r="P253">
        <v>210.73076923076923</v>
      </c>
      <c r="Q253">
        <v>3160.9615384615386</v>
      </c>
      <c r="R253" s="2">
        <v>21.416666666666668</v>
      </c>
      <c r="S253" s="2">
        <v>297343.34193548386</v>
      </c>
      <c r="T253" s="2">
        <v>7844</v>
      </c>
      <c r="U253" s="2">
        <v>6876.7</v>
      </c>
      <c r="V253" s="2">
        <v>227576</v>
      </c>
      <c r="W253" s="2">
        <v>42736.129032258068</v>
      </c>
      <c r="X253" s="2">
        <v>270312.12903225806</v>
      </c>
      <c r="Y253" s="2">
        <v>27031.212903225809</v>
      </c>
      <c r="Z253" s="2">
        <v>67697.259615384624</v>
      </c>
      <c r="AA253" s="3">
        <v>84966.918269230766</v>
      </c>
      <c r="AB253" s="2">
        <v>17846</v>
      </c>
      <c r="AC253" s="3">
        <f t="shared" si="12"/>
        <v>482574.21982009924</v>
      </c>
      <c r="AD253" s="3">
        <f t="shared" si="13"/>
        <v>101062.62341160447</v>
      </c>
      <c r="AE253" s="3">
        <f t="shared" si="14"/>
        <v>5053.1311705802236</v>
      </c>
      <c r="AF253" s="3">
        <f t="shared" si="15"/>
        <v>5100</v>
      </c>
      <c r="AG253" s="3" t="s">
        <v>497</v>
      </c>
      <c r="AH253" s="42">
        <v>224637</v>
      </c>
      <c r="AI253" s="3" t="s">
        <v>559</v>
      </c>
      <c r="AJ253" s="68" t="s">
        <v>567</v>
      </c>
      <c r="AK253" s="31"/>
      <c r="AL253" s="50">
        <v>5000</v>
      </c>
      <c r="AM253" s="56"/>
      <c r="AS253" s="3">
        <f>Table2[[#This Row],[To be paid]]-Table2[[#This Row],[Amount cash]]-Table2[[#This Row],[Amount chq]]</f>
        <v>100</v>
      </c>
    </row>
    <row r="254" spans="1:45" hidden="1" x14ac:dyDescent="0.3">
      <c r="A254">
        <v>251</v>
      </c>
      <c r="B254">
        <v>51188</v>
      </c>
      <c r="C254" t="s">
        <v>371</v>
      </c>
      <c r="D254" t="s">
        <v>117</v>
      </c>
      <c r="E254" s="12">
        <v>17385</v>
      </c>
      <c r="F254">
        <v>39300</v>
      </c>
      <c r="H254">
        <v>28.666666666666668</v>
      </c>
      <c r="J254">
        <v>144.333</v>
      </c>
      <c r="K254">
        <v>565</v>
      </c>
      <c r="L254">
        <v>943</v>
      </c>
      <c r="M254">
        <v>6236</v>
      </c>
      <c r="O254">
        <v>7179</v>
      </c>
      <c r="P254">
        <v>276.11538461538464</v>
      </c>
      <c r="Q254">
        <v>4141.7307692307695</v>
      </c>
      <c r="R254" s="2">
        <v>28.666666666666668</v>
      </c>
      <c r="S254" s="2">
        <v>823299.93225806451</v>
      </c>
      <c r="T254" s="2">
        <v>4637</v>
      </c>
      <c r="U254" s="2">
        <v>8721.4</v>
      </c>
      <c r="V254" s="2">
        <v>646188.96774193551</v>
      </c>
      <c r="W254" s="2">
        <v>102265.51612903226</v>
      </c>
      <c r="X254" s="2">
        <v>748454.48387096776</v>
      </c>
      <c r="Y254" s="2">
        <v>74845.448387096782</v>
      </c>
      <c r="Z254" s="2">
        <v>118729.6153846154</v>
      </c>
      <c r="AA254" s="3">
        <v>144238.53846153847</v>
      </c>
      <c r="AB254" s="2">
        <v>16908</v>
      </c>
      <c r="AC254" s="3">
        <f t="shared" si="12"/>
        <v>1116534.4861042183</v>
      </c>
      <c r="AD254" s="3">
        <f t="shared" si="13"/>
        <v>233829.1182178898</v>
      </c>
      <c r="AE254" s="3">
        <f t="shared" si="14"/>
        <v>11691.45591089449</v>
      </c>
      <c r="AF254" s="3">
        <f t="shared" si="15"/>
        <v>11700</v>
      </c>
      <c r="AG254" s="3" t="s">
        <v>497</v>
      </c>
      <c r="AH254" s="42">
        <v>983648</v>
      </c>
      <c r="AI254" s="3" t="s">
        <v>625</v>
      </c>
      <c r="AJ254" s="46">
        <v>111</v>
      </c>
      <c r="AK254" s="31"/>
      <c r="AL254" s="50">
        <v>11700</v>
      </c>
      <c r="AM254" s="56"/>
      <c r="AS254" s="3">
        <f>Table2[[#This Row],[To be paid]]-Table2[[#This Row],[Amount cash]]-Table2[[#This Row],[Amount chq]]</f>
        <v>0</v>
      </c>
    </row>
    <row r="255" spans="1:45" hidden="1" x14ac:dyDescent="0.3">
      <c r="A255">
        <v>252</v>
      </c>
      <c r="B255">
        <v>51189</v>
      </c>
      <c r="C255" t="s">
        <v>372</v>
      </c>
      <c r="D255" t="s">
        <v>121</v>
      </c>
      <c r="E255" s="12">
        <v>20529</v>
      </c>
      <c r="F255">
        <v>42444</v>
      </c>
      <c r="H255">
        <v>28.916666666666668</v>
      </c>
      <c r="I255">
        <v>39490</v>
      </c>
      <c r="J255">
        <v>144.333</v>
      </c>
      <c r="K255">
        <v>736</v>
      </c>
      <c r="L255">
        <v>1087</v>
      </c>
      <c r="M255">
        <v>6280</v>
      </c>
      <c r="O255">
        <v>7367</v>
      </c>
      <c r="P255">
        <v>283.34615384615387</v>
      </c>
      <c r="Q255">
        <v>4250.1923076923076</v>
      </c>
      <c r="R255" s="2">
        <v>28.916666666666668</v>
      </c>
      <c r="S255" s="2">
        <v>902481.64285714284</v>
      </c>
      <c r="T255" s="2">
        <v>12487</v>
      </c>
      <c r="U255" s="2">
        <v>8953.5</v>
      </c>
      <c r="V255" s="2">
        <v>685267</v>
      </c>
      <c r="W255" s="2">
        <v>135170.85714285713</v>
      </c>
      <c r="X255" s="2">
        <v>820437.85714285716</v>
      </c>
      <c r="Y255" s="2">
        <v>82043.785714285725</v>
      </c>
      <c r="Z255" s="2">
        <v>122901.39423076923</v>
      </c>
      <c r="AA255" s="3">
        <v>149368.48557692309</v>
      </c>
      <c r="AB255" s="2">
        <v>18101</v>
      </c>
      <c r="AC255" s="3">
        <f t="shared" si="12"/>
        <v>1214293.0226648352</v>
      </c>
      <c r="AD255" s="3">
        <f t="shared" si="13"/>
        <v>254302.10197856044</v>
      </c>
      <c r="AE255" s="3">
        <f t="shared" si="14"/>
        <v>12715.105098928023</v>
      </c>
      <c r="AF255" s="3">
        <f t="shared" si="15"/>
        <v>12800</v>
      </c>
      <c r="AG255" s="3" t="s">
        <v>497</v>
      </c>
      <c r="AH255" s="42">
        <v>163767</v>
      </c>
      <c r="AI255" s="3" t="s">
        <v>598</v>
      </c>
      <c r="AJ255" s="68" t="s">
        <v>599</v>
      </c>
      <c r="AK255" s="31"/>
      <c r="AL255" s="50">
        <v>12800</v>
      </c>
      <c r="AM255" s="56"/>
      <c r="AS255" s="3">
        <f>Table2[[#This Row],[To be paid]]-Table2[[#This Row],[Amount cash]]-Table2[[#This Row],[Amount chq]]</f>
        <v>0</v>
      </c>
    </row>
    <row r="256" spans="1:45" hidden="1" x14ac:dyDescent="0.3">
      <c r="A256">
        <v>253</v>
      </c>
      <c r="B256">
        <v>51190</v>
      </c>
      <c r="C256" t="s">
        <v>373</v>
      </c>
      <c r="D256" t="s">
        <v>121</v>
      </c>
      <c r="E256" s="12">
        <v>21619</v>
      </c>
      <c r="F256">
        <v>43534</v>
      </c>
      <c r="H256">
        <v>28.916666666666668</v>
      </c>
      <c r="I256">
        <v>39490</v>
      </c>
      <c r="J256">
        <v>144.333</v>
      </c>
      <c r="K256">
        <v>736</v>
      </c>
      <c r="L256">
        <v>1087</v>
      </c>
      <c r="M256">
        <v>6280</v>
      </c>
      <c r="O256">
        <v>7367</v>
      </c>
      <c r="P256">
        <v>283.34615384615387</v>
      </c>
      <c r="Q256">
        <v>4250.1923076923076</v>
      </c>
      <c r="R256" s="2">
        <v>28.916666666666668</v>
      </c>
      <c r="S256" s="2">
        <v>902481.64285714284</v>
      </c>
      <c r="T256" s="2">
        <v>5310</v>
      </c>
      <c r="U256" s="2">
        <v>8953.5</v>
      </c>
      <c r="V256" s="2">
        <v>685267</v>
      </c>
      <c r="W256" s="2">
        <v>135170.85714285713</v>
      </c>
      <c r="X256" s="2">
        <v>820437.85714285716</v>
      </c>
      <c r="Y256" s="2">
        <v>82043.785714285725</v>
      </c>
      <c r="Z256" s="2">
        <v>122901.39423076923</v>
      </c>
      <c r="AA256" s="3">
        <v>149368.48557692309</v>
      </c>
      <c r="AB256" s="2">
        <v>17588</v>
      </c>
      <c r="AC256" s="3">
        <f t="shared" si="12"/>
        <v>1206603.0226648352</v>
      </c>
      <c r="AD256" s="3">
        <f t="shared" si="13"/>
        <v>252691.63141856046</v>
      </c>
      <c r="AE256" s="3">
        <f t="shared" si="14"/>
        <v>12634.581570928023</v>
      </c>
      <c r="AF256" s="3">
        <f t="shared" si="15"/>
        <v>12700</v>
      </c>
      <c r="AG256" s="3" t="s">
        <v>497</v>
      </c>
      <c r="AH256" s="42">
        <v>633798</v>
      </c>
      <c r="AI256" s="3" t="s">
        <v>876</v>
      </c>
      <c r="AJ256" s="49">
        <v>185</v>
      </c>
      <c r="AK256" s="31"/>
      <c r="AL256" s="50">
        <v>12700</v>
      </c>
      <c r="AM256" s="56"/>
      <c r="AS256" s="3">
        <f>Table2[[#This Row],[To be paid]]-Table2[[#This Row],[Amount cash]]-Table2[[#This Row],[Amount chq]]</f>
        <v>0</v>
      </c>
    </row>
    <row r="257" spans="1:45" hidden="1" x14ac:dyDescent="0.3">
      <c r="A257">
        <v>254</v>
      </c>
      <c r="B257">
        <v>51196</v>
      </c>
      <c r="C257" t="s">
        <v>374</v>
      </c>
      <c r="D257" t="s">
        <v>245</v>
      </c>
      <c r="E257" s="12">
        <v>18366</v>
      </c>
      <c r="F257">
        <v>40281</v>
      </c>
      <c r="G257" t="s">
        <v>155</v>
      </c>
      <c r="H257">
        <v>28.666666666666668</v>
      </c>
      <c r="I257">
        <v>39490</v>
      </c>
      <c r="K257">
        <v>356</v>
      </c>
      <c r="L257">
        <v>557</v>
      </c>
      <c r="M257">
        <v>6280</v>
      </c>
      <c r="O257">
        <v>6837</v>
      </c>
      <c r="P257">
        <v>262.96153846153845</v>
      </c>
      <c r="Q257">
        <v>3944.4230769230767</v>
      </c>
      <c r="R257" s="2">
        <v>28.666666666666668</v>
      </c>
      <c r="S257" s="2">
        <v>828432.7857142858</v>
      </c>
      <c r="T257" s="2">
        <v>3830</v>
      </c>
      <c r="U257" s="2">
        <v>8160.4</v>
      </c>
      <c r="V257" s="2">
        <v>685267</v>
      </c>
      <c r="W257" s="2">
        <v>67853.71428571429</v>
      </c>
      <c r="X257" s="2">
        <v>753120.71428571432</v>
      </c>
      <c r="Y257" s="2">
        <v>75312.071428571435</v>
      </c>
      <c r="Z257" s="2">
        <v>113073.46153846153</v>
      </c>
      <c r="AA257" s="3">
        <v>134960.46153846153</v>
      </c>
      <c r="AB257" s="2">
        <v>16808</v>
      </c>
      <c r="AC257" s="3">
        <f t="shared" si="12"/>
        <v>1105265.1087912088</v>
      </c>
      <c r="AD257" s="3">
        <f t="shared" si="13"/>
        <v>231469.04014349013</v>
      </c>
      <c r="AE257" s="3">
        <f t="shared" si="14"/>
        <v>11573.452007174506</v>
      </c>
      <c r="AF257" s="3">
        <f t="shared" si="15"/>
        <v>11600</v>
      </c>
      <c r="AG257" s="3" t="s">
        <v>497</v>
      </c>
      <c r="AH257" s="42">
        <v>114714</v>
      </c>
      <c r="AI257" s="3" t="s">
        <v>1049</v>
      </c>
      <c r="AJ257" s="46">
        <v>204</v>
      </c>
      <c r="AK257" s="31"/>
      <c r="AL257" s="31">
        <v>11600</v>
      </c>
      <c r="AM257" s="56"/>
      <c r="AN257" s="3" t="s">
        <v>1065</v>
      </c>
      <c r="AS257" s="3">
        <f>Table2[[#This Row],[To be paid]]-Table2[[#This Row],[Amount cash]]-Table2[[#This Row],[Amount chq]]</f>
        <v>0</v>
      </c>
    </row>
    <row r="258" spans="1:45" hidden="1" x14ac:dyDescent="0.3">
      <c r="A258">
        <v>255</v>
      </c>
      <c r="B258">
        <v>51202</v>
      </c>
      <c r="C258" t="s">
        <v>375</v>
      </c>
      <c r="D258" t="s">
        <v>133</v>
      </c>
      <c r="E258" s="12">
        <v>20308</v>
      </c>
      <c r="F258">
        <v>42223</v>
      </c>
      <c r="H258">
        <v>28.75</v>
      </c>
      <c r="I258">
        <v>39490</v>
      </c>
      <c r="J258">
        <v>144.333</v>
      </c>
      <c r="K258">
        <v>469</v>
      </c>
      <c r="L258">
        <v>754</v>
      </c>
      <c r="M258">
        <v>6280</v>
      </c>
      <c r="O258">
        <v>7034</v>
      </c>
      <c r="P258">
        <v>270.53846153846155</v>
      </c>
      <c r="Q258">
        <v>4058.0769230769233</v>
      </c>
      <c r="R258" s="2">
        <v>28.75</v>
      </c>
      <c r="S258" s="2">
        <v>852134.95714285714</v>
      </c>
      <c r="T258" s="2">
        <v>9640</v>
      </c>
      <c r="U258" s="2">
        <v>8472.7999999999993</v>
      </c>
      <c r="V258" s="2">
        <v>685267</v>
      </c>
      <c r="W258" s="2">
        <v>89401.142857142855</v>
      </c>
      <c r="X258" s="2">
        <v>774668.14285714284</v>
      </c>
      <c r="Y258" s="2">
        <v>77466.814285714281</v>
      </c>
      <c r="Z258" s="2">
        <v>116669.71153846155</v>
      </c>
      <c r="AA258" s="3">
        <v>140534.42307692306</v>
      </c>
      <c r="AB258" s="2">
        <v>17546</v>
      </c>
      <c r="AC258" s="3">
        <f t="shared" si="12"/>
        <v>1144997.8917582417</v>
      </c>
      <c r="AD258" s="3">
        <f t="shared" si="13"/>
        <v>239790.03848357801</v>
      </c>
      <c r="AE258" s="3">
        <f t="shared" si="14"/>
        <v>11989.501924178901</v>
      </c>
      <c r="AF258" s="3">
        <f t="shared" si="15"/>
        <v>12000</v>
      </c>
      <c r="AG258" s="3" t="s">
        <v>497</v>
      </c>
      <c r="AH258" s="44" t="s">
        <v>716</v>
      </c>
      <c r="AI258" s="3" t="s">
        <v>708</v>
      </c>
      <c r="AJ258" s="46">
        <v>148</v>
      </c>
      <c r="AK258" s="59"/>
      <c r="AL258" s="50">
        <v>12000</v>
      </c>
      <c r="AM258" s="56"/>
      <c r="AS258" s="3">
        <f>Table2[[#This Row],[To be paid]]-Table2[[#This Row],[Amount cash]]-Table2[[#This Row],[Amount chq]]</f>
        <v>0</v>
      </c>
    </row>
    <row r="259" spans="1:45" hidden="1" x14ac:dyDescent="0.3">
      <c r="A259">
        <v>256</v>
      </c>
      <c r="B259">
        <v>51210</v>
      </c>
      <c r="C259" t="s">
        <v>376</v>
      </c>
      <c r="D259" t="s">
        <v>162</v>
      </c>
      <c r="E259" s="12">
        <v>20705</v>
      </c>
      <c r="F259">
        <v>42620</v>
      </c>
      <c r="H259">
        <v>28.666666666666668</v>
      </c>
      <c r="I259">
        <v>39490</v>
      </c>
      <c r="J259">
        <v>144.333</v>
      </c>
      <c r="K259">
        <v>391</v>
      </c>
      <c r="L259">
        <v>643</v>
      </c>
      <c r="M259">
        <v>6280</v>
      </c>
      <c r="O259">
        <v>6923</v>
      </c>
      <c r="P259">
        <v>266.26923076923077</v>
      </c>
      <c r="Q259">
        <v>3994.0384615384614</v>
      </c>
      <c r="R259" s="2">
        <v>28.666666666666668</v>
      </c>
      <c r="S259" s="2">
        <v>836945.52857142861</v>
      </c>
      <c r="T259" s="2">
        <v>4016</v>
      </c>
      <c r="U259" s="2">
        <v>8303.4</v>
      </c>
      <c r="V259" s="2">
        <v>685267</v>
      </c>
      <c r="W259" s="2">
        <v>75592.571428571435</v>
      </c>
      <c r="X259" s="2">
        <v>760859.57142857148</v>
      </c>
      <c r="Y259" s="2">
        <v>76085.957142857151</v>
      </c>
      <c r="Z259" s="2">
        <v>114495.76923076923</v>
      </c>
      <c r="AA259" s="3">
        <v>137325.46153846153</v>
      </c>
      <c r="AB259" s="2">
        <v>15616</v>
      </c>
      <c r="AC259" s="3">
        <f t="shared" si="12"/>
        <v>1116702.1593406594</v>
      </c>
      <c r="AD259" s="3">
        <f t="shared" si="13"/>
        <v>233864.23301775826</v>
      </c>
      <c r="AE259" s="3">
        <f t="shared" si="14"/>
        <v>11693.211650887913</v>
      </c>
      <c r="AF259" s="3">
        <f t="shared" si="15"/>
        <v>11700</v>
      </c>
      <c r="AG259" s="3" t="s">
        <v>497</v>
      </c>
      <c r="AI259" s="3" t="s">
        <v>490</v>
      </c>
      <c r="AJ259" s="68" t="s">
        <v>525</v>
      </c>
      <c r="AK259" s="50">
        <v>11700</v>
      </c>
      <c r="AL259" s="31"/>
      <c r="AM259" s="56"/>
      <c r="AS259" s="3">
        <f>Table2[[#This Row],[To be paid]]-Table2[[#This Row],[Amount cash]]-Table2[[#This Row],[Amount chq]]</f>
        <v>0</v>
      </c>
    </row>
    <row r="260" spans="1:45" hidden="1" x14ac:dyDescent="0.3">
      <c r="A260">
        <v>257</v>
      </c>
      <c r="B260">
        <v>51217</v>
      </c>
      <c r="C260" t="s">
        <v>377</v>
      </c>
      <c r="D260" t="s">
        <v>117</v>
      </c>
      <c r="E260" s="12">
        <v>16994</v>
      </c>
      <c r="F260">
        <v>38909</v>
      </c>
      <c r="H260">
        <v>26.916666666666668</v>
      </c>
      <c r="J260">
        <v>144.333</v>
      </c>
      <c r="K260">
        <v>685</v>
      </c>
      <c r="L260">
        <v>976</v>
      </c>
      <c r="M260">
        <v>5786</v>
      </c>
      <c r="O260">
        <v>6762</v>
      </c>
      <c r="P260">
        <v>260.07692307692309</v>
      </c>
      <c r="Q260">
        <v>3901.1538461538466</v>
      </c>
      <c r="R260" s="2">
        <v>26.916666666666668</v>
      </c>
      <c r="S260" s="2">
        <v>742868.96129032271</v>
      </c>
      <c r="T260" s="2">
        <v>5005</v>
      </c>
      <c r="U260" s="2">
        <v>8262.7000000000007</v>
      </c>
      <c r="V260" s="2">
        <v>569349.09677419357</v>
      </c>
      <c r="W260" s="2">
        <v>105986.32258064517</v>
      </c>
      <c r="X260" s="2">
        <v>675335.41935483878</v>
      </c>
      <c r="Y260" s="2">
        <v>67533.541935483881</v>
      </c>
      <c r="Z260" s="2">
        <v>105006.05769230772</v>
      </c>
      <c r="AA260" s="3">
        <v>128310.19711538462</v>
      </c>
      <c r="AB260" s="2">
        <v>18008</v>
      </c>
      <c r="AC260" s="3">
        <f t="shared" ref="AC260:AC295" si="16">S260+T260+U260+Z260+AA260+AB260</f>
        <v>1007460.916098015</v>
      </c>
      <c r="AD260" s="3">
        <f t="shared" si="13"/>
        <v>210986.4948929107</v>
      </c>
      <c r="AE260" s="3">
        <f t="shared" si="14"/>
        <v>10549.324744645535</v>
      </c>
      <c r="AF260" s="3">
        <f t="shared" si="15"/>
        <v>10600</v>
      </c>
      <c r="AG260" s="3" t="s">
        <v>497</v>
      </c>
      <c r="AH260" s="42">
        <v>250882</v>
      </c>
      <c r="AI260" s="3" t="s">
        <v>490</v>
      </c>
      <c r="AJ260" s="68" t="s">
        <v>506</v>
      </c>
      <c r="AK260" s="31"/>
      <c r="AL260" s="50">
        <v>10600</v>
      </c>
      <c r="AM260" s="56"/>
      <c r="AS260" s="3">
        <f>Table2[[#This Row],[To be paid]]-Table2[[#This Row],[Amount cash]]-Table2[[#This Row],[Amount chq]]</f>
        <v>0</v>
      </c>
    </row>
    <row r="261" spans="1:45" hidden="1" x14ac:dyDescent="0.3">
      <c r="A261">
        <v>258</v>
      </c>
      <c r="B261">
        <v>51218</v>
      </c>
      <c r="C261" t="s">
        <v>378</v>
      </c>
      <c r="D261" t="s">
        <v>117</v>
      </c>
      <c r="E261" s="12">
        <v>18505</v>
      </c>
      <c r="F261">
        <v>40420</v>
      </c>
      <c r="H261">
        <v>28.5</v>
      </c>
      <c r="I261">
        <v>39490</v>
      </c>
      <c r="J261">
        <v>144.333</v>
      </c>
      <c r="K261">
        <v>685</v>
      </c>
      <c r="L261">
        <v>976</v>
      </c>
      <c r="M261">
        <v>6280</v>
      </c>
      <c r="O261">
        <v>7256</v>
      </c>
      <c r="P261">
        <v>279.07692307692309</v>
      </c>
      <c r="Q261">
        <v>4186.1538461538466</v>
      </c>
      <c r="R261" s="2">
        <v>28.5</v>
      </c>
      <c r="S261" s="2">
        <v>890856.21428571432</v>
      </c>
      <c r="T261" s="2">
        <v>5397</v>
      </c>
      <c r="U261" s="2">
        <v>8806.1</v>
      </c>
      <c r="V261" s="2">
        <v>685267</v>
      </c>
      <c r="W261" s="2">
        <v>124602.28571428571</v>
      </c>
      <c r="X261" s="2">
        <v>809869.28571428568</v>
      </c>
      <c r="Y261" s="2">
        <v>80986.92857142858</v>
      </c>
      <c r="Z261" s="2">
        <v>119305.38461538462</v>
      </c>
      <c r="AA261" s="3">
        <v>144792.60576923078</v>
      </c>
      <c r="AB261" s="2">
        <v>17115</v>
      </c>
      <c r="AC261" s="3">
        <f t="shared" si="16"/>
        <v>1186272.3046703297</v>
      </c>
      <c r="AD261" s="3">
        <f t="shared" ref="AD261:AD295" si="17">AC261*$AD$2</f>
        <v>248433.89113327913</v>
      </c>
      <c r="AE261" s="3">
        <f t="shared" ref="AE261:AE295" si="18">AD261*$AE$2</f>
        <v>12421.694556663957</v>
      </c>
      <c r="AF261" s="3">
        <f t="shared" ref="AF261:AF295" si="19">ROUNDUP(AE261,-2)</f>
        <v>12500</v>
      </c>
      <c r="AG261" s="3" t="s">
        <v>497</v>
      </c>
      <c r="AI261" s="3" t="s">
        <v>912</v>
      </c>
      <c r="AJ261" s="46">
        <v>364</v>
      </c>
      <c r="AK261" s="50">
        <v>12500</v>
      </c>
      <c r="AL261" s="31"/>
      <c r="AM261" s="56"/>
      <c r="AS261" s="3">
        <f>Table2[[#This Row],[To be paid]]-Table2[[#This Row],[Amount cash]]-Table2[[#This Row],[Amount chq]]</f>
        <v>0</v>
      </c>
    </row>
    <row r="262" spans="1:45" hidden="1" x14ac:dyDescent="0.3">
      <c r="A262">
        <v>259</v>
      </c>
      <c r="B262">
        <v>51234</v>
      </c>
      <c r="C262" t="s">
        <v>379</v>
      </c>
      <c r="D262" t="s">
        <v>121</v>
      </c>
      <c r="E262" s="12">
        <v>20846</v>
      </c>
      <c r="F262">
        <v>42761</v>
      </c>
      <c r="H262">
        <v>28.333333333333332</v>
      </c>
      <c r="I262">
        <v>39490</v>
      </c>
      <c r="J262">
        <v>144.333</v>
      </c>
      <c r="K262">
        <v>736</v>
      </c>
      <c r="L262">
        <v>1087</v>
      </c>
      <c r="M262">
        <v>6280</v>
      </c>
      <c r="O262">
        <v>7367</v>
      </c>
      <c r="P262">
        <v>283.34615384615387</v>
      </c>
      <c r="Q262">
        <v>4250.1923076923076</v>
      </c>
      <c r="R262" s="2">
        <v>28.333333333333332</v>
      </c>
      <c r="S262" s="2">
        <v>902481.64285714284</v>
      </c>
      <c r="T262" s="2">
        <v>6701</v>
      </c>
      <c r="U262" s="2">
        <v>8953.5</v>
      </c>
      <c r="V262" s="2">
        <v>685267</v>
      </c>
      <c r="W262" s="2">
        <v>135170.85714285713</v>
      </c>
      <c r="X262" s="2">
        <v>820437.85714285716</v>
      </c>
      <c r="Y262" s="2">
        <v>82043.785714285725</v>
      </c>
      <c r="Z262" s="2">
        <v>120422.11538461538</v>
      </c>
      <c r="AA262" s="3">
        <v>146355.28846153847</v>
      </c>
      <c r="AB262" s="2">
        <v>17514</v>
      </c>
      <c r="AC262" s="3">
        <f t="shared" si="16"/>
        <v>1202427.5467032967</v>
      </c>
      <c r="AD262" s="3">
        <f t="shared" si="17"/>
        <v>251817.18654079121</v>
      </c>
      <c r="AE262" s="3">
        <f t="shared" si="18"/>
        <v>12590.859327039561</v>
      </c>
      <c r="AF262" s="3">
        <f t="shared" si="19"/>
        <v>12600</v>
      </c>
      <c r="AG262" s="3" t="s">
        <v>497</v>
      </c>
      <c r="AH262" s="42">
        <v>459001</v>
      </c>
      <c r="AI262" s="3" t="s">
        <v>876</v>
      </c>
      <c r="AJ262" s="49">
        <v>359</v>
      </c>
      <c r="AK262" s="31"/>
      <c r="AL262" s="50">
        <v>12600</v>
      </c>
      <c r="AM262" s="56"/>
      <c r="AS262" s="3">
        <f>Table2[[#This Row],[To be paid]]-Table2[[#This Row],[Amount cash]]-Table2[[#This Row],[Amount chq]]</f>
        <v>0</v>
      </c>
    </row>
    <row r="263" spans="1:45" hidden="1" x14ac:dyDescent="0.3">
      <c r="A263">
        <v>260</v>
      </c>
      <c r="B263">
        <v>51237</v>
      </c>
      <c r="C263" t="s">
        <v>380</v>
      </c>
      <c r="D263" t="s">
        <v>117</v>
      </c>
      <c r="E263" s="12">
        <v>22324</v>
      </c>
      <c r="F263">
        <v>44239</v>
      </c>
      <c r="H263">
        <v>28.25</v>
      </c>
      <c r="I263">
        <v>39490</v>
      </c>
      <c r="J263">
        <v>144.333</v>
      </c>
      <c r="K263">
        <v>595</v>
      </c>
      <c r="L263">
        <v>976</v>
      </c>
      <c r="M263">
        <v>6280</v>
      </c>
      <c r="O263">
        <v>7256</v>
      </c>
      <c r="P263">
        <v>279.07692307692309</v>
      </c>
      <c r="Q263">
        <v>4186.1538461538466</v>
      </c>
      <c r="R263" s="2">
        <v>28.25</v>
      </c>
      <c r="S263" s="2">
        <v>877748.61428571423</v>
      </c>
      <c r="T263" s="2">
        <v>6804</v>
      </c>
      <c r="U263" s="2">
        <v>8806.1</v>
      </c>
      <c r="V263" s="2">
        <v>685267</v>
      </c>
      <c r="W263" s="2">
        <v>112686.28571428571</v>
      </c>
      <c r="X263" s="2">
        <v>797953.28571428568</v>
      </c>
      <c r="Y263" s="2">
        <v>79795.328571428574</v>
      </c>
      <c r="Z263" s="2">
        <v>118258.84615384617</v>
      </c>
      <c r="AA263" s="3">
        <v>143522.49519230769</v>
      </c>
      <c r="AB263" s="2">
        <v>17131</v>
      </c>
      <c r="AC263" s="3">
        <f t="shared" si="16"/>
        <v>1172271.0556318681</v>
      </c>
      <c r="AD263" s="3">
        <f t="shared" si="17"/>
        <v>245501.69355464834</v>
      </c>
      <c r="AE263" s="3">
        <f t="shared" si="18"/>
        <v>12275.084677732419</v>
      </c>
      <c r="AF263" s="3">
        <f t="shared" si="19"/>
        <v>12300</v>
      </c>
      <c r="AG263" s="3" t="s">
        <v>497</v>
      </c>
      <c r="AH263" s="42">
        <v>929747</v>
      </c>
      <c r="AI263" s="3" t="s">
        <v>876</v>
      </c>
      <c r="AJ263" s="49">
        <v>176</v>
      </c>
      <c r="AK263" s="31"/>
      <c r="AL263" s="50">
        <v>12300</v>
      </c>
      <c r="AM263" s="56"/>
      <c r="AS263" s="3">
        <f>Table2[[#This Row],[To be paid]]-Table2[[#This Row],[Amount cash]]-Table2[[#This Row],[Amount chq]]</f>
        <v>0</v>
      </c>
    </row>
    <row r="264" spans="1:45" hidden="1" x14ac:dyDescent="0.3">
      <c r="A264">
        <v>261</v>
      </c>
      <c r="B264">
        <v>51238</v>
      </c>
      <c r="C264" t="s">
        <v>381</v>
      </c>
      <c r="D264" t="s">
        <v>121</v>
      </c>
      <c r="E264" s="12">
        <v>20972</v>
      </c>
      <c r="F264">
        <v>42887</v>
      </c>
      <c r="H264">
        <v>28.25</v>
      </c>
      <c r="I264">
        <v>39490</v>
      </c>
      <c r="J264">
        <v>144.333</v>
      </c>
      <c r="K264">
        <v>703</v>
      </c>
      <c r="L264">
        <v>1087</v>
      </c>
      <c r="M264">
        <v>6280</v>
      </c>
      <c r="O264">
        <v>7367</v>
      </c>
      <c r="P264">
        <v>283.34615384615387</v>
      </c>
      <c r="Q264">
        <v>4250.1923076923076</v>
      </c>
      <c r="R264" s="2">
        <v>28.25</v>
      </c>
      <c r="S264" s="2">
        <v>897703.24285714282</v>
      </c>
      <c r="T264" s="2">
        <v>6846</v>
      </c>
      <c r="U264" s="2">
        <v>8953.5</v>
      </c>
      <c r="V264" s="2">
        <v>685267</v>
      </c>
      <c r="W264" s="2">
        <v>130826.85714285714</v>
      </c>
      <c r="X264" s="2">
        <v>816093.85714285716</v>
      </c>
      <c r="Y264" s="2">
        <v>81609.385714285716</v>
      </c>
      <c r="Z264" s="2">
        <v>120067.93269230769</v>
      </c>
      <c r="AA264" s="3">
        <v>145924.83173076925</v>
      </c>
      <c r="AB264" s="2">
        <v>17932</v>
      </c>
      <c r="AC264" s="3">
        <f t="shared" si="16"/>
        <v>1197427.5072802198</v>
      </c>
      <c r="AD264" s="3">
        <f t="shared" si="17"/>
        <v>250770.05828465274</v>
      </c>
      <c r="AE264" s="3">
        <f t="shared" si="18"/>
        <v>12538.502914232638</v>
      </c>
      <c r="AF264" s="3">
        <f t="shared" si="19"/>
        <v>12600</v>
      </c>
      <c r="AG264" s="3" t="s">
        <v>497</v>
      </c>
      <c r="AI264" s="3" t="s">
        <v>700</v>
      </c>
      <c r="AJ264" s="46">
        <v>124</v>
      </c>
      <c r="AK264" s="50">
        <v>12600</v>
      </c>
      <c r="AL264" s="31"/>
      <c r="AM264" s="56"/>
      <c r="AS264" s="3">
        <f>Table2[[#This Row],[To be paid]]-Table2[[#This Row],[Amount cash]]-Table2[[#This Row],[Amount chq]]</f>
        <v>0</v>
      </c>
    </row>
    <row r="265" spans="1:45" hidden="1" x14ac:dyDescent="0.3">
      <c r="A265">
        <v>262</v>
      </c>
      <c r="B265">
        <v>51247</v>
      </c>
      <c r="C265" t="s">
        <v>382</v>
      </c>
      <c r="D265" t="s">
        <v>117</v>
      </c>
      <c r="E265" s="12">
        <v>21376</v>
      </c>
      <c r="F265">
        <v>43291</v>
      </c>
      <c r="H265">
        <v>27.75</v>
      </c>
      <c r="I265">
        <v>39490</v>
      </c>
      <c r="J265">
        <v>144.333</v>
      </c>
      <c r="K265">
        <v>595</v>
      </c>
      <c r="L265">
        <v>976</v>
      </c>
      <c r="M265">
        <v>6280</v>
      </c>
      <c r="O265">
        <v>7256</v>
      </c>
      <c r="P265">
        <v>279.07692307692309</v>
      </c>
      <c r="Q265">
        <v>4186.1538461538466</v>
      </c>
      <c r="R265" s="2">
        <v>27.75</v>
      </c>
      <c r="S265" s="2">
        <v>877748.61428571423</v>
      </c>
      <c r="T265" s="2">
        <v>4455</v>
      </c>
      <c r="U265" s="2">
        <v>8806.1</v>
      </c>
      <c r="V265" s="2">
        <v>685267</v>
      </c>
      <c r="W265" s="2">
        <v>112686.28571428571</v>
      </c>
      <c r="X265" s="2">
        <v>797953.28571428568</v>
      </c>
      <c r="Y265" s="2">
        <v>79795.328571428574</v>
      </c>
      <c r="Z265" s="2">
        <v>116165.76923076925</v>
      </c>
      <c r="AA265" s="3">
        <v>140982.27403846153</v>
      </c>
      <c r="AB265" s="2">
        <v>15765</v>
      </c>
      <c r="AC265" s="3">
        <f t="shared" si="16"/>
        <v>1163922.7575549451</v>
      </c>
      <c r="AD265" s="3">
        <f t="shared" si="17"/>
        <v>243753.35957818682</v>
      </c>
      <c r="AE265" s="3">
        <f t="shared" si="18"/>
        <v>12187.667978909341</v>
      </c>
      <c r="AF265" s="3">
        <f t="shared" si="19"/>
        <v>12200</v>
      </c>
      <c r="AG265" s="3" t="s">
        <v>497</v>
      </c>
      <c r="AH265" s="42">
        <v>381933</v>
      </c>
      <c r="AI265" s="3" t="s">
        <v>490</v>
      </c>
      <c r="AJ265" s="68" t="s">
        <v>504</v>
      </c>
      <c r="AK265" s="50">
        <v>12200</v>
      </c>
      <c r="AL265" s="31"/>
      <c r="AM265" s="56"/>
      <c r="AN265" s="54" t="s">
        <v>670</v>
      </c>
      <c r="AO265" s="54" t="s">
        <v>662</v>
      </c>
      <c r="AS265" s="3">
        <f>Table2[[#This Row],[To be paid]]-Table2[[#This Row],[Amount cash]]-Table2[[#This Row],[Amount chq]]</f>
        <v>0</v>
      </c>
    </row>
    <row r="266" spans="1:45" hidden="1" x14ac:dyDescent="0.3">
      <c r="A266">
        <v>263</v>
      </c>
      <c r="B266">
        <v>51248</v>
      </c>
      <c r="C266" t="s">
        <v>383</v>
      </c>
      <c r="D266" t="s">
        <v>117</v>
      </c>
      <c r="E266" s="12">
        <v>19635</v>
      </c>
      <c r="F266">
        <v>41550</v>
      </c>
      <c r="H266">
        <v>27.833333333333332</v>
      </c>
      <c r="I266">
        <v>39490</v>
      </c>
      <c r="J266">
        <v>144.333</v>
      </c>
      <c r="K266">
        <v>655</v>
      </c>
      <c r="L266">
        <v>976</v>
      </c>
      <c r="M266">
        <v>6280</v>
      </c>
      <c r="O266">
        <v>7256</v>
      </c>
      <c r="P266">
        <v>279.07692307692309</v>
      </c>
      <c r="Q266">
        <v>4186.1538461538466</v>
      </c>
      <c r="R266" s="2">
        <v>27.833333333333332</v>
      </c>
      <c r="S266" s="2">
        <v>886883.01428571425</v>
      </c>
      <c r="T266" s="2">
        <v>3787</v>
      </c>
      <c r="U266" s="2">
        <v>8806.1</v>
      </c>
      <c r="V266" s="2">
        <v>685267</v>
      </c>
      <c r="W266" s="2">
        <v>120990.28571428571</v>
      </c>
      <c r="X266" s="2">
        <v>806257.28571428568</v>
      </c>
      <c r="Y266" s="2">
        <v>80625.728571428568</v>
      </c>
      <c r="Z266" s="2">
        <v>116514.61538461539</v>
      </c>
      <c r="AA266" s="3">
        <v>141405.64423076922</v>
      </c>
      <c r="AB266" s="2">
        <v>13856</v>
      </c>
      <c r="AC266" s="3">
        <f t="shared" si="16"/>
        <v>1171252.3739010987</v>
      </c>
      <c r="AD266" s="3">
        <f t="shared" si="17"/>
        <v>245288.35715186369</v>
      </c>
      <c r="AE266" s="3">
        <f t="shared" si="18"/>
        <v>12264.417857593186</v>
      </c>
      <c r="AF266" s="3">
        <f t="shared" si="19"/>
        <v>12300</v>
      </c>
      <c r="AG266" s="3" t="s">
        <v>497</v>
      </c>
      <c r="AH266" s="42">
        <v>100065</v>
      </c>
      <c r="AI266" s="3" t="s">
        <v>931</v>
      </c>
      <c r="AJ266" s="46">
        <v>121</v>
      </c>
      <c r="AK266" s="31"/>
      <c r="AL266" s="50">
        <v>12300</v>
      </c>
      <c r="AM266" s="56"/>
      <c r="AS266" s="3">
        <f>Table2[[#This Row],[To be paid]]-Table2[[#This Row],[Amount cash]]-Table2[[#This Row],[Amount chq]]</f>
        <v>0</v>
      </c>
    </row>
    <row r="267" spans="1:45" hidden="1" x14ac:dyDescent="0.3">
      <c r="A267">
        <v>264</v>
      </c>
      <c r="B267">
        <v>51249</v>
      </c>
      <c r="C267" t="s">
        <v>384</v>
      </c>
      <c r="D267" t="s">
        <v>121</v>
      </c>
      <c r="E267" s="12">
        <v>16041</v>
      </c>
      <c r="F267">
        <v>37956</v>
      </c>
      <c r="H267">
        <v>23.583333333333332</v>
      </c>
      <c r="J267">
        <v>144.333</v>
      </c>
      <c r="K267">
        <v>736</v>
      </c>
      <c r="L267">
        <v>1015</v>
      </c>
      <c r="M267">
        <v>5214</v>
      </c>
      <c r="O267">
        <v>6229</v>
      </c>
      <c r="P267">
        <v>239.57692307692307</v>
      </c>
      <c r="Q267">
        <v>3593.6538461538462</v>
      </c>
      <c r="R267" s="2">
        <v>23.583333333333332</v>
      </c>
      <c r="S267" s="2">
        <v>529135.12903225806</v>
      </c>
      <c r="T267" s="2">
        <v>6240</v>
      </c>
      <c r="U267" s="2">
        <v>7701.7</v>
      </c>
      <c r="V267" s="2">
        <v>399708.19354838709</v>
      </c>
      <c r="W267" s="2">
        <v>81323.741935483878</v>
      </c>
      <c r="X267" s="2">
        <v>481031.93548387097</v>
      </c>
      <c r="Y267" s="2">
        <v>48103.193548387098</v>
      </c>
      <c r="Z267" s="2">
        <v>84750.336538461532</v>
      </c>
      <c r="AA267" s="3">
        <v>104787.55288461536</v>
      </c>
      <c r="AB267" s="2">
        <v>17596</v>
      </c>
      <c r="AC267" s="3">
        <f t="shared" si="16"/>
        <v>750210.71845533489</v>
      </c>
      <c r="AD267" s="3">
        <f t="shared" si="17"/>
        <v>157112.12950179004</v>
      </c>
      <c r="AE267" s="3">
        <f t="shared" si="18"/>
        <v>7855.6064750895021</v>
      </c>
      <c r="AF267" s="3">
        <f t="shared" si="19"/>
        <v>7900</v>
      </c>
      <c r="AG267" s="3" t="s">
        <v>497</v>
      </c>
      <c r="AH267" s="42">
        <v>894494</v>
      </c>
      <c r="AI267" s="3" t="s">
        <v>554</v>
      </c>
      <c r="AJ267" s="68" t="s">
        <v>553</v>
      </c>
      <c r="AK267" s="31"/>
      <c r="AL267" s="50">
        <v>7900</v>
      </c>
      <c r="AM267" s="56"/>
      <c r="AS267" s="3">
        <f>Table2[[#This Row],[To be paid]]-Table2[[#This Row],[Amount cash]]-Table2[[#This Row],[Amount chq]]</f>
        <v>0</v>
      </c>
    </row>
    <row r="268" spans="1:45" hidden="1" x14ac:dyDescent="0.3">
      <c r="A268">
        <v>265</v>
      </c>
      <c r="B268">
        <v>51258</v>
      </c>
      <c r="C268" t="s">
        <v>385</v>
      </c>
      <c r="D268" t="s">
        <v>245</v>
      </c>
      <c r="E268" s="12">
        <v>18080</v>
      </c>
      <c r="F268">
        <v>39995</v>
      </c>
      <c r="H268">
        <v>28.083333333333332</v>
      </c>
      <c r="I268">
        <v>39490</v>
      </c>
      <c r="J268">
        <v>144.333</v>
      </c>
      <c r="K268">
        <v>356</v>
      </c>
      <c r="L268">
        <v>557</v>
      </c>
      <c r="M268">
        <v>6280</v>
      </c>
      <c r="O268">
        <v>6837</v>
      </c>
      <c r="P268">
        <v>262.96153846153845</v>
      </c>
      <c r="Q268">
        <v>3944.4230769230767</v>
      </c>
      <c r="R268" s="2">
        <v>28.083333333333332</v>
      </c>
      <c r="S268" s="2">
        <v>828432.7857142858</v>
      </c>
      <c r="T268" s="2">
        <v>10216</v>
      </c>
      <c r="U268" s="2">
        <v>8160.4</v>
      </c>
      <c r="V268" s="2">
        <v>685267</v>
      </c>
      <c r="W268" s="2">
        <v>67853.71428571429</v>
      </c>
      <c r="X268" s="2">
        <v>753120.71428571432</v>
      </c>
      <c r="Y268" s="2">
        <v>75312.071428571435</v>
      </c>
      <c r="Z268" s="2">
        <v>110772.54807692306</v>
      </c>
      <c r="AA268" s="3">
        <v>132214.17307692306</v>
      </c>
      <c r="AB268" s="2">
        <v>16800</v>
      </c>
      <c r="AC268" s="3">
        <f t="shared" si="16"/>
        <v>1106595.9068681318</v>
      </c>
      <c r="AD268" s="3">
        <f t="shared" si="17"/>
        <v>231747.74119995165</v>
      </c>
      <c r="AE268" s="3">
        <f t="shared" si="18"/>
        <v>11587.387059997583</v>
      </c>
      <c r="AF268" s="3">
        <f t="shared" si="19"/>
        <v>11600</v>
      </c>
      <c r="AG268" s="3" t="s">
        <v>497</v>
      </c>
      <c r="AH268" s="42">
        <v>102633</v>
      </c>
      <c r="AI268" s="3" t="s">
        <v>490</v>
      </c>
      <c r="AJ268" s="68" t="s">
        <v>512</v>
      </c>
      <c r="AK268" s="31"/>
      <c r="AL268" s="50">
        <v>11600</v>
      </c>
      <c r="AM268" s="56"/>
      <c r="AS268" s="3">
        <f>Table2[[#This Row],[To be paid]]-Table2[[#This Row],[Amount cash]]-Table2[[#This Row],[Amount chq]]</f>
        <v>0</v>
      </c>
    </row>
    <row r="269" spans="1:45" hidden="1" x14ac:dyDescent="0.3">
      <c r="A269">
        <v>266</v>
      </c>
      <c r="B269">
        <v>51259</v>
      </c>
      <c r="C269" t="s">
        <v>386</v>
      </c>
      <c r="D269" t="s">
        <v>245</v>
      </c>
      <c r="E269" s="12">
        <v>21003</v>
      </c>
      <c r="F269">
        <v>42918</v>
      </c>
      <c r="H269">
        <v>27.666666666666668</v>
      </c>
      <c r="I269">
        <v>39490</v>
      </c>
      <c r="J269">
        <v>144.333</v>
      </c>
      <c r="K269">
        <v>356</v>
      </c>
      <c r="L269">
        <v>557</v>
      </c>
      <c r="M269">
        <v>6280</v>
      </c>
      <c r="O269">
        <v>6837</v>
      </c>
      <c r="P269">
        <v>262.96153846153845</v>
      </c>
      <c r="Q269">
        <v>3944.4230769230767</v>
      </c>
      <c r="R269" s="2">
        <v>27.666666666666668</v>
      </c>
      <c r="S269" s="2">
        <v>828432.7857142858</v>
      </c>
      <c r="T269" s="2">
        <v>4171</v>
      </c>
      <c r="U269" s="2">
        <v>8160.4</v>
      </c>
      <c r="V269" s="2">
        <v>685267</v>
      </c>
      <c r="W269" s="2">
        <v>67853.71428571429</v>
      </c>
      <c r="X269" s="2">
        <v>753120.71428571432</v>
      </c>
      <c r="Y269" s="2">
        <v>75312.071428571435</v>
      </c>
      <c r="Z269" s="2">
        <v>109129.03846153845</v>
      </c>
      <c r="AA269" s="3">
        <v>130252.53846153845</v>
      </c>
      <c r="AB269" s="2">
        <v>15477</v>
      </c>
      <c r="AC269" s="3">
        <f t="shared" si="16"/>
        <v>1095622.7626373628</v>
      </c>
      <c r="AD269" s="3">
        <f t="shared" si="17"/>
        <v>229449.70144256708</v>
      </c>
      <c r="AE269" s="3">
        <f t="shared" si="18"/>
        <v>11472.485072128355</v>
      </c>
      <c r="AF269" s="3">
        <f t="shared" si="19"/>
        <v>11500</v>
      </c>
      <c r="AG269" s="3" t="s">
        <v>497</v>
      </c>
      <c r="AI269" s="3" t="s">
        <v>876</v>
      </c>
      <c r="AJ269" s="49">
        <v>356</v>
      </c>
      <c r="AK269" s="50">
        <v>11500</v>
      </c>
      <c r="AL269" s="31"/>
      <c r="AM269" s="56"/>
      <c r="AN269" s="3" t="s">
        <v>881</v>
      </c>
      <c r="AO269" s="3">
        <v>151</v>
      </c>
      <c r="AS269" s="3">
        <f>Table2[[#This Row],[To be paid]]-Table2[[#This Row],[Amount cash]]-Table2[[#This Row],[Amount chq]]</f>
        <v>0</v>
      </c>
    </row>
    <row r="270" spans="1:45" hidden="1" x14ac:dyDescent="0.3">
      <c r="A270">
        <v>267</v>
      </c>
      <c r="B270">
        <v>51260</v>
      </c>
      <c r="C270" t="s">
        <v>387</v>
      </c>
      <c r="D270" t="s">
        <v>133</v>
      </c>
      <c r="E270" s="12">
        <v>20526</v>
      </c>
      <c r="F270">
        <v>42441</v>
      </c>
      <c r="G270">
        <v>38192</v>
      </c>
      <c r="H270">
        <v>24</v>
      </c>
      <c r="I270">
        <v>39490</v>
      </c>
      <c r="J270">
        <v>144.333</v>
      </c>
      <c r="K270">
        <v>421</v>
      </c>
      <c r="L270">
        <v>727</v>
      </c>
      <c r="M270">
        <v>6280</v>
      </c>
      <c r="O270">
        <v>7007</v>
      </c>
      <c r="P270">
        <v>269.5</v>
      </c>
      <c r="Q270">
        <v>4042.5</v>
      </c>
      <c r="R270" s="2">
        <v>24</v>
      </c>
      <c r="S270" s="2">
        <v>543024.04838709685</v>
      </c>
      <c r="T270" s="2">
        <v>5579</v>
      </c>
      <c r="U270" s="2">
        <v>8443.1</v>
      </c>
      <c r="V270" s="2">
        <v>440582.09677419357</v>
      </c>
      <c r="W270" s="2">
        <v>53076.129032258068</v>
      </c>
      <c r="X270" s="2">
        <v>493658.22580645164</v>
      </c>
      <c r="Y270" s="2">
        <v>49365.822580645166</v>
      </c>
      <c r="Z270" s="2">
        <v>97020</v>
      </c>
      <c r="AA270" s="3">
        <v>116904.46153846153</v>
      </c>
      <c r="AB270" s="2">
        <v>16800</v>
      </c>
      <c r="AC270" s="3">
        <f t="shared" si="16"/>
        <v>787770.60992555832</v>
      </c>
      <c r="AD270" s="3">
        <f t="shared" si="17"/>
        <v>164978.07221305012</v>
      </c>
      <c r="AE270" s="3">
        <f t="shared" si="18"/>
        <v>8248.9036106525073</v>
      </c>
      <c r="AF270" s="3">
        <f t="shared" si="19"/>
        <v>8300</v>
      </c>
      <c r="AG270" s="3" t="s">
        <v>497</v>
      </c>
      <c r="AI270" s="3" t="s">
        <v>559</v>
      </c>
      <c r="AJ270" s="68" t="s">
        <v>569</v>
      </c>
      <c r="AK270" s="50">
        <v>8300</v>
      </c>
      <c r="AL270" s="50"/>
      <c r="AM270" s="56"/>
      <c r="AS270" s="3">
        <f>Table2[[#This Row],[To be paid]]-Table2[[#This Row],[Amount cash]]-Table2[[#This Row],[Amount chq]]</f>
        <v>0</v>
      </c>
    </row>
    <row r="271" spans="1:45" hidden="1" x14ac:dyDescent="0.3">
      <c r="A271">
        <v>268</v>
      </c>
      <c r="B271">
        <v>51261</v>
      </c>
      <c r="C271" t="s">
        <v>388</v>
      </c>
      <c r="D271" t="s">
        <v>133</v>
      </c>
      <c r="E271" s="12">
        <v>20729</v>
      </c>
      <c r="F271">
        <v>42644</v>
      </c>
      <c r="H271">
        <v>27.666666666666668</v>
      </c>
      <c r="I271">
        <v>39490</v>
      </c>
      <c r="J271">
        <v>144.333</v>
      </c>
      <c r="K271">
        <v>469</v>
      </c>
      <c r="L271">
        <v>754</v>
      </c>
      <c r="M271">
        <v>6280</v>
      </c>
      <c r="O271">
        <v>7034</v>
      </c>
      <c r="P271">
        <v>270.53846153846155</v>
      </c>
      <c r="Q271">
        <v>4058.0769230769233</v>
      </c>
      <c r="R271" s="2">
        <v>27.666666666666668</v>
      </c>
      <c r="S271" s="2">
        <v>852134.95714285714</v>
      </c>
      <c r="T271" s="2">
        <v>4539</v>
      </c>
      <c r="U271" s="2">
        <v>8472.7999999999993</v>
      </c>
      <c r="V271" s="2">
        <v>685267</v>
      </c>
      <c r="W271" s="2">
        <v>89401.142857142855</v>
      </c>
      <c r="X271" s="2">
        <v>774668.14285714284</v>
      </c>
      <c r="Y271" s="2">
        <v>77466.814285714281</v>
      </c>
      <c r="Z271" s="2">
        <v>112273.46153846155</v>
      </c>
      <c r="AA271" s="3">
        <v>135238.92307692306</v>
      </c>
      <c r="AB271" s="2">
        <v>16382</v>
      </c>
      <c r="AC271" s="3">
        <f t="shared" si="16"/>
        <v>1129041.1417582417</v>
      </c>
      <c r="AD271" s="3">
        <f t="shared" si="17"/>
        <v>236448.312071578</v>
      </c>
      <c r="AE271" s="3">
        <f t="shared" si="18"/>
        <v>11822.4156035789</v>
      </c>
      <c r="AF271" s="3">
        <f t="shared" si="19"/>
        <v>11900</v>
      </c>
      <c r="AG271" s="3" t="s">
        <v>497</v>
      </c>
      <c r="AH271" s="42">
        <v>466289</v>
      </c>
      <c r="AI271" s="3" t="s">
        <v>876</v>
      </c>
      <c r="AJ271" s="49">
        <v>191</v>
      </c>
      <c r="AK271" s="31"/>
      <c r="AL271" s="50">
        <v>11900</v>
      </c>
      <c r="AM271" s="56"/>
      <c r="AS271" s="3">
        <f>Table2[[#This Row],[To be paid]]-Table2[[#This Row],[Amount cash]]-Table2[[#This Row],[Amount chq]]</f>
        <v>0</v>
      </c>
    </row>
    <row r="272" spans="1:45" x14ac:dyDescent="0.3">
      <c r="A272">
        <v>269</v>
      </c>
      <c r="B272">
        <v>51263</v>
      </c>
      <c r="C272" t="s">
        <v>389</v>
      </c>
      <c r="D272" t="s">
        <v>133</v>
      </c>
      <c r="E272" s="12">
        <v>21702</v>
      </c>
      <c r="F272">
        <v>43617</v>
      </c>
      <c r="H272">
        <v>27.666666666666668</v>
      </c>
      <c r="I272">
        <v>39490</v>
      </c>
      <c r="J272">
        <v>144.333</v>
      </c>
      <c r="K272">
        <v>469</v>
      </c>
      <c r="L272">
        <v>754</v>
      </c>
      <c r="M272">
        <v>6280</v>
      </c>
      <c r="O272">
        <v>7034</v>
      </c>
      <c r="P272">
        <v>270.53846153846155</v>
      </c>
      <c r="Q272">
        <v>4058.0769230769233</v>
      </c>
      <c r="R272" s="2">
        <v>27.666666666666668</v>
      </c>
      <c r="S272" s="2">
        <v>852134.95714285714</v>
      </c>
      <c r="T272" s="2">
        <v>5520</v>
      </c>
      <c r="U272" s="2">
        <v>8472.7999999999993</v>
      </c>
      <c r="V272" s="2">
        <v>685267</v>
      </c>
      <c r="W272" s="2">
        <v>89401.142857142855</v>
      </c>
      <c r="X272" s="2">
        <v>774668.14285714284</v>
      </c>
      <c r="Y272" s="2">
        <v>77466.814285714281</v>
      </c>
      <c r="Z272" s="2">
        <v>112273.46153846155</v>
      </c>
      <c r="AA272" s="3">
        <v>135238.92307692306</v>
      </c>
      <c r="AB272" s="2">
        <v>14637</v>
      </c>
      <c r="AC272" s="3">
        <f t="shared" si="16"/>
        <v>1128277.1417582417</v>
      </c>
      <c r="AD272" s="3">
        <f t="shared" si="17"/>
        <v>236288.31213557802</v>
      </c>
      <c r="AE272" s="3">
        <f t="shared" si="18"/>
        <v>11814.415606778901</v>
      </c>
      <c r="AF272" s="3">
        <f t="shared" si="19"/>
        <v>11900</v>
      </c>
      <c r="AK272" s="31"/>
      <c r="AL272" s="31"/>
      <c r="AM272" s="56"/>
      <c r="AS272" s="3">
        <f>Table2[[#This Row],[To be paid]]-Table2[[#This Row],[Amount cash]]-Table2[[#This Row],[Amount chq]]</f>
        <v>11900</v>
      </c>
    </row>
    <row r="273" spans="1:45" hidden="1" x14ac:dyDescent="0.3">
      <c r="A273">
        <v>270</v>
      </c>
      <c r="B273">
        <v>51265</v>
      </c>
      <c r="C273" t="s">
        <v>390</v>
      </c>
      <c r="D273" t="s">
        <v>133</v>
      </c>
      <c r="E273" s="12">
        <v>20637</v>
      </c>
      <c r="F273">
        <v>42552</v>
      </c>
      <c r="H273">
        <v>27.666666666666668</v>
      </c>
      <c r="I273">
        <v>39490</v>
      </c>
      <c r="J273">
        <v>144.333</v>
      </c>
      <c r="K273">
        <v>469</v>
      </c>
      <c r="L273">
        <v>754</v>
      </c>
      <c r="M273">
        <v>6280</v>
      </c>
      <c r="O273">
        <v>7034</v>
      </c>
      <c r="P273">
        <v>270.53846153846155</v>
      </c>
      <c r="Q273">
        <v>4058.0769230769233</v>
      </c>
      <c r="R273" s="2">
        <v>27.666666666666668</v>
      </c>
      <c r="S273" s="2">
        <v>852134.95714285714</v>
      </c>
      <c r="T273" s="2">
        <v>4093</v>
      </c>
      <c r="U273" s="2">
        <v>8472.7999999999993</v>
      </c>
      <c r="V273" s="2">
        <v>685267</v>
      </c>
      <c r="W273" s="2">
        <v>89401.142857142855</v>
      </c>
      <c r="X273" s="2">
        <v>774668.14285714284</v>
      </c>
      <c r="Y273" s="2">
        <v>77466.814285714281</v>
      </c>
      <c r="Z273" s="2">
        <v>112273.46153846155</v>
      </c>
      <c r="AA273" s="3">
        <v>135238.92307692306</v>
      </c>
      <c r="AB273" s="2">
        <v>16965</v>
      </c>
      <c r="AC273" s="3">
        <f t="shared" si="16"/>
        <v>1129178.1417582417</v>
      </c>
      <c r="AD273" s="3">
        <f t="shared" si="17"/>
        <v>236477.00315957802</v>
      </c>
      <c r="AE273" s="3">
        <f t="shared" si="18"/>
        <v>11823.850157978901</v>
      </c>
      <c r="AF273" s="3">
        <f t="shared" si="19"/>
        <v>11900</v>
      </c>
      <c r="AG273" s="3" t="s">
        <v>497</v>
      </c>
      <c r="AI273" s="3" t="s">
        <v>625</v>
      </c>
      <c r="AJ273" s="46">
        <v>110</v>
      </c>
      <c r="AK273" s="50">
        <v>11900</v>
      </c>
      <c r="AL273" s="31"/>
      <c r="AM273" s="56"/>
      <c r="AN273" s="3" t="s">
        <v>668</v>
      </c>
      <c r="AS273" s="3">
        <f>Table2[[#This Row],[To be paid]]-Table2[[#This Row],[Amount cash]]-Table2[[#This Row],[Amount chq]]</f>
        <v>0</v>
      </c>
    </row>
    <row r="274" spans="1:45" hidden="1" x14ac:dyDescent="0.3">
      <c r="A274">
        <v>271</v>
      </c>
      <c r="B274">
        <v>51268</v>
      </c>
      <c r="C274" s="51" t="s">
        <v>391</v>
      </c>
      <c r="D274" t="s">
        <v>133</v>
      </c>
      <c r="E274" s="12">
        <v>19339</v>
      </c>
      <c r="F274">
        <v>42552</v>
      </c>
      <c r="H274">
        <v>27.333333333333332</v>
      </c>
      <c r="I274">
        <v>39490</v>
      </c>
      <c r="J274">
        <v>144.333</v>
      </c>
      <c r="K274">
        <v>619</v>
      </c>
      <c r="L274">
        <v>754</v>
      </c>
      <c r="M274">
        <v>6280</v>
      </c>
      <c r="O274">
        <v>7034</v>
      </c>
      <c r="P274">
        <v>270.53846153846155</v>
      </c>
      <c r="Q274">
        <v>4058.0769230769233</v>
      </c>
      <c r="R274" s="2">
        <v>27.333333333333332</v>
      </c>
      <c r="S274" s="2">
        <v>868595.35714285716</v>
      </c>
      <c r="T274" s="2">
        <v>3464</v>
      </c>
      <c r="U274" s="2">
        <v>8472.7999999999993</v>
      </c>
      <c r="V274" s="2">
        <v>685267</v>
      </c>
      <c r="W274" s="2">
        <v>104365.14285714286</v>
      </c>
      <c r="X274" s="2">
        <v>789632.14285714284</v>
      </c>
      <c r="Y274" s="2">
        <v>78963.21428571429</v>
      </c>
      <c r="Z274" s="2">
        <v>110920.76923076923</v>
      </c>
      <c r="AA274" s="3">
        <v>133609.53846153844</v>
      </c>
      <c r="AB274" s="2">
        <v>17186</v>
      </c>
      <c r="AC274" s="3">
        <f t="shared" si="16"/>
        <v>1142248.4648351648</v>
      </c>
      <c r="AD274" s="3">
        <f t="shared" si="17"/>
        <v>239214.24249963957</v>
      </c>
      <c r="AE274" s="3">
        <f t="shared" si="18"/>
        <v>11960.712124981979</v>
      </c>
      <c r="AF274" s="3">
        <f t="shared" si="19"/>
        <v>12000</v>
      </c>
      <c r="AG274" s="3" t="s">
        <v>497</v>
      </c>
      <c r="AH274" s="42">
        <v>104391</v>
      </c>
      <c r="AI274" s="3" t="s">
        <v>708</v>
      </c>
      <c r="AJ274" s="46">
        <v>144</v>
      </c>
      <c r="AK274" s="59"/>
      <c r="AL274" s="50">
        <v>12000</v>
      </c>
      <c r="AM274" s="56"/>
      <c r="AS274" s="3">
        <f>Table2[[#This Row],[To be paid]]-Table2[[#This Row],[Amount cash]]-Table2[[#This Row],[Amount chq]]</f>
        <v>0</v>
      </c>
    </row>
    <row r="275" spans="1:45" hidden="1" x14ac:dyDescent="0.3">
      <c r="A275">
        <v>272</v>
      </c>
      <c r="B275">
        <v>51271</v>
      </c>
      <c r="C275" t="s">
        <v>392</v>
      </c>
      <c r="D275" t="s">
        <v>133</v>
      </c>
      <c r="E275" s="12">
        <v>21315</v>
      </c>
      <c r="F275">
        <v>41254</v>
      </c>
      <c r="H275">
        <v>27.5</v>
      </c>
      <c r="I275">
        <v>39490</v>
      </c>
      <c r="J275">
        <v>144.333</v>
      </c>
      <c r="K275">
        <v>619</v>
      </c>
      <c r="L275">
        <v>754</v>
      </c>
      <c r="M275">
        <v>6280</v>
      </c>
      <c r="O275">
        <v>7034</v>
      </c>
      <c r="P275">
        <v>270.53846153846155</v>
      </c>
      <c r="Q275">
        <v>4058.0769230769233</v>
      </c>
      <c r="R275" s="2">
        <v>27.5</v>
      </c>
      <c r="S275" s="2">
        <v>868595.35714285716</v>
      </c>
      <c r="T275" s="2">
        <v>9072</v>
      </c>
      <c r="U275" s="2">
        <v>8472.7999999999993</v>
      </c>
      <c r="V275" s="2">
        <v>685267</v>
      </c>
      <c r="W275" s="2">
        <v>104365.14285714286</v>
      </c>
      <c r="X275" s="2">
        <v>789632.14285714284</v>
      </c>
      <c r="Y275" s="2">
        <v>78963.21428571429</v>
      </c>
      <c r="Z275" s="2">
        <v>111597.11538461539</v>
      </c>
      <c r="AA275" s="3">
        <v>134424.23076923075</v>
      </c>
      <c r="AB275" s="2">
        <v>18727</v>
      </c>
      <c r="AC275" s="3">
        <f t="shared" si="16"/>
        <v>1150888.5032967033</v>
      </c>
      <c r="AD275" s="3">
        <f t="shared" si="17"/>
        <v>241023.67391440881</v>
      </c>
      <c r="AE275" s="3">
        <f t="shared" si="18"/>
        <v>12051.183695720441</v>
      </c>
      <c r="AF275" s="3">
        <f t="shared" si="19"/>
        <v>12100</v>
      </c>
      <c r="AG275" s="3" t="s">
        <v>497</v>
      </c>
      <c r="AH275" s="44" t="s">
        <v>657</v>
      </c>
      <c r="AI275" s="3" t="s">
        <v>625</v>
      </c>
      <c r="AJ275" s="46">
        <v>106</v>
      </c>
      <c r="AK275" s="31"/>
      <c r="AL275" s="50">
        <v>12100</v>
      </c>
      <c r="AM275" s="56"/>
      <c r="AS275" s="3">
        <f>Table2[[#This Row],[To be paid]]-Table2[[#This Row],[Amount cash]]-Table2[[#This Row],[Amount chq]]</f>
        <v>0</v>
      </c>
    </row>
    <row r="276" spans="1:45" hidden="1" x14ac:dyDescent="0.3">
      <c r="A276">
        <v>273</v>
      </c>
      <c r="B276">
        <v>51272</v>
      </c>
      <c r="C276" t="s">
        <v>196</v>
      </c>
      <c r="D276" t="s">
        <v>117</v>
      </c>
      <c r="E276" s="12">
        <v>19277</v>
      </c>
      <c r="F276">
        <v>43230</v>
      </c>
      <c r="H276">
        <v>27.333333333333332</v>
      </c>
      <c r="I276">
        <v>39490</v>
      </c>
      <c r="J276">
        <v>144.333</v>
      </c>
      <c r="K276">
        <v>655</v>
      </c>
      <c r="L276">
        <v>976</v>
      </c>
      <c r="M276">
        <v>6280</v>
      </c>
      <c r="O276">
        <v>7256</v>
      </c>
      <c r="P276">
        <v>279.07692307692309</v>
      </c>
      <c r="Q276">
        <v>4186.1538461538466</v>
      </c>
      <c r="R276" s="2">
        <v>27.333333333333332</v>
      </c>
      <c r="S276" s="2">
        <v>886883.01428571425</v>
      </c>
      <c r="T276" s="2">
        <v>914</v>
      </c>
      <c r="U276" s="2">
        <v>8806.1</v>
      </c>
      <c r="V276" s="2">
        <v>685267</v>
      </c>
      <c r="W276" s="2">
        <v>120990.28571428571</v>
      </c>
      <c r="X276" s="2">
        <v>806257.28571428568</v>
      </c>
      <c r="Y276" s="2">
        <v>80625.728571428568</v>
      </c>
      <c r="Z276" s="2">
        <v>114421.53846153847</v>
      </c>
      <c r="AA276" s="3">
        <v>138865.42307692306</v>
      </c>
      <c r="AB276" s="2">
        <v>8746</v>
      </c>
      <c r="AC276" s="3">
        <f t="shared" si="16"/>
        <v>1158636.0758241757</v>
      </c>
      <c r="AD276" s="3">
        <f t="shared" si="17"/>
        <v>242646.20154340219</v>
      </c>
      <c r="AE276" s="3">
        <f t="shared" si="18"/>
        <v>12132.31007717011</v>
      </c>
      <c r="AF276" s="3">
        <f t="shared" si="19"/>
        <v>12200</v>
      </c>
      <c r="AG276" s="3" t="s">
        <v>497</v>
      </c>
      <c r="AI276" s="3" t="s">
        <v>543</v>
      </c>
      <c r="AJ276" s="46" t="s">
        <v>480</v>
      </c>
      <c r="AK276" s="50">
        <v>12200</v>
      </c>
      <c r="AL276" s="31"/>
      <c r="AM276" s="56"/>
      <c r="AS276" s="3">
        <f>Table2[[#This Row],[To be paid]]-Table2[[#This Row],[Amount cash]]-Table2[[#This Row],[Amount chq]]</f>
        <v>0</v>
      </c>
    </row>
    <row r="277" spans="1:45" hidden="1" x14ac:dyDescent="0.3">
      <c r="A277">
        <v>274</v>
      </c>
      <c r="B277">
        <v>51273</v>
      </c>
      <c r="C277" t="s">
        <v>393</v>
      </c>
      <c r="D277" t="s">
        <v>162</v>
      </c>
      <c r="E277" s="12">
        <v>20007</v>
      </c>
      <c r="F277">
        <v>41192</v>
      </c>
      <c r="H277">
        <v>27.416666666666668</v>
      </c>
      <c r="I277">
        <v>39490</v>
      </c>
      <c r="J277">
        <v>144.333</v>
      </c>
      <c r="K277">
        <v>391</v>
      </c>
      <c r="L277">
        <v>643</v>
      </c>
      <c r="M277">
        <v>6280</v>
      </c>
      <c r="O277">
        <v>6923</v>
      </c>
      <c r="P277">
        <v>266.26923076923077</v>
      </c>
      <c r="Q277">
        <v>3994.0384615384614</v>
      </c>
      <c r="R277" s="2">
        <v>27.416666666666668</v>
      </c>
      <c r="S277" s="2">
        <v>836945.52857142861</v>
      </c>
      <c r="T277" s="2">
        <v>5323</v>
      </c>
      <c r="U277" s="2">
        <v>8303.4</v>
      </c>
      <c r="V277" s="2">
        <v>685267</v>
      </c>
      <c r="W277" s="2">
        <v>75592.571428571435</v>
      </c>
      <c r="X277" s="2">
        <v>760859.57142857148</v>
      </c>
      <c r="Y277" s="2">
        <v>76085.957142857151</v>
      </c>
      <c r="Z277" s="2">
        <v>109503.22115384616</v>
      </c>
      <c r="AA277" s="3">
        <v>131337.43269230769</v>
      </c>
      <c r="AB277" s="2">
        <v>16333</v>
      </c>
      <c r="AC277" s="3">
        <f t="shared" si="16"/>
        <v>1107745.5824175824</v>
      </c>
      <c r="AD277" s="3">
        <f t="shared" si="17"/>
        <v>231988.51085221977</v>
      </c>
      <c r="AE277" s="3">
        <f t="shared" si="18"/>
        <v>11599.425542610988</v>
      </c>
      <c r="AF277" s="3">
        <f t="shared" si="19"/>
        <v>11600</v>
      </c>
      <c r="AG277" s="3" t="s">
        <v>497</v>
      </c>
      <c r="AI277" s="3" t="s">
        <v>933</v>
      </c>
      <c r="AJ277" s="46">
        <v>370</v>
      </c>
      <c r="AK277" s="31">
        <v>11600</v>
      </c>
      <c r="AL277" s="31"/>
      <c r="AM277" s="56"/>
      <c r="AN277" s="54" t="s">
        <v>1048</v>
      </c>
      <c r="AS277" s="3">
        <f>Table2[[#This Row],[To be paid]]-Table2[[#This Row],[Amount cash]]-Table2[[#This Row],[Amount chq]]</f>
        <v>0</v>
      </c>
    </row>
    <row r="278" spans="1:45" hidden="1" x14ac:dyDescent="0.3">
      <c r="A278">
        <v>275</v>
      </c>
      <c r="B278">
        <v>51280</v>
      </c>
      <c r="C278" t="s">
        <v>394</v>
      </c>
      <c r="D278" t="s">
        <v>121</v>
      </c>
      <c r="E278" s="12">
        <v>18295</v>
      </c>
      <c r="F278">
        <v>41922</v>
      </c>
      <c r="H278">
        <v>27.833333333333332</v>
      </c>
      <c r="I278">
        <v>39490</v>
      </c>
      <c r="J278">
        <v>144.333</v>
      </c>
      <c r="K278">
        <v>769</v>
      </c>
      <c r="L278">
        <v>1087</v>
      </c>
      <c r="M278">
        <v>6280</v>
      </c>
      <c r="O278">
        <v>7367</v>
      </c>
      <c r="P278">
        <v>283.34615384615387</v>
      </c>
      <c r="Q278">
        <v>4250.1923076923076</v>
      </c>
      <c r="R278" s="2">
        <v>27.833333333333332</v>
      </c>
      <c r="S278" s="2">
        <v>906824.44285714289</v>
      </c>
      <c r="T278" s="2">
        <v>9901</v>
      </c>
      <c r="U278" s="2">
        <v>8953.5</v>
      </c>
      <c r="V278" s="2">
        <v>685267</v>
      </c>
      <c r="W278" s="2">
        <v>139118.85714285713</v>
      </c>
      <c r="X278" s="2">
        <v>824385.85714285716</v>
      </c>
      <c r="Y278" s="2">
        <v>82438.585714285728</v>
      </c>
      <c r="Z278" s="2">
        <v>118297.01923076922</v>
      </c>
      <c r="AA278" s="3">
        <v>143772.54807692309</v>
      </c>
      <c r="AB278" s="2">
        <v>17906</v>
      </c>
      <c r="AC278" s="3">
        <f t="shared" si="16"/>
        <v>1205654.5101648353</v>
      </c>
      <c r="AD278" s="3">
        <f t="shared" si="17"/>
        <v>252492.99013676046</v>
      </c>
      <c r="AE278" s="3">
        <f t="shared" si="18"/>
        <v>12624.649506838025</v>
      </c>
      <c r="AF278" s="3">
        <f t="shared" si="19"/>
        <v>12700</v>
      </c>
      <c r="AG278" s="3" t="s">
        <v>497</v>
      </c>
      <c r="AI278" s="3" t="s">
        <v>490</v>
      </c>
      <c r="AJ278" s="68" t="s">
        <v>523</v>
      </c>
      <c r="AK278" s="50">
        <v>12700</v>
      </c>
      <c r="AL278" s="31"/>
      <c r="AM278" s="56"/>
      <c r="AS278" s="3">
        <f>Table2[[#This Row],[To be paid]]-Table2[[#This Row],[Amount cash]]-Table2[[#This Row],[Amount chq]]</f>
        <v>0</v>
      </c>
    </row>
    <row r="279" spans="1:45" x14ac:dyDescent="0.3">
      <c r="A279">
        <v>276</v>
      </c>
      <c r="B279">
        <v>51295</v>
      </c>
      <c r="C279" t="s">
        <v>395</v>
      </c>
      <c r="D279" t="s">
        <v>121</v>
      </c>
      <c r="E279" s="12">
        <v>22338</v>
      </c>
      <c r="F279">
        <v>40210</v>
      </c>
      <c r="H279">
        <v>27.166666666666668</v>
      </c>
      <c r="I279">
        <v>39490</v>
      </c>
      <c r="J279">
        <v>144.333</v>
      </c>
      <c r="K279">
        <v>670</v>
      </c>
      <c r="L279">
        <v>1087</v>
      </c>
      <c r="M279">
        <v>6280</v>
      </c>
      <c r="O279">
        <v>7367</v>
      </c>
      <c r="P279">
        <v>283.34615384615387</v>
      </c>
      <c r="Q279">
        <v>4250.1923076923076</v>
      </c>
      <c r="R279" s="2">
        <v>27.166666666666668</v>
      </c>
      <c r="S279" s="2">
        <v>892489.24285714282</v>
      </c>
      <c r="T279" s="2">
        <v>8677</v>
      </c>
      <c r="U279" s="2">
        <v>8953.5</v>
      </c>
      <c r="V279" s="2">
        <v>685267</v>
      </c>
      <c r="W279" s="2">
        <v>126086.85714285714</v>
      </c>
      <c r="X279" s="2">
        <v>811353.85714285716</v>
      </c>
      <c r="Y279" s="2">
        <v>81135.385714285716</v>
      </c>
      <c r="Z279" s="2">
        <v>115463.5576923077</v>
      </c>
      <c r="AA279" s="3">
        <v>140328.89423076925</v>
      </c>
      <c r="AB279" s="2">
        <v>17373</v>
      </c>
      <c r="AC279" s="3">
        <f t="shared" si="16"/>
        <v>1183285.1947802198</v>
      </c>
      <c r="AD279" s="3">
        <f t="shared" si="17"/>
        <v>247808.31863165274</v>
      </c>
      <c r="AE279" s="3">
        <f t="shared" si="18"/>
        <v>12390.415931582638</v>
      </c>
      <c r="AF279" s="3">
        <f t="shared" si="19"/>
        <v>12400</v>
      </c>
      <c r="AK279" s="31"/>
      <c r="AL279" s="31"/>
      <c r="AM279" s="56"/>
      <c r="AN279" s="3">
        <v>1891</v>
      </c>
      <c r="AS279" s="3">
        <f>Table2[[#This Row],[To be paid]]-Table2[[#This Row],[Amount cash]]-Table2[[#This Row],[Amount chq]]</f>
        <v>12400</v>
      </c>
    </row>
    <row r="280" spans="1:45" x14ac:dyDescent="0.3">
      <c r="A280">
        <v>277</v>
      </c>
      <c r="B280">
        <v>51296</v>
      </c>
      <c r="C280" t="s">
        <v>396</v>
      </c>
      <c r="D280" t="s">
        <v>117</v>
      </c>
      <c r="E280" s="12">
        <v>19154</v>
      </c>
      <c r="F280">
        <v>41069</v>
      </c>
      <c r="H280">
        <v>27.166666666666668</v>
      </c>
      <c r="I280">
        <v>39490</v>
      </c>
      <c r="J280">
        <v>144.333</v>
      </c>
      <c r="K280">
        <v>625</v>
      </c>
      <c r="L280">
        <v>976</v>
      </c>
      <c r="M280">
        <v>6280</v>
      </c>
      <c r="O280">
        <v>7256</v>
      </c>
      <c r="P280">
        <v>279.07692307692309</v>
      </c>
      <c r="Q280">
        <v>4186.1538461538466</v>
      </c>
      <c r="R280" s="2">
        <v>27.166666666666668</v>
      </c>
      <c r="S280" s="2">
        <v>882513.8142857143</v>
      </c>
      <c r="T280" s="2">
        <v>5903</v>
      </c>
      <c r="U280" s="2">
        <v>8806.1</v>
      </c>
      <c r="V280" s="2">
        <v>685267</v>
      </c>
      <c r="W280" s="2">
        <v>117018.28571428571</v>
      </c>
      <c r="X280" s="2">
        <v>802285.28571428568</v>
      </c>
      <c r="Y280" s="2">
        <v>80228.528571428571</v>
      </c>
      <c r="Z280" s="2">
        <v>113723.84615384617</v>
      </c>
      <c r="AA280" s="3">
        <v>138018.68269230769</v>
      </c>
      <c r="AB280" s="2">
        <v>17533</v>
      </c>
      <c r="AC280" s="3">
        <f t="shared" si="16"/>
        <v>1166498.443131868</v>
      </c>
      <c r="AD280" s="3">
        <f t="shared" si="17"/>
        <v>244292.76995444833</v>
      </c>
      <c r="AE280" s="3">
        <f t="shared" si="18"/>
        <v>12214.638497722417</v>
      </c>
      <c r="AF280" s="3">
        <f t="shared" si="19"/>
        <v>12300</v>
      </c>
      <c r="AK280" s="31"/>
      <c r="AL280" s="31"/>
      <c r="AM280" s="56"/>
      <c r="AS280" s="3">
        <f>Table2[[#This Row],[To be paid]]-Table2[[#This Row],[Amount cash]]-Table2[[#This Row],[Amount chq]]</f>
        <v>12300</v>
      </c>
    </row>
    <row r="281" spans="1:45" hidden="1" x14ac:dyDescent="0.3">
      <c r="A281">
        <v>278</v>
      </c>
      <c r="B281">
        <v>51301</v>
      </c>
      <c r="C281" t="s">
        <v>397</v>
      </c>
      <c r="D281" t="s">
        <v>133</v>
      </c>
      <c r="E281" s="12">
        <v>22817</v>
      </c>
      <c r="F281">
        <v>44732</v>
      </c>
      <c r="H281">
        <v>27</v>
      </c>
      <c r="I281">
        <v>39490</v>
      </c>
      <c r="J281">
        <v>144.333</v>
      </c>
      <c r="K281">
        <v>469</v>
      </c>
      <c r="L281">
        <v>754</v>
      </c>
      <c r="M281">
        <v>6280</v>
      </c>
      <c r="O281">
        <v>7034</v>
      </c>
      <c r="P281">
        <v>270.53846153846155</v>
      </c>
      <c r="Q281">
        <v>4058.0769230769233</v>
      </c>
      <c r="R281" s="2">
        <v>27</v>
      </c>
      <c r="S281" s="2">
        <v>852134.95714285714</v>
      </c>
      <c r="T281" s="2">
        <v>7580</v>
      </c>
      <c r="U281" s="2">
        <v>8472.7999999999993</v>
      </c>
      <c r="V281" s="2">
        <v>685267</v>
      </c>
      <c r="W281" s="2">
        <v>89401.142857142855</v>
      </c>
      <c r="X281" s="2">
        <v>774668.14285714284</v>
      </c>
      <c r="Y281" s="2">
        <v>77466.814285714281</v>
      </c>
      <c r="Z281" s="2">
        <v>109568.07692307694</v>
      </c>
      <c r="AA281" s="3">
        <v>131980.15384615384</v>
      </c>
      <c r="AB281" s="2">
        <v>15885</v>
      </c>
      <c r="AC281" s="3">
        <f t="shared" si="16"/>
        <v>1125620.9879120879</v>
      </c>
      <c r="AD281" s="3">
        <f t="shared" si="17"/>
        <v>235732.04977250111</v>
      </c>
      <c r="AE281" s="3">
        <f t="shared" si="18"/>
        <v>11786.602488625056</v>
      </c>
      <c r="AF281" s="3">
        <f t="shared" si="19"/>
        <v>11800</v>
      </c>
      <c r="AG281" s="3" t="s">
        <v>497</v>
      </c>
      <c r="AI281" s="3" t="s">
        <v>933</v>
      </c>
      <c r="AJ281" s="46">
        <v>278</v>
      </c>
      <c r="AK281" s="31">
        <v>11800</v>
      </c>
      <c r="AL281" s="31"/>
      <c r="AM281" s="56"/>
      <c r="AS281" s="3">
        <f>Table2[[#This Row],[To be paid]]-Table2[[#This Row],[Amount cash]]-Table2[[#This Row],[Amount chq]]</f>
        <v>0</v>
      </c>
    </row>
    <row r="282" spans="1:45" hidden="1" x14ac:dyDescent="0.3">
      <c r="A282">
        <v>279</v>
      </c>
      <c r="B282">
        <v>51304</v>
      </c>
      <c r="C282" t="s">
        <v>398</v>
      </c>
      <c r="D282" t="s">
        <v>121</v>
      </c>
      <c r="E282" s="12">
        <v>21312</v>
      </c>
      <c r="F282">
        <v>43227</v>
      </c>
      <c r="G282">
        <v>41166</v>
      </c>
      <c r="H282">
        <v>27.166666666666668</v>
      </c>
      <c r="I282">
        <v>39490</v>
      </c>
      <c r="J282">
        <v>144.333</v>
      </c>
      <c r="K282">
        <v>703</v>
      </c>
      <c r="L282">
        <v>1087</v>
      </c>
      <c r="M282">
        <v>6280</v>
      </c>
      <c r="O282">
        <v>7367</v>
      </c>
      <c r="P282">
        <v>283.34615384615387</v>
      </c>
      <c r="Q282">
        <v>4250.1923076923076</v>
      </c>
      <c r="R282" s="2">
        <v>27.166666666666668</v>
      </c>
      <c r="S282" s="2">
        <v>897703.24285714282</v>
      </c>
      <c r="T282" s="2">
        <v>3556</v>
      </c>
      <c r="U282" s="2">
        <v>8953.5</v>
      </c>
      <c r="V282" s="2">
        <v>685267</v>
      </c>
      <c r="W282" s="2">
        <v>130826.85714285714</v>
      </c>
      <c r="X282" s="2">
        <v>816093.85714285716</v>
      </c>
      <c r="Y282" s="2">
        <v>81609.385714285716</v>
      </c>
      <c r="Z282" s="2">
        <v>115463.5576923077</v>
      </c>
      <c r="AA282" s="3">
        <v>140328.89423076925</v>
      </c>
      <c r="AB282" s="2">
        <v>16282</v>
      </c>
      <c r="AC282" s="3">
        <f t="shared" si="16"/>
        <v>1182287.1947802198</v>
      </c>
      <c r="AD282" s="3">
        <f t="shared" si="17"/>
        <v>247599.31347965274</v>
      </c>
      <c r="AE282" s="3">
        <f t="shared" si="18"/>
        <v>12379.965673982639</v>
      </c>
      <c r="AF282" s="3">
        <f t="shared" si="19"/>
        <v>12400</v>
      </c>
      <c r="AG282" s="3" t="s">
        <v>497</v>
      </c>
      <c r="AH282" s="44" t="s">
        <v>656</v>
      </c>
      <c r="AI282" s="3" t="s">
        <v>1043</v>
      </c>
      <c r="AJ282" s="46">
        <v>203</v>
      </c>
      <c r="AK282" s="31"/>
      <c r="AL282" s="31">
        <v>12400</v>
      </c>
      <c r="AM282" s="56"/>
      <c r="AS282" s="3">
        <f>Table2[[#This Row],[To be paid]]-Table2[[#This Row],[Amount cash]]-Table2[[#This Row],[Amount chq]]</f>
        <v>0</v>
      </c>
    </row>
    <row r="283" spans="1:45" hidden="1" x14ac:dyDescent="0.3">
      <c r="A283">
        <v>280</v>
      </c>
      <c r="B283">
        <v>51305</v>
      </c>
      <c r="C283" t="s">
        <v>399</v>
      </c>
      <c r="D283" t="s">
        <v>121</v>
      </c>
      <c r="E283" s="12">
        <v>20149</v>
      </c>
      <c r="F283">
        <v>42064</v>
      </c>
      <c r="H283">
        <v>27</v>
      </c>
      <c r="I283">
        <v>39490</v>
      </c>
      <c r="J283">
        <v>144.333</v>
      </c>
      <c r="K283">
        <v>769</v>
      </c>
      <c r="L283">
        <v>1087</v>
      </c>
      <c r="M283">
        <v>6280</v>
      </c>
      <c r="O283">
        <v>7367</v>
      </c>
      <c r="P283">
        <v>283.34615384615387</v>
      </c>
      <c r="Q283">
        <v>4250.1923076923076</v>
      </c>
      <c r="R283" s="2">
        <v>27</v>
      </c>
      <c r="S283" s="2">
        <v>906824.44285714289</v>
      </c>
      <c r="T283" s="2">
        <v>8562</v>
      </c>
      <c r="U283" s="2">
        <v>8953.5</v>
      </c>
      <c r="V283" s="2">
        <v>685267</v>
      </c>
      <c r="W283" s="2">
        <v>139118.85714285713</v>
      </c>
      <c r="X283" s="2">
        <v>824385.85714285716</v>
      </c>
      <c r="Y283" s="2">
        <v>82438.585714285728</v>
      </c>
      <c r="Z283" s="2">
        <v>114755.19230769231</v>
      </c>
      <c r="AA283" s="3">
        <v>139467.98076923078</v>
      </c>
      <c r="AB283" s="2">
        <v>17770</v>
      </c>
      <c r="AC283" s="3">
        <f t="shared" si="16"/>
        <v>1196333.115934066</v>
      </c>
      <c r="AD283" s="3">
        <f t="shared" si="17"/>
        <v>250540.86647137583</v>
      </c>
      <c r="AE283" s="3">
        <f t="shared" si="18"/>
        <v>12527.043323568792</v>
      </c>
      <c r="AF283" s="3">
        <f t="shared" si="19"/>
        <v>12600</v>
      </c>
      <c r="AG283" s="3" t="s">
        <v>497</v>
      </c>
      <c r="AH283" s="42">
        <v>209517</v>
      </c>
      <c r="AI283" s="3" t="s">
        <v>703</v>
      </c>
      <c r="AJ283" s="46">
        <v>126</v>
      </c>
      <c r="AK283" s="31"/>
      <c r="AL283" s="50">
        <v>12600</v>
      </c>
      <c r="AM283" s="56"/>
      <c r="AS283" s="3">
        <f>Table2[[#This Row],[To be paid]]-Table2[[#This Row],[Amount cash]]-Table2[[#This Row],[Amount chq]]</f>
        <v>0</v>
      </c>
    </row>
    <row r="284" spans="1:45" hidden="1" x14ac:dyDescent="0.3">
      <c r="A284">
        <v>281</v>
      </c>
      <c r="B284">
        <v>51340</v>
      </c>
      <c r="C284" t="s">
        <v>400</v>
      </c>
      <c r="D284" t="s">
        <v>126</v>
      </c>
      <c r="E284" s="12">
        <v>20339</v>
      </c>
      <c r="F284">
        <v>42254</v>
      </c>
      <c r="H284">
        <v>26.25</v>
      </c>
      <c r="I284">
        <v>39490</v>
      </c>
      <c r="J284">
        <v>144.333</v>
      </c>
      <c r="K284">
        <v>601</v>
      </c>
      <c r="L284">
        <v>865</v>
      </c>
      <c r="M284">
        <v>6280</v>
      </c>
      <c r="O284">
        <v>7145</v>
      </c>
      <c r="P284">
        <v>274.80769230769232</v>
      </c>
      <c r="Q284">
        <v>4122.1153846153848</v>
      </c>
      <c r="R284" s="2">
        <v>26.25</v>
      </c>
      <c r="S284" s="2">
        <v>874887.98571428575</v>
      </c>
      <c r="T284" s="2">
        <v>2778</v>
      </c>
      <c r="U284" s="2">
        <v>8644.4</v>
      </c>
      <c r="V284" s="2">
        <v>685267</v>
      </c>
      <c r="W284" s="2">
        <v>110085.71428571429</v>
      </c>
      <c r="X284" s="2">
        <v>795352.71428571432</v>
      </c>
      <c r="Y284" s="2">
        <v>79535.271428571432</v>
      </c>
      <c r="Z284" s="2">
        <v>108205.52884615384</v>
      </c>
      <c r="AA284" s="3">
        <v>130912.78846153845</v>
      </c>
      <c r="AB284" s="2">
        <v>16164</v>
      </c>
      <c r="AC284" s="3">
        <f t="shared" si="16"/>
        <v>1141592.703021978</v>
      </c>
      <c r="AD284" s="3">
        <f t="shared" si="17"/>
        <v>239076.91023767472</v>
      </c>
      <c r="AE284" s="3">
        <f t="shared" si="18"/>
        <v>11953.845511883737</v>
      </c>
      <c r="AF284" s="3">
        <f t="shared" si="19"/>
        <v>12000</v>
      </c>
      <c r="AG284" s="3" t="s">
        <v>497</v>
      </c>
      <c r="AI284" s="3" t="s">
        <v>832</v>
      </c>
      <c r="AJ284" s="46">
        <v>175</v>
      </c>
      <c r="AK284" s="50">
        <v>12000</v>
      </c>
      <c r="AL284" s="31"/>
      <c r="AM284" s="56"/>
      <c r="AS284" s="3">
        <f>Table2[[#This Row],[To be paid]]-Table2[[#This Row],[Amount cash]]-Table2[[#This Row],[Amount chq]]</f>
        <v>0</v>
      </c>
    </row>
    <row r="285" spans="1:45" hidden="1" x14ac:dyDescent="0.3">
      <c r="A285">
        <v>282</v>
      </c>
      <c r="B285">
        <v>51344</v>
      </c>
      <c r="C285" t="s">
        <v>401</v>
      </c>
      <c r="D285" t="s">
        <v>133</v>
      </c>
      <c r="E285" s="12">
        <v>21702</v>
      </c>
      <c r="F285">
        <v>43617</v>
      </c>
      <c r="H285">
        <v>26.416666666666668</v>
      </c>
      <c r="I285">
        <v>39490</v>
      </c>
      <c r="J285">
        <v>144.333</v>
      </c>
      <c r="K285">
        <v>619</v>
      </c>
      <c r="L285">
        <v>754</v>
      </c>
      <c r="M285">
        <v>6280</v>
      </c>
      <c r="O285">
        <v>7034</v>
      </c>
      <c r="P285">
        <v>270.53846153846155</v>
      </c>
      <c r="Q285">
        <v>4058.0769230769233</v>
      </c>
      <c r="R285" s="2">
        <v>26.416666666666668</v>
      </c>
      <c r="S285" s="2">
        <v>868595.35714285716</v>
      </c>
      <c r="T285" s="2">
        <v>5180</v>
      </c>
      <c r="U285" s="2">
        <v>8472.7999999999993</v>
      </c>
      <c r="V285" s="2">
        <v>685267</v>
      </c>
      <c r="W285" s="2">
        <v>104365.14285714286</v>
      </c>
      <c r="X285" s="2">
        <v>789632.14285714284</v>
      </c>
      <c r="Y285" s="2">
        <v>78963.21428571429</v>
      </c>
      <c r="Z285" s="2">
        <v>107200.86538461539</v>
      </c>
      <c r="AA285" s="3">
        <v>129128.73076923077</v>
      </c>
      <c r="AB285" s="2">
        <v>18577</v>
      </c>
      <c r="AC285" s="3">
        <f t="shared" si="16"/>
        <v>1137154.7532967033</v>
      </c>
      <c r="AD285" s="3">
        <f t="shared" si="17"/>
        <v>238147.4970544088</v>
      </c>
      <c r="AE285" s="3">
        <f t="shared" si="18"/>
        <v>11907.374852720441</v>
      </c>
      <c r="AF285" s="3">
        <f t="shared" si="19"/>
        <v>12000</v>
      </c>
      <c r="AG285" s="3" t="s">
        <v>497</v>
      </c>
      <c r="AH285" s="44" t="s">
        <v>880</v>
      </c>
      <c r="AI285" s="3" t="s">
        <v>876</v>
      </c>
      <c r="AJ285" s="49">
        <v>189</v>
      </c>
      <c r="AK285" s="31"/>
      <c r="AL285" s="50">
        <v>12000</v>
      </c>
      <c r="AM285" s="56"/>
      <c r="AS285" s="3">
        <f>Table2[[#This Row],[To be paid]]-Table2[[#This Row],[Amount cash]]-Table2[[#This Row],[Amount chq]]</f>
        <v>0</v>
      </c>
    </row>
    <row r="286" spans="1:45" hidden="1" x14ac:dyDescent="0.3">
      <c r="A286">
        <v>283</v>
      </c>
      <c r="B286">
        <v>51346</v>
      </c>
      <c r="C286" t="s">
        <v>402</v>
      </c>
      <c r="D286" t="s">
        <v>133</v>
      </c>
      <c r="E286" s="12">
        <v>16330</v>
      </c>
      <c r="F286">
        <v>38245</v>
      </c>
      <c r="H286">
        <v>22.75</v>
      </c>
      <c r="J286">
        <v>144.333</v>
      </c>
      <c r="K286">
        <v>493</v>
      </c>
      <c r="L286">
        <v>727</v>
      </c>
      <c r="M286">
        <v>5414</v>
      </c>
      <c r="O286">
        <v>6141</v>
      </c>
      <c r="P286">
        <v>236.19230769230768</v>
      </c>
      <c r="Q286">
        <v>3542.8846153846152</v>
      </c>
      <c r="R286" s="2">
        <v>22.75</v>
      </c>
      <c r="S286" s="2">
        <v>563089.44999999995</v>
      </c>
      <c r="T286" s="2">
        <v>9331</v>
      </c>
      <c r="U286" s="2">
        <v>7490.5</v>
      </c>
      <c r="V286" s="2">
        <v>449874</v>
      </c>
      <c r="W286" s="2">
        <v>62025.5</v>
      </c>
      <c r="X286" s="2">
        <v>511899.5</v>
      </c>
      <c r="Y286" s="2">
        <v>51189.950000000004</v>
      </c>
      <c r="Z286" s="2">
        <v>80600.625</v>
      </c>
      <c r="AA286" s="3">
        <v>98312.8125</v>
      </c>
      <c r="AB286" s="2">
        <v>16781</v>
      </c>
      <c r="AC286" s="3">
        <f t="shared" si="16"/>
        <v>775605.38749999995</v>
      </c>
      <c r="AD286" s="3">
        <f t="shared" si="17"/>
        <v>162430.38267179998</v>
      </c>
      <c r="AE286" s="3">
        <f t="shared" si="18"/>
        <v>8121.519133589999</v>
      </c>
      <c r="AF286" s="3">
        <f t="shared" si="19"/>
        <v>8200</v>
      </c>
      <c r="AG286" s="3" t="s">
        <v>497</v>
      </c>
      <c r="AI286" s="3" t="s">
        <v>708</v>
      </c>
      <c r="AJ286" s="46">
        <v>131</v>
      </c>
      <c r="AK286" s="50">
        <v>8200</v>
      </c>
      <c r="AL286" s="31"/>
      <c r="AM286" s="56"/>
      <c r="AS286" s="3">
        <f>Table2[[#This Row],[To be paid]]-Table2[[#This Row],[Amount cash]]-Table2[[#This Row],[Amount chq]]</f>
        <v>0</v>
      </c>
    </row>
    <row r="287" spans="1:45" hidden="1" x14ac:dyDescent="0.3">
      <c r="A287">
        <v>284</v>
      </c>
      <c r="B287">
        <v>51350</v>
      </c>
      <c r="C287" t="s">
        <v>403</v>
      </c>
      <c r="D287" t="s">
        <v>117</v>
      </c>
      <c r="E287" s="12">
        <v>20709</v>
      </c>
      <c r="F287">
        <v>42624</v>
      </c>
      <c r="H287">
        <v>26.166666666666668</v>
      </c>
      <c r="I287">
        <v>39490</v>
      </c>
      <c r="J287">
        <v>144.333</v>
      </c>
      <c r="K287">
        <v>625</v>
      </c>
      <c r="L287">
        <v>976</v>
      </c>
      <c r="M287">
        <v>6280</v>
      </c>
      <c r="O287">
        <v>7256</v>
      </c>
      <c r="P287">
        <v>279.07692307692309</v>
      </c>
      <c r="Q287">
        <v>4186.1538461538466</v>
      </c>
      <c r="R287" s="2">
        <v>26.166666666666668</v>
      </c>
      <c r="S287" s="2">
        <v>882513.8142857143</v>
      </c>
      <c r="T287" s="2">
        <v>4011</v>
      </c>
      <c r="U287" s="2">
        <v>8806.1</v>
      </c>
      <c r="V287" s="2">
        <v>685267</v>
      </c>
      <c r="W287" s="2">
        <v>117018.28571428571</v>
      </c>
      <c r="X287" s="2">
        <v>802285.28571428568</v>
      </c>
      <c r="Y287" s="2">
        <v>80228.528571428571</v>
      </c>
      <c r="Z287" s="2">
        <v>109537.69230769233</v>
      </c>
      <c r="AA287" s="3">
        <v>132938.24038461538</v>
      </c>
      <c r="AB287" s="2">
        <v>15125</v>
      </c>
      <c r="AC287" s="3">
        <f t="shared" si="16"/>
        <v>1152931.846978022</v>
      </c>
      <c r="AD287" s="3">
        <f t="shared" si="17"/>
        <v>241451.59912152527</v>
      </c>
      <c r="AE287" s="3">
        <f t="shared" si="18"/>
        <v>12072.579956076264</v>
      </c>
      <c r="AF287" s="3">
        <f t="shared" si="19"/>
        <v>12100</v>
      </c>
      <c r="AG287" s="3" t="s">
        <v>497</v>
      </c>
      <c r="AH287" s="42">
        <v>650541</v>
      </c>
      <c r="AI287" s="3" t="s">
        <v>607</v>
      </c>
      <c r="AJ287" s="68" t="s">
        <v>610</v>
      </c>
      <c r="AK287" s="50">
        <v>12100</v>
      </c>
      <c r="AL287" s="31"/>
      <c r="AM287" s="56"/>
      <c r="AS287" s="3">
        <f>Table2[[#This Row],[To be paid]]-Table2[[#This Row],[Amount cash]]-Table2[[#This Row],[Amount chq]]</f>
        <v>0</v>
      </c>
    </row>
    <row r="288" spans="1:45" hidden="1" x14ac:dyDescent="0.3">
      <c r="A288">
        <v>285</v>
      </c>
      <c r="B288">
        <v>51364</v>
      </c>
      <c r="C288" t="s">
        <v>404</v>
      </c>
      <c r="D288" t="s">
        <v>162</v>
      </c>
      <c r="E288" s="12">
        <v>18602</v>
      </c>
      <c r="F288">
        <v>40517</v>
      </c>
      <c r="H288">
        <v>26.083333333333332</v>
      </c>
      <c r="I288">
        <v>39490</v>
      </c>
      <c r="J288">
        <v>144.333</v>
      </c>
      <c r="K288">
        <v>454</v>
      </c>
      <c r="L288">
        <v>643</v>
      </c>
      <c r="M288">
        <v>6280</v>
      </c>
      <c r="O288">
        <v>6923</v>
      </c>
      <c r="P288">
        <v>266.26923076923077</v>
      </c>
      <c r="Q288">
        <v>3994.0384615384614</v>
      </c>
      <c r="R288" s="2">
        <v>26.083333333333332</v>
      </c>
      <c r="S288" s="2">
        <v>845538.72857142868</v>
      </c>
      <c r="T288" s="2">
        <v>8065</v>
      </c>
      <c r="U288" s="2">
        <v>8303.4</v>
      </c>
      <c r="V288" s="2">
        <v>685267</v>
      </c>
      <c r="W288" s="2">
        <v>83404.571428571435</v>
      </c>
      <c r="X288" s="2">
        <v>768671.57142857148</v>
      </c>
      <c r="Y288" s="2">
        <v>76867.157142857148</v>
      </c>
      <c r="Z288" s="2">
        <v>104177.83653846153</v>
      </c>
      <c r="AA288" s="3">
        <v>124950.20192307689</v>
      </c>
      <c r="AB288" s="2">
        <v>28470</v>
      </c>
      <c r="AC288" s="3">
        <f t="shared" si="16"/>
        <v>1119505.1670329671</v>
      </c>
      <c r="AD288" s="3">
        <f t="shared" si="17"/>
        <v>234451.25010071209</v>
      </c>
      <c r="AE288" s="3">
        <f t="shared" si="18"/>
        <v>11722.562505035605</v>
      </c>
      <c r="AF288" s="3">
        <f t="shared" si="19"/>
        <v>11800</v>
      </c>
      <c r="AG288" s="3" t="s">
        <v>497</v>
      </c>
      <c r="AH288" s="42">
        <v>411394</v>
      </c>
      <c r="AI288" s="3" t="s">
        <v>559</v>
      </c>
      <c r="AJ288" s="68" t="s">
        <v>584</v>
      </c>
      <c r="AK288" s="31"/>
      <c r="AL288" s="50">
        <v>11800</v>
      </c>
      <c r="AM288" s="56"/>
      <c r="AS288" s="3">
        <f>Table2[[#This Row],[To be paid]]-Table2[[#This Row],[Amount cash]]-Table2[[#This Row],[Amount chq]]</f>
        <v>0</v>
      </c>
    </row>
    <row r="289" spans="1:181" hidden="1" x14ac:dyDescent="0.3">
      <c r="A289">
        <v>286</v>
      </c>
      <c r="B289">
        <v>51365</v>
      </c>
      <c r="C289" t="s">
        <v>405</v>
      </c>
      <c r="D289" t="s">
        <v>162</v>
      </c>
      <c r="E289" s="12">
        <v>17745</v>
      </c>
      <c r="F289">
        <v>39660</v>
      </c>
      <c r="H289">
        <v>26.083333333333332</v>
      </c>
      <c r="I289">
        <v>39490</v>
      </c>
      <c r="J289">
        <v>144.333</v>
      </c>
      <c r="K289">
        <v>454</v>
      </c>
      <c r="L289">
        <v>643</v>
      </c>
      <c r="M289">
        <v>6280</v>
      </c>
      <c r="O289">
        <v>6923</v>
      </c>
      <c r="P289">
        <v>266.26923076923077</v>
      </c>
      <c r="Q289">
        <v>3994.0384615384614</v>
      </c>
      <c r="R289" s="2">
        <v>26.083333333333332</v>
      </c>
      <c r="S289" s="2">
        <v>845538.72857142868</v>
      </c>
      <c r="T289" s="2">
        <v>10196</v>
      </c>
      <c r="U289" s="2">
        <v>8303.4</v>
      </c>
      <c r="V289" s="2">
        <v>685267</v>
      </c>
      <c r="W289" s="2">
        <v>83404.571428571435</v>
      </c>
      <c r="X289" s="2">
        <v>768671.57142857148</v>
      </c>
      <c r="Y289" s="2">
        <v>76867.157142857148</v>
      </c>
      <c r="Z289" s="2">
        <v>104177.83653846153</v>
      </c>
      <c r="AA289" s="3">
        <v>124950.20192307689</v>
      </c>
      <c r="AB289" s="2">
        <v>35000</v>
      </c>
      <c r="AC289" s="3">
        <f t="shared" si="16"/>
        <v>1128166.1670329671</v>
      </c>
      <c r="AD289" s="3">
        <f t="shared" si="17"/>
        <v>236265.07136471209</v>
      </c>
      <c r="AE289" s="3">
        <f t="shared" si="18"/>
        <v>11813.253568235605</v>
      </c>
      <c r="AF289" s="3">
        <f t="shared" si="19"/>
        <v>11900</v>
      </c>
      <c r="AG289" s="3" t="s">
        <v>497</v>
      </c>
      <c r="AH289" s="42">
        <v>901843</v>
      </c>
      <c r="AI289" s="3" t="s">
        <v>708</v>
      </c>
      <c r="AJ289" s="68">
        <v>149</v>
      </c>
      <c r="AK289" s="31"/>
      <c r="AL289" s="50">
        <v>11900</v>
      </c>
      <c r="AM289" s="56"/>
      <c r="AS289" s="3">
        <f>Table2[[#This Row],[To be paid]]-Table2[[#This Row],[Amount cash]]-Table2[[#This Row],[Amount chq]]</f>
        <v>0</v>
      </c>
    </row>
    <row r="290" spans="1:181" hidden="1" x14ac:dyDescent="0.3">
      <c r="A290">
        <v>287</v>
      </c>
      <c r="B290">
        <v>51418</v>
      </c>
      <c r="C290" t="s">
        <v>406</v>
      </c>
      <c r="D290" t="s">
        <v>117</v>
      </c>
      <c r="E290" s="12">
        <v>22184</v>
      </c>
      <c r="F290">
        <v>44099</v>
      </c>
      <c r="H290">
        <v>24.25</v>
      </c>
      <c r="I290">
        <v>39490</v>
      </c>
      <c r="J290">
        <v>144.333</v>
      </c>
      <c r="K290">
        <v>595</v>
      </c>
      <c r="L290">
        <v>976</v>
      </c>
      <c r="M290">
        <v>6280</v>
      </c>
      <c r="O290">
        <v>7256</v>
      </c>
      <c r="P290">
        <v>279.07692307692309</v>
      </c>
      <c r="Q290">
        <v>4186.1538461538466</v>
      </c>
      <c r="R290" s="2">
        <v>24.25</v>
      </c>
      <c r="S290" s="2">
        <v>877748.61428571423</v>
      </c>
      <c r="T290" s="2">
        <v>4709</v>
      </c>
      <c r="U290" s="2">
        <v>8806.1</v>
      </c>
      <c r="V290" s="2">
        <v>685267</v>
      </c>
      <c r="W290" s="2">
        <v>112686.28571428571</v>
      </c>
      <c r="X290" s="2">
        <v>797953.28571428568</v>
      </c>
      <c r="Y290" s="2">
        <v>79795.328571428574</v>
      </c>
      <c r="Z290" s="2">
        <v>101514.23076923078</v>
      </c>
      <c r="AA290" s="3">
        <v>123200.72596153845</v>
      </c>
      <c r="AB290" s="2">
        <v>15865</v>
      </c>
      <c r="AC290" s="3">
        <f t="shared" si="16"/>
        <v>1131843.6710164833</v>
      </c>
      <c r="AD290" s="3">
        <f t="shared" si="17"/>
        <v>237035.228958956</v>
      </c>
      <c r="AE290" s="3">
        <f t="shared" si="18"/>
        <v>11851.7614479478</v>
      </c>
      <c r="AF290" s="3">
        <f t="shared" si="19"/>
        <v>11900</v>
      </c>
      <c r="AG290" s="3" t="s">
        <v>497</v>
      </c>
      <c r="AI290" s="3" t="s">
        <v>559</v>
      </c>
      <c r="AJ290" s="68" t="s">
        <v>573</v>
      </c>
      <c r="AK290" s="50">
        <v>11900</v>
      </c>
      <c r="AL290" s="31"/>
      <c r="AM290" s="56"/>
      <c r="AS290" s="3">
        <f>Table2[[#This Row],[To be paid]]-Table2[[#This Row],[Amount cash]]-Table2[[#This Row],[Amount chq]]</f>
        <v>0</v>
      </c>
    </row>
    <row r="291" spans="1:181" hidden="1" x14ac:dyDescent="0.3">
      <c r="A291">
        <v>288</v>
      </c>
      <c r="B291">
        <v>51419</v>
      </c>
      <c r="C291" t="s">
        <v>407</v>
      </c>
      <c r="D291" t="s">
        <v>117</v>
      </c>
      <c r="E291" s="12">
        <v>21648</v>
      </c>
      <c r="F291">
        <v>43563</v>
      </c>
      <c r="H291">
        <v>24.25</v>
      </c>
      <c r="I291">
        <v>39490</v>
      </c>
      <c r="J291">
        <v>144.333</v>
      </c>
      <c r="K291">
        <v>595</v>
      </c>
      <c r="L291">
        <v>976</v>
      </c>
      <c r="M291">
        <v>6280</v>
      </c>
      <c r="O291">
        <v>7256</v>
      </c>
      <c r="P291">
        <v>279.07692307692309</v>
      </c>
      <c r="Q291">
        <v>4186.1538461538466</v>
      </c>
      <c r="R291" s="2">
        <v>24.25</v>
      </c>
      <c r="S291" s="2">
        <v>877748.61428571423</v>
      </c>
      <c r="T291" s="2">
        <v>4495</v>
      </c>
      <c r="U291" s="2">
        <v>8806.1</v>
      </c>
      <c r="V291" s="2">
        <v>685267</v>
      </c>
      <c r="W291" s="2">
        <v>112686.28571428571</v>
      </c>
      <c r="X291" s="2">
        <v>797953.28571428568</v>
      </c>
      <c r="Y291" s="2">
        <v>79795.328571428574</v>
      </c>
      <c r="Z291" s="2">
        <v>101514.23076923078</v>
      </c>
      <c r="AA291" s="3">
        <v>123200.72596153845</v>
      </c>
      <c r="AB291" s="2">
        <v>16518</v>
      </c>
      <c r="AC291" s="3">
        <f t="shared" si="16"/>
        <v>1132282.6710164833</v>
      </c>
      <c r="AD291" s="3">
        <f t="shared" si="17"/>
        <v>237127.16609495602</v>
      </c>
      <c r="AE291" s="3">
        <f t="shared" si="18"/>
        <v>11856.358304747802</v>
      </c>
      <c r="AF291" s="3">
        <f t="shared" si="19"/>
        <v>11900</v>
      </c>
      <c r="AG291" s="3" t="s">
        <v>497</v>
      </c>
      <c r="AI291" s="3" t="s">
        <v>559</v>
      </c>
      <c r="AJ291" s="46">
        <v>322</v>
      </c>
      <c r="AK291" s="50">
        <v>11900</v>
      </c>
      <c r="AL291" s="31"/>
      <c r="AM291" s="56"/>
      <c r="AS291" s="3">
        <f>Table2[[#This Row],[To be paid]]-Table2[[#This Row],[Amount cash]]-Table2[[#This Row],[Amount chq]]</f>
        <v>0</v>
      </c>
    </row>
    <row r="292" spans="1:181" hidden="1" x14ac:dyDescent="0.3">
      <c r="A292">
        <v>289</v>
      </c>
      <c r="B292">
        <v>51459</v>
      </c>
      <c r="C292" t="s">
        <v>408</v>
      </c>
      <c r="D292" t="s">
        <v>162</v>
      </c>
      <c r="E292" s="12">
        <v>22068</v>
      </c>
      <c r="F292">
        <v>43983</v>
      </c>
      <c r="H292">
        <v>22.166666666666668</v>
      </c>
      <c r="I292">
        <v>39490</v>
      </c>
      <c r="J292">
        <v>144.333</v>
      </c>
      <c r="K292">
        <v>349</v>
      </c>
      <c r="L292">
        <v>619</v>
      </c>
      <c r="M292">
        <v>6280</v>
      </c>
      <c r="O292">
        <v>6899</v>
      </c>
      <c r="P292">
        <v>265.34615384615387</v>
      </c>
      <c r="Q292">
        <v>3980.1923076923081</v>
      </c>
      <c r="R292" s="2">
        <v>22.166666666666668</v>
      </c>
      <c r="S292" s="2">
        <v>829951.41428571427</v>
      </c>
      <c r="T292" s="2">
        <v>6780</v>
      </c>
      <c r="U292" s="2">
        <v>8277</v>
      </c>
      <c r="V292" s="2">
        <v>685267</v>
      </c>
      <c r="W292" s="2">
        <v>69234.28571428571</v>
      </c>
      <c r="X292" s="2">
        <v>754501.28571428568</v>
      </c>
      <c r="Y292" s="2">
        <v>75450.128571428577</v>
      </c>
      <c r="Z292" s="2">
        <v>88227.596153846171</v>
      </c>
      <c r="AA292" s="3">
        <v>105850.09615384616</v>
      </c>
      <c r="AB292" s="2">
        <v>16093</v>
      </c>
      <c r="AC292" s="3">
        <f t="shared" si="16"/>
        <v>1055179.1065934065</v>
      </c>
      <c r="AD292" s="3">
        <f t="shared" si="17"/>
        <v>220979.82921921756</v>
      </c>
      <c r="AE292" s="3">
        <f t="shared" si="18"/>
        <v>11048.991460960879</v>
      </c>
      <c r="AF292" s="3">
        <f t="shared" si="19"/>
        <v>11100</v>
      </c>
      <c r="AG292" s="41" t="s">
        <v>497</v>
      </c>
      <c r="AH292" s="42">
        <v>197544</v>
      </c>
      <c r="AI292" s="3" t="s">
        <v>559</v>
      </c>
      <c r="AJ292" s="68" t="s">
        <v>561</v>
      </c>
      <c r="AK292" s="31"/>
      <c r="AL292" s="50">
        <v>11100</v>
      </c>
      <c r="AM292" s="56"/>
      <c r="AS292" s="3">
        <f>Table2[[#This Row],[To be paid]]-Table2[[#This Row],[Amount cash]]-Table2[[#This Row],[Amount chq]]</f>
        <v>0</v>
      </c>
    </row>
    <row r="293" spans="1:181" hidden="1" x14ac:dyDescent="0.3">
      <c r="A293">
        <v>290</v>
      </c>
      <c r="B293">
        <v>51460</v>
      </c>
      <c r="C293" t="s">
        <v>409</v>
      </c>
      <c r="D293" t="s">
        <v>162</v>
      </c>
      <c r="E293" s="12">
        <v>23071</v>
      </c>
      <c r="F293">
        <v>44986</v>
      </c>
      <c r="H293">
        <v>22.166666666666668</v>
      </c>
      <c r="I293">
        <v>39490</v>
      </c>
      <c r="J293">
        <v>144.333</v>
      </c>
      <c r="K293">
        <v>349</v>
      </c>
      <c r="L293">
        <v>619</v>
      </c>
      <c r="M293">
        <v>6280</v>
      </c>
      <c r="O293">
        <v>6899</v>
      </c>
      <c r="P293">
        <v>265.34615384615387</v>
      </c>
      <c r="Q293">
        <v>3980.1923076923081</v>
      </c>
      <c r="R293" s="2">
        <v>22.166666666666668</v>
      </c>
      <c r="S293" s="2">
        <v>829951.41428571427</v>
      </c>
      <c r="T293" s="2">
        <v>5293</v>
      </c>
      <c r="U293" s="2">
        <v>8277</v>
      </c>
      <c r="V293" s="2">
        <v>685267</v>
      </c>
      <c r="W293" s="2">
        <v>69234.28571428571</v>
      </c>
      <c r="X293" s="2">
        <v>754501.28571428568</v>
      </c>
      <c r="Y293" s="2">
        <v>75450.128571428577</v>
      </c>
      <c r="Z293" s="2">
        <v>88227.596153846171</v>
      </c>
      <c r="AA293" s="3">
        <v>105850.09615384616</v>
      </c>
      <c r="AB293" s="2">
        <v>16918</v>
      </c>
      <c r="AC293" s="3">
        <f t="shared" si="16"/>
        <v>1054517.1065934065</v>
      </c>
      <c r="AD293" s="3">
        <f t="shared" si="17"/>
        <v>220841.19053121758</v>
      </c>
      <c r="AE293" s="3">
        <f t="shared" si="18"/>
        <v>11042.059526560879</v>
      </c>
      <c r="AF293" s="3">
        <f t="shared" si="19"/>
        <v>11100</v>
      </c>
      <c r="AG293" s="3" t="s">
        <v>497</v>
      </c>
      <c r="AI293" s="3" t="s">
        <v>703</v>
      </c>
      <c r="AJ293" s="46">
        <v>128</v>
      </c>
      <c r="AK293" s="50">
        <v>11100</v>
      </c>
      <c r="AL293" s="31"/>
      <c r="AM293" s="56"/>
      <c r="AR293" s="3">
        <v>10600</v>
      </c>
      <c r="AS293" s="3">
        <f>Table2[[#This Row],[To be paid]]-Table2[[#This Row],[Amount cash]]-Table2[[#This Row],[Amount chq]]</f>
        <v>0</v>
      </c>
    </row>
    <row r="294" spans="1:181" hidden="1" x14ac:dyDescent="0.3">
      <c r="A294">
        <v>291</v>
      </c>
      <c r="B294">
        <v>51498</v>
      </c>
      <c r="C294" t="s">
        <v>410</v>
      </c>
      <c r="D294" t="s">
        <v>245</v>
      </c>
      <c r="E294" s="12">
        <v>20971</v>
      </c>
      <c r="F294">
        <v>42886</v>
      </c>
      <c r="H294">
        <v>17.916666666666668</v>
      </c>
      <c r="I294">
        <v>39490</v>
      </c>
      <c r="J294">
        <v>144.333</v>
      </c>
      <c r="K294">
        <v>206</v>
      </c>
      <c r="L294">
        <v>557</v>
      </c>
      <c r="M294">
        <v>6280</v>
      </c>
      <c r="O294">
        <v>6837</v>
      </c>
      <c r="P294">
        <v>262.96153846153845</v>
      </c>
      <c r="Q294">
        <v>3944.4230769230767</v>
      </c>
      <c r="R294" s="2">
        <v>17.916666666666668</v>
      </c>
      <c r="S294" s="2">
        <v>802296.7857142858</v>
      </c>
      <c r="T294" s="2">
        <v>10066</v>
      </c>
      <c r="U294" s="2">
        <v>8160.4</v>
      </c>
      <c r="V294" s="2">
        <v>685267</v>
      </c>
      <c r="W294" s="2">
        <v>44093.714285714283</v>
      </c>
      <c r="X294" s="2">
        <v>729360.71428571432</v>
      </c>
      <c r="Y294" s="2">
        <v>72936.071428571435</v>
      </c>
      <c r="Z294" s="2">
        <v>70670.913461538468</v>
      </c>
      <c r="AA294" s="3">
        <v>84350.288461538454</v>
      </c>
      <c r="AB294" s="2">
        <v>16054</v>
      </c>
      <c r="AC294" s="3">
        <f t="shared" si="16"/>
        <v>991598.38763736282</v>
      </c>
      <c r="AD294" s="3">
        <f t="shared" si="17"/>
        <v>207664.50073256707</v>
      </c>
      <c r="AE294" s="3">
        <f t="shared" si="18"/>
        <v>10383.225036628355</v>
      </c>
      <c r="AF294" s="3">
        <f t="shared" si="19"/>
        <v>10400</v>
      </c>
      <c r="AG294" s="3" t="s">
        <v>497</v>
      </c>
      <c r="AI294" s="3" t="s">
        <v>625</v>
      </c>
      <c r="AJ294" s="46">
        <v>117</v>
      </c>
      <c r="AK294" s="50">
        <v>10400</v>
      </c>
      <c r="AL294" s="31"/>
      <c r="AM294" s="56"/>
      <c r="AR294" s="3">
        <v>3600</v>
      </c>
      <c r="AS294" s="3">
        <f>Table2[[#This Row],[To be paid]]-Table2[[#This Row],[Amount cash]]-Table2[[#This Row],[Amount chq]]</f>
        <v>0</v>
      </c>
    </row>
    <row r="295" spans="1:181" x14ac:dyDescent="0.3">
      <c r="A295">
        <v>292</v>
      </c>
      <c r="B295">
        <v>51501</v>
      </c>
      <c r="C295" t="s">
        <v>411</v>
      </c>
      <c r="D295" t="s">
        <v>245</v>
      </c>
      <c r="E295" s="12">
        <v>20764</v>
      </c>
      <c r="F295">
        <v>39026</v>
      </c>
      <c r="H295">
        <v>18</v>
      </c>
      <c r="J295">
        <v>144.333</v>
      </c>
      <c r="K295">
        <v>374</v>
      </c>
      <c r="L295">
        <v>557</v>
      </c>
      <c r="M295">
        <v>6280</v>
      </c>
      <c r="O295">
        <v>6837</v>
      </c>
      <c r="P295">
        <v>262.96153846153845</v>
      </c>
      <c r="Q295">
        <v>3944.4230769230767</v>
      </c>
      <c r="R295" s="2">
        <v>18</v>
      </c>
      <c r="S295" s="2">
        <v>830927.58571428573</v>
      </c>
      <c r="T295" s="2">
        <v>5049</v>
      </c>
      <c r="U295" s="2">
        <v>8160.4</v>
      </c>
      <c r="V295" s="2">
        <v>685267</v>
      </c>
      <c r="W295" s="2">
        <v>70121.71428571429</v>
      </c>
      <c r="X295" s="2">
        <v>755388.71428571432</v>
      </c>
      <c r="Y295" s="2">
        <v>75538.871428571438</v>
      </c>
      <c r="Z295" s="2">
        <v>70999.615384615376</v>
      </c>
      <c r="AA295" s="3">
        <v>84742.615384615376</v>
      </c>
      <c r="AB295" s="2">
        <v>19439</v>
      </c>
      <c r="AC295" s="3">
        <f t="shared" si="16"/>
        <v>1019318.2164835165</v>
      </c>
      <c r="AD295" s="3">
        <f t="shared" si="17"/>
        <v>213469.69816884396</v>
      </c>
      <c r="AE295" s="3">
        <f t="shared" si="18"/>
        <v>10673.484908442199</v>
      </c>
      <c r="AF295" s="3">
        <f t="shared" si="19"/>
        <v>10700</v>
      </c>
      <c r="AK295" s="31"/>
      <c r="AL295" s="31"/>
      <c r="AM295" s="56"/>
      <c r="AS295" s="3">
        <f>Table2[[#This Row],[To be paid]]-Table2[[#This Row],[Amount cash]]-Table2[[#This Row],[Amount chq]]</f>
        <v>10700</v>
      </c>
    </row>
    <row r="296" spans="1:181" x14ac:dyDescent="0.3">
      <c r="E296" s="12"/>
      <c r="AK296" s="31"/>
      <c r="AL296" s="31"/>
      <c r="AM296" s="56"/>
      <c r="AS296" s="3">
        <f>Table2[[#This Row],[To be paid]]-Table2[[#This Row],[Amount cash]]-Table2[[#This Row],[Amount chq]]</f>
        <v>0</v>
      </c>
    </row>
    <row r="297" spans="1:181" s="51" customFormat="1" x14ac:dyDescent="0.3">
      <c r="C297" s="51" t="s">
        <v>442</v>
      </c>
      <c r="R297" s="29"/>
      <c r="S297" s="52">
        <f>SUM(S4:S295)</f>
        <v>201801449.12950855</v>
      </c>
      <c r="T297" s="52">
        <f>SUM(T4:T295)</f>
        <v>2111829</v>
      </c>
      <c r="U297" s="52">
        <f>SUM(U4:U295)</f>
        <v>2342581.1999999993</v>
      </c>
      <c r="V297" s="52"/>
      <c r="W297" s="52"/>
      <c r="X297" s="52"/>
      <c r="Y297" s="52"/>
      <c r="Z297" s="52">
        <f t="shared" ref="Z297:AL297" si="20">SUM(Z4:Z295)</f>
        <v>37192118.221153878</v>
      </c>
      <c r="AA297" s="52">
        <f t="shared" si="20"/>
        <v>45360683.120192304</v>
      </c>
      <c r="AB297" s="52">
        <f t="shared" si="20"/>
        <v>5296706</v>
      </c>
      <c r="AC297" s="30">
        <f t="shared" si="20"/>
        <v>294105366.67085493</v>
      </c>
      <c r="AD297" s="30">
        <f t="shared" si="20"/>
        <v>61592722.309677094</v>
      </c>
      <c r="AE297" s="30">
        <f t="shared" si="20"/>
        <v>3079636.1154838549</v>
      </c>
      <c r="AF297" s="30">
        <f t="shared" si="20"/>
        <v>3093500</v>
      </c>
      <c r="AG297" s="30"/>
      <c r="AH297" s="45"/>
      <c r="AI297" s="30"/>
      <c r="AJ297" s="49"/>
      <c r="AK297" s="30">
        <f t="shared" si="20"/>
        <v>1281260</v>
      </c>
      <c r="AL297" s="30">
        <f t="shared" si="20"/>
        <v>1524338</v>
      </c>
      <c r="AM297" s="57"/>
      <c r="AN297" s="30"/>
      <c r="AO297" s="30"/>
      <c r="AP297" s="30"/>
      <c r="AQ297" s="30"/>
      <c r="AR297" s="30"/>
      <c r="AS297" s="3">
        <f>Table2[[#This Row],[To be paid]]-Table2[[#This Row],[Amount cash]]-Table2[[#This Row],[Amount chq]]</f>
        <v>287902</v>
      </c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100"/>
      <c r="CW297" s="100"/>
      <c r="CX297" s="100"/>
      <c r="CY297" s="100"/>
      <c r="CZ297" s="100"/>
      <c r="DA297" s="100"/>
      <c r="DB297" s="100"/>
      <c r="DC297" s="100"/>
      <c r="DD297" s="100"/>
      <c r="DE297" s="100"/>
      <c r="DF297" s="100"/>
      <c r="DG297" s="100"/>
      <c r="DH297" s="100"/>
      <c r="DI297" s="100"/>
      <c r="DJ297" s="100"/>
      <c r="DK297" s="100"/>
      <c r="DL297" s="100"/>
      <c r="DM297" s="100"/>
      <c r="DN297" s="100"/>
      <c r="DO297" s="100"/>
      <c r="DP297" s="100"/>
      <c r="DQ297" s="100"/>
      <c r="DR297" s="100"/>
      <c r="DS297" s="100"/>
      <c r="DT297" s="100"/>
      <c r="DU297" s="100"/>
      <c r="DV297" s="100"/>
      <c r="DW297" s="100"/>
      <c r="DX297" s="100"/>
      <c r="DY297" s="100"/>
      <c r="DZ297" s="100"/>
      <c r="EA297" s="100"/>
      <c r="EB297" s="100"/>
      <c r="EC297" s="100"/>
      <c r="ED297" s="100"/>
      <c r="EE297" s="100"/>
      <c r="EF297" s="100"/>
      <c r="EG297" s="100"/>
      <c r="EH297" s="100"/>
      <c r="EI297" s="100"/>
      <c r="EJ297" s="100"/>
      <c r="EK297" s="100"/>
      <c r="EL297" s="100"/>
      <c r="EM297" s="100"/>
      <c r="EN297" s="100"/>
      <c r="EO297" s="100"/>
      <c r="EP297" s="100"/>
      <c r="EQ297" s="100"/>
      <c r="ER297" s="100"/>
      <c r="ES297" s="100"/>
      <c r="ET297" s="100"/>
      <c r="EU297" s="100"/>
      <c r="EV297" s="100"/>
      <c r="EW297" s="100"/>
      <c r="EX297" s="100"/>
      <c r="EY297" s="100"/>
      <c r="EZ297" s="100"/>
      <c r="FA297" s="100"/>
      <c r="FB297" s="100"/>
      <c r="FC297" s="100"/>
      <c r="FD297" s="100"/>
      <c r="FE297" s="100"/>
      <c r="FF297" s="100"/>
      <c r="FG297" s="100"/>
      <c r="FH297" s="100"/>
      <c r="FI297" s="100"/>
      <c r="FJ297" s="100"/>
      <c r="FK297" s="100"/>
      <c r="FL297" s="100"/>
      <c r="FM297" s="10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</row>
    <row r="298" spans="1:181" x14ac:dyDescent="0.3">
      <c r="R298" s="15"/>
      <c r="S298" s="16"/>
      <c r="T298" s="16"/>
      <c r="U298" s="16"/>
      <c r="V298" s="16"/>
      <c r="W298" s="16"/>
      <c r="X298" s="16"/>
      <c r="Y298" s="16"/>
      <c r="Z298" s="15"/>
      <c r="AA298" s="28" t="s">
        <v>443</v>
      </c>
      <c r="AB298" s="29">
        <f>AB297+AA297+Z297+U297+T297+S297</f>
        <v>294105366.67085475</v>
      </c>
      <c r="AK298" s="31"/>
      <c r="AL298" s="31"/>
      <c r="AS298" s="3" t="e">
        <f>Table2[[#This Row],[To be paid]]-Table2[[#This Row],[Amount cash]]-Table2[[#This Row],[Amount chq]]</f>
        <v>#VALUE!</v>
      </c>
    </row>
    <row r="299" spans="1:181" x14ac:dyDescent="0.3">
      <c r="A299" s="1"/>
      <c r="C299" s="1"/>
      <c r="AS299" s="3" t="e">
        <f>Table2[[#This Row],[To be paid]]-Table2[[#This Row],[Amount cash]]-Table2[[#This Row],[Amount chq]]</f>
        <v>#VALUE!</v>
      </c>
    </row>
    <row r="300" spans="1:181" x14ac:dyDescent="0.3">
      <c r="AS300" s="3" t="e">
        <f>Table2[[#This Row],[To be paid]]-Table2[[#This Row],[Amount cash]]-Table2[[#This Row],[Amount chq]]</f>
        <v>#VALUE!</v>
      </c>
    </row>
    <row r="301" spans="1:181" x14ac:dyDescent="0.3">
      <c r="AS301" s="3" t="e">
        <f>Table2[[#This Row],[To be paid]]-Table2[[#This Row],[Amount cash]]-Table2[[#This Row],[Amount chq]]</f>
        <v>#VALUE!</v>
      </c>
    </row>
    <row r="302" spans="1:181" x14ac:dyDescent="0.3">
      <c r="AS302" s="3" t="e">
        <f>Table2[[#This Row],[To be paid]]-Table2[[#This Row],[Amount cash]]-Table2[[#This Row],[Amount chq]]</f>
        <v>#VALUE!</v>
      </c>
    </row>
    <row r="303" spans="1:181" s="20" customFormat="1" x14ac:dyDescent="0.3">
      <c r="A303" s="18"/>
      <c r="B303" s="18"/>
      <c r="C303" s="19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3"/>
      <c r="AD303" s="3"/>
      <c r="AE303" s="3"/>
      <c r="AF303" s="3"/>
      <c r="AG303" s="3"/>
      <c r="AH303" s="42"/>
      <c r="AI303" s="3"/>
      <c r="AJ303" s="46"/>
      <c r="AK303" s="3"/>
      <c r="AL303" s="3"/>
      <c r="AM303" s="3"/>
      <c r="AN303" s="3"/>
      <c r="AO303" s="3"/>
      <c r="AP303" s="3"/>
      <c r="AQ303" s="3"/>
      <c r="AR303" s="3"/>
      <c r="AS303" s="3" t="e">
        <f>Table2[[#This Row],[To be paid]]-Table2[[#This Row],[Amount cash]]-Table2[[#This Row],[Amount chq]]</f>
        <v>#VALUE!</v>
      </c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100"/>
      <c r="CW303" s="100"/>
      <c r="CX303" s="100"/>
      <c r="CY303" s="100"/>
      <c r="CZ303" s="100"/>
      <c r="DA303" s="100"/>
      <c r="DB303" s="100"/>
      <c r="DC303" s="100"/>
      <c r="DD303" s="100"/>
      <c r="DE303" s="100"/>
      <c r="DF303" s="100"/>
      <c r="DG303" s="100"/>
      <c r="DH303" s="100"/>
      <c r="DI303" s="100"/>
      <c r="DJ303" s="100"/>
      <c r="DK303" s="100"/>
      <c r="DL303" s="100"/>
      <c r="DM303" s="100"/>
      <c r="DN303" s="100"/>
      <c r="DO303" s="100"/>
      <c r="DP303" s="100"/>
      <c r="DQ303" s="100"/>
      <c r="DR303" s="100"/>
      <c r="DS303" s="100"/>
      <c r="DT303" s="100"/>
      <c r="DU303" s="100"/>
      <c r="DV303" s="100"/>
      <c r="DW303" s="100"/>
      <c r="DX303" s="100"/>
      <c r="DY303" s="100"/>
      <c r="DZ303" s="100"/>
      <c r="EA303" s="100"/>
      <c r="EB303" s="100"/>
      <c r="EC303" s="100"/>
      <c r="ED303" s="100"/>
      <c r="EE303" s="100"/>
      <c r="EF303" s="100"/>
      <c r="EG303" s="100"/>
      <c r="EH303" s="100"/>
      <c r="EI303" s="100"/>
      <c r="EJ303" s="100"/>
      <c r="EK303" s="100"/>
      <c r="EL303" s="100"/>
      <c r="EM303" s="100"/>
      <c r="EN303" s="100"/>
      <c r="EO303" s="100"/>
      <c r="EP303" s="100"/>
      <c r="EQ303" s="100"/>
      <c r="ER303" s="100"/>
      <c r="ES303" s="100"/>
      <c r="ET303" s="100"/>
      <c r="EU303" s="100"/>
      <c r="EV303" s="100"/>
      <c r="EW303" s="100"/>
      <c r="EX303" s="100"/>
      <c r="EY303" s="100"/>
      <c r="EZ303" s="100"/>
      <c r="FA303" s="100"/>
      <c r="FB303" s="100"/>
      <c r="FC303" s="100"/>
      <c r="FD303" s="100"/>
      <c r="FE303" s="100"/>
      <c r="FF303" s="100"/>
      <c r="FG303" s="100"/>
      <c r="FH303" s="100"/>
      <c r="FI303" s="100"/>
      <c r="FJ303" s="100"/>
      <c r="FK303" s="100"/>
      <c r="FL303" s="100"/>
      <c r="FM303" s="100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</row>
    <row r="304" spans="1:181" x14ac:dyDescent="0.3">
      <c r="AS304" s="3" t="e">
        <f>Table2[[#This Row],[To be paid]]-Table2[[#This Row],[Amount cash]]-Table2[[#This Row],[Amount chq]]</f>
        <v>#VALUE!</v>
      </c>
    </row>
    <row r="305" spans="3:45" x14ac:dyDescent="0.3">
      <c r="AS305" s="3" t="e">
        <f>Table2[[#This Row],[To be paid]]-Table2[[#This Row],[Amount cash]]-Table2[[#This Row],[Amount chq]]</f>
        <v>#VALUE!</v>
      </c>
    </row>
    <row r="306" spans="3:45" x14ac:dyDescent="0.3">
      <c r="AS306" s="3" t="e">
        <f>Table2[[#This Row],[To be paid]]-Table2[[#This Row],[Amount cash]]-Table2[[#This Row],[Amount chq]]</f>
        <v>#VALUE!</v>
      </c>
    </row>
    <row r="307" spans="3:45" x14ac:dyDescent="0.3">
      <c r="AS307" s="3" t="e">
        <f>Table2[[#This Row],[To be paid]]-Table2[[#This Row],[Amount cash]]-Table2[[#This Row],[Amount chq]]</f>
        <v>#VALUE!</v>
      </c>
    </row>
    <row r="308" spans="3:45" x14ac:dyDescent="0.3">
      <c r="AS308" s="3" t="e">
        <f>Table2[[#This Row],[To be paid]]-Table2[[#This Row],[Amount cash]]-Table2[[#This Row],[Amount chq]]</f>
        <v>#VALUE!</v>
      </c>
    </row>
    <row r="309" spans="3:45" x14ac:dyDescent="0.3">
      <c r="AS309" s="3" t="e">
        <f>Table2[[#This Row],[To be paid]]-Table2[[#This Row],[Amount cash]]-Table2[[#This Row],[Amount chq]]</f>
        <v>#VALUE!</v>
      </c>
    </row>
    <row r="310" spans="3:45" x14ac:dyDescent="0.3">
      <c r="AS310" s="3" t="e">
        <f>Table2[[#This Row],[To be paid]]-Table2[[#This Row],[Amount cash]]-Table2[[#This Row],[Amount chq]]</f>
        <v>#VALUE!</v>
      </c>
    </row>
    <row r="311" spans="3:45" x14ac:dyDescent="0.3">
      <c r="AS311" s="3" t="e">
        <f>Table2[[#This Row],[To be paid]]-Table2[[#This Row],[Amount cash]]-Table2[[#This Row],[Amount chq]]</f>
        <v>#VALUE!</v>
      </c>
    </row>
    <row r="312" spans="3:45" x14ac:dyDescent="0.3">
      <c r="Z312" s="14"/>
      <c r="AS312" s="3" t="e">
        <f>Table2[[#This Row],[To be paid]]-Table2[[#This Row],[Amount cash]]-Table2[[#This Row],[Amount chq]]</f>
        <v>#VALUE!</v>
      </c>
    </row>
    <row r="313" spans="3:45" x14ac:dyDescent="0.3">
      <c r="R313" s="15"/>
      <c r="S313" s="16"/>
      <c r="T313" s="15"/>
      <c r="U313" s="16"/>
      <c r="V313" s="15"/>
      <c r="W313" s="15"/>
      <c r="X313" s="15"/>
      <c r="Y313" s="15"/>
      <c r="Z313" s="15"/>
      <c r="AA313" s="21"/>
      <c r="AB313" s="15"/>
      <c r="AS313" s="3" t="e">
        <f>Table2[[#This Row],[To be paid]]-Table2[[#This Row],[Amount cash]]-Table2[[#This Row],[Amount chq]]</f>
        <v>#VALUE!</v>
      </c>
    </row>
    <row r="314" spans="3:45" x14ac:dyDescent="0.3">
      <c r="AS314" s="3" t="e">
        <f>Table2[[#This Row],[To be paid]]-Table2[[#This Row],[Amount cash]]-Table2[[#This Row],[Amount chq]]</f>
        <v>#VALUE!</v>
      </c>
    </row>
    <row r="315" spans="3:45" x14ac:dyDescent="0.3">
      <c r="C315" s="1"/>
      <c r="AS315" s="3" t="e">
        <f>Table2[[#This Row],[To be paid]]-Table2[[#This Row],[Amount cash]]-Table2[[#This Row],[Amount chq]]</f>
        <v>#VALUE!</v>
      </c>
    </row>
    <row r="316" spans="3:45" x14ac:dyDescent="0.3">
      <c r="AS316" s="3" t="e">
        <f>Table2[[#This Row],[To be paid]]-Table2[[#This Row],[Amount cash]]-Table2[[#This Row],[Amount chq]]</f>
        <v>#VALUE!</v>
      </c>
    </row>
    <row r="317" spans="3:45" x14ac:dyDescent="0.3">
      <c r="AS317" s="3" t="e">
        <f>Table2[[#This Row],[To be paid]]-Table2[[#This Row],[Amount cash]]-Table2[[#This Row],[Amount chq]]</f>
        <v>#VALUE!</v>
      </c>
    </row>
    <row r="318" spans="3:45" x14ac:dyDescent="0.3">
      <c r="AS318" s="3" t="e">
        <f>Table2[[#This Row],[To be paid]]-Table2[[#This Row],[Amount cash]]-Table2[[#This Row],[Amount chq]]</f>
        <v>#VALUE!</v>
      </c>
    </row>
    <row r="319" spans="3:45" x14ac:dyDescent="0.3">
      <c r="AS319" s="3" t="e">
        <f>Table2[[#This Row],[To be paid]]-Table2[[#This Row],[Amount cash]]-Table2[[#This Row],[Amount chq]]</f>
        <v>#VALUE!</v>
      </c>
    </row>
    <row r="320" spans="3:45" x14ac:dyDescent="0.3">
      <c r="AS320" s="3" t="e">
        <f>Table2[[#This Row],[To be paid]]-Table2[[#This Row],[Amount cash]]-Table2[[#This Row],[Amount chq]]</f>
        <v>#VALUE!</v>
      </c>
    </row>
    <row r="321" spans="45:45" x14ac:dyDescent="0.3">
      <c r="AS321" s="3" t="e">
        <f>Table2[[#This Row],[To be paid]]-Table2[[#This Row],[Amount cash]]-Table2[[#This Row],[Amount chq]]</f>
        <v>#VALUE!</v>
      </c>
    </row>
    <row r="322" spans="45:45" x14ac:dyDescent="0.3">
      <c r="AS322" s="3" t="e">
        <f>Table2[[#This Row],[To be paid]]-Table2[[#This Row],[Amount cash]]-Table2[[#This Row],[Amount chq]]</f>
        <v>#VALUE!</v>
      </c>
    </row>
    <row r="323" spans="45:45" x14ac:dyDescent="0.3">
      <c r="AS323" s="3" t="e">
        <f>Table2[[#This Row],[To be paid]]-Table2[[#This Row],[Amount cash]]-Table2[[#This Row],[Amount chq]]</f>
        <v>#VALUE!</v>
      </c>
    </row>
    <row r="324" spans="45:45" x14ac:dyDescent="0.3">
      <c r="AS324" s="3" t="e">
        <f>Table2[[#This Row],[To be paid]]-Table2[[#This Row],[Amount cash]]-Table2[[#This Row],[Amount chq]]</f>
        <v>#VALUE!</v>
      </c>
    </row>
    <row r="325" spans="45:45" x14ac:dyDescent="0.3">
      <c r="AS325" s="3" t="e">
        <f>Table2[[#This Row],[To be paid]]-Table2[[#This Row],[Amount cash]]-Table2[[#This Row],[Amount chq]]</f>
        <v>#VALUE!</v>
      </c>
    </row>
    <row r="326" spans="45:45" x14ac:dyDescent="0.3">
      <c r="AS326" s="3" t="e">
        <f>Table2[[#This Row],[To be paid]]-Table2[[#This Row],[Amount cash]]-Table2[[#This Row],[Amount chq]]</f>
        <v>#VALUE!</v>
      </c>
    </row>
    <row r="327" spans="45:45" x14ac:dyDescent="0.3">
      <c r="AS327" s="3" t="e">
        <f>Table2[[#This Row],[To be paid]]-Table2[[#This Row],[Amount cash]]-Table2[[#This Row],[Amount chq]]</f>
        <v>#VALUE!</v>
      </c>
    </row>
    <row r="328" spans="45:45" x14ac:dyDescent="0.3">
      <c r="AS328" s="3" t="e">
        <f>Table2[[#This Row],[To be paid]]-Table2[[#This Row],[Amount cash]]-Table2[[#This Row],[Amount chq]]</f>
        <v>#VALUE!</v>
      </c>
    </row>
    <row r="329" spans="45:45" x14ac:dyDescent="0.3">
      <c r="AS329" s="3" t="e">
        <f>Table2[[#This Row],[To be paid]]-Table2[[#This Row],[Amount cash]]-Table2[[#This Row],[Amount chq]]</f>
        <v>#VALUE!</v>
      </c>
    </row>
    <row r="330" spans="45:45" x14ac:dyDescent="0.3">
      <c r="AS330" s="3" t="e">
        <f>Table2[[#This Row],[To be paid]]-Table2[[#This Row],[Amount cash]]-Table2[[#This Row],[Amount chq]]</f>
        <v>#VALUE!</v>
      </c>
    </row>
    <row r="331" spans="45:45" x14ac:dyDescent="0.3">
      <c r="AS331" s="3" t="e">
        <f>Table2[[#This Row],[To be paid]]-Table2[[#This Row],[Amount cash]]-Table2[[#This Row],[Amount chq]]</f>
        <v>#VALUE!</v>
      </c>
    </row>
    <row r="332" spans="45:45" x14ac:dyDescent="0.3">
      <c r="AS332" s="3" t="e">
        <f>Table2[[#This Row],[To be paid]]-Table2[[#This Row],[Amount cash]]-Table2[[#This Row],[Amount chq]]</f>
        <v>#VALUE!</v>
      </c>
    </row>
    <row r="333" spans="45:45" x14ac:dyDescent="0.3">
      <c r="AS333" s="3" t="e">
        <f>Table2[[#This Row],[To be paid]]-Table2[[#This Row],[Amount cash]]-Table2[[#This Row],[Amount chq]]</f>
        <v>#VALUE!</v>
      </c>
    </row>
    <row r="334" spans="45:45" x14ac:dyDescent="0.3">
      <c r="AS334" s="3" t="e">
        <f>Table2[[#This Row],[To be paid]]-Table2[[#This Row],[Amount cash]]-Table2[[#This Row],[Amount chq]]</f>
        <v>#VALUE!</v>
      </c>
    </row>
    <row r="335" spans="45:45" x14ac:dyDescent="0.3">
      <c r="AS335" s="3" t="e">
        <f>Table2[[#This Row],[To be paid]]-Table2[[#This Row],[Amount cash]]-Table2[[#This Row],[Amount chq]]</f>
        <v>#VALUE!</v>
      </c>
    </row>
    <row r="336" spans="45:45" x14ac:dyDescent="0.3">
      <c r="AS336" s="3" t="e">
        <f>Table2[[#This Row],[To be paid]]-Table2[[#This Row],[Amount cash]]-Table2[[#This Row],[Amount chq]]</f>
        <v>#VALUE!</v>
      </c>
    </row>
    <row r="337" spans="45:45" x14ac:dyDescent="0.3">
      <c r="AS337" s="3" t="e">
        <f>Table2[[#This Row],[To be paid]]-Table2[[#This Row],[Amount cash]]-Table2[[#This Row],[Amount chq]]</f>
        <v>#VALUE!</v>
      </c>
    </row>
    <row r="338" spans="45:45" x14ac:dyDescent="0.3">
      <c r="AS338" s="3" t="e">
        <f>Table2[[#This Row],[To be paid]]-Table2[[#This Row],[Amount cash]]-Table2[[#This Row],[Amount chq]]</f>
        <v>#VALUE!</v>
      </c>
    </row>
    <row r="339" spans="45:45" x14ac:dyDescent="0.3">
      <c r="AS339" s="3" t="e">
        <f>Table2[[#This Row],[To be paid]]-Table2[[#This Row],[Amount cash]]-Table2[[#This Row],[Amount chq]]</f>
        <v>#VALUE!</v>
      </c>
    </row>
    <row r="340" spans="45:45" x14ac:dyDescent="0.3">
      <c r="AS340" s="3" t="e">
        <f>Table2[[#This Row],[To be paid]]-Table2[[#This Row],[Amount cash]]-Table2[[#This Row],[Amount chq]]</f>
        <v>#VALUE!</v>
      </c>
    </row>
    <row r="341" spans="45:45" x14ac:dyDescent="0.3">
      <c r="AS341" s="3" t="e">
        <f>Table2[[#This Row],[To be paid]]-Table2[[#This Row],[Amount cash]]-Table2[[#This Row],[Amount chq]]</f>
        <v>#VALUE!</v>
      </c>
    </row>
    <row r="342" spans="45:45" x14ac:dyDescent="0.3">
      <c r="AS342" s="3" t="e">
        <f>Table2[[#This Row],[To be paid]]-Table2[[#This Row],[Amount cash]]-Table2[[#This Row],[Amount chq]]</f>
        <v>#VALUE!</v>
      </c>
    </row>
    <row r="343" spans="45:45" x14ac:dyDescent="0.3">
      <c r="AS343" s="3" t="e">
        <f>Table2[[#This Row],[To be paid]]-Table2[[#This Row],[Amount cash]]-Table2[[#This Row],[Amount chq]]</f>
        <v>#VALUE!</v>
      </c>
    </row>
    <row r="344" spans="45:45" x14ac:dyDescent="0.3">
      <c r="AS344" s="3" t="e">
        <f>Table2[[#This Row],[To be paid]]-Table2[[#This Row],[Amount cash]]-Table2[[#This Row],[Amount chq]]</f>
        <v>#VALUE!</v>
      </c>
    </row>
    <row r="345" spans="45:45" x14ac:dyDescent="0.3">
      <c r="AS345" s="3" t="e">
        <f>Table2[[#This Row],[To be paid]]-Table2[[#This Row],[Amount cash]]-Table2[[#This Row],[Amount chq]]</f>
        <v>#VALUE!</v>
      </c>
    </row>
    <row r="346" spans="45:45" x14ac:dyDescent="0.3">
      <c r="AS346" s="3" t="e">
        <f>Table2[[#This Row],[To be paid]]-Table2[[#This Row],[Amount cash]]-Table2[[#This Row],[Amount chq]]</f>
        <v>#VALUE!</v>
      </c>
    </row>
    <row r="347" spans="45:45" x14ac:dyDescent="0.3">
      <c r="AS347" s="3" t="e">
        <f>Table2[[#This Row],[To be paid]]-Table2[[#This Row],[Amount cash]]-Table2[[#This Row],[Amount chq]]</f>
        <v>#VALUE!</v>
      </c>
    </row>
    <row r="348" spans="45:45" x14ac:dyDescent="0.3">
      <c r="AS348" s="3" t="e">
        <f>Table2[[#This Row],[To be paid]]-Table2[[#This Row],[Amount cash]]-Table2[[#This Row],[Amount chq]]</f>
        <v>#VALUE!</v>
      </c>
    </row>
    <row r="349" spans="45:45" x14ac:dyDescent="0.3">
      <c r="AS349" s="3" t="e">
        <f>Table2[[#This Row],[To be paid]]-Table2[[#This Row],[Amount cash]]-Table2[[#This Row],[Amount chq]]</f>
        <v>#VALUE!</v>
      </c>
    </row>
    <row r="350" spans="45:45" x14ac:dyDescent="0.3">
      <c r="AS350" s="3" t="e">
        <f>Table2[[#This Row],[To be paid]]-Table2[[#This Row],[Amount cash]]-Table2[[#This Row],[Amount chq]]</f>
        <v>#VALUE!</v>
      </c>
    </row>
    <row r="351" spans="45:45" x14ac:dyDescent="0.3">
      <c r="AS351" s="3" t="e">
        <f>Table2[[#This Row],[To be paid]]-Table2[[#This Row],[Amount cash]]-Table2[[#This Row],[Amount chq]]</f>
        <v>#VALUE!</v>
      </c>
    </row>
    <row r="352" spans="45:45" x14ac:dyDescent="0.3">
      <c r="AS352" s="3" t="e">
        <f>Table2[[#This Row],[To be paid]]-Table2[[#This Row],[Amount cash]]-Table2[[#This Row],[Amount chq]]</f>
        <v>#VALUE!</v>
      </c>
    </row>
    <row r="353" spans="1:45" x14ac:dyDescent="0.3">
      <c r="AS353" s="3" t="e">
        <f>Table2[[#This Row],[To be paid]]-Table2[[#This Row],[Amount cash]]-Table2[[#This Row],[Amount chq]]</f>
        <v>#VALUE!</v>
      </c>
    </row>
    <row r="354" spans="1:45" x14ac:dyDescent="0.3">
      <c r="AS354" s="3" t="e">
        <f>Table2[[#This Row],[To be paid]]-Table2[[#This Row],[Amount cash]]-Table2[[#This Row],[Amount chq]]</f>
        <v>#VALUE!</v>
      </c>
    </row>
    <row r="355" spans="1:45" x14ac:dyDescent="0.3">
      <c r="AS355" s="3" t="e">
        <f>Table2[[#This Row],[To be paid]]-Table2[[#This Row],[Amount cash]]-Table2[[#This Row],[Amount chq]]</f>
        <v>#VALUE!</v>
      </c>
    </row>
    <row r="361" spans="1:45" ht="15.6" x14ac:dyDescent="0.3">
      <c r="A361" s="22" t="s">
        <v>423</v>
      </c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45" x14ac:dyDescent="0.3">
      <c r="R362" s="15"/>
      <c r="S362" s="15"/>
      <c r="U362" s="15"/>
      <c r="V362" s="15"/>
      <c r="W362" s="15"/>
      <c r="X362" s="15"/>
      <c r="Y362" s="15"/>
      <c r="Z362" s="15"/>
      <c r="AA362" s="21"/>
    </row>
    <row r="363" spans="1:45" ht="16.2" x14ac:dyDescent="0.45">
      <c r="C363" s="1" t="s">
        <v>424</v>
      </c>
      <c r="R363" s="15"/>
      <c r="S363" s="15"/>
      <c r="U363" s="15"/>
      <c r="V363" s="15"/>
      <c r="W363" s="15"/>
      <c r="X363" s="15"/>
      <c r="Y363" s="15"/>
      <c r="Z363" s="15"/>
      <c r="AA363" s="23" t="s">
        <v>0</v>
      </c>
    </row>
    <row r="364" spans="1:45" x14ac:dyDescent="0.3">
      <c r="A364" s="20">
        <v>1</v>
      </c>
      <c r="B364" t="s">
        <v>425</v>
      </c>
      <c r="R364" s="15"/>
      <c r="S364" s="15"/>
      <c r="U364" s="15"/>
      <c r="V364" s="15"/>
      <c r="W364" s="15"/>
      <c r="X364" s="15"/>
      <c r="Y364" s="15"/>
      <c r="Z364" s="15"/>
      <c r="AA364" s="21">
        <v>9836349.2307692301</v>
      </c>
    </row>
    <row r="365" spans="1:45" x14ac:dyDescent="0.3">
      <c r="A365" s="20">
        <v>2</v>
      </c>
      <c r="B365" t="s">
        <v>426</v>
      </c>
      <c r="R365" s="15"/>
      <c r="S365" s="16"/>
      <c r="U365" s="16"/>
      <c r="V365" s="15"/>
      <c r="W365" s="15"/>
      <c r="X365" s="15"/>
      <c r="Y365" s="15"/>
      <c r="Z365" s="15"/>
      <c r="AA365" s="21">
        <v>657022.30000000005</v>
      </c>
    </row>
    <row r="366" spans="1:45" x14ac:dyDescent="0.3">
      <c r="A366" s="20">
        <v>3</v>
      </c>
      <c r="B366" t="s">
        <v>427</v>
      </c>
      <c r="R366" s="15"/>
      <c r="S366" s="15"/>
      <c r="U366" s="15"/>
      <c r="V366" s="15"/>
      <c r="W366" s="15"/>
      <c r="X366" s="15"/>
      <c r="Y366" s="15"/>
      <c r="Z366" s="15"/>
      <c r="AA366" s="21">
        <v>11725298.134615386</v>
      </c>
    </row>
    <row r="367" spans="1:45" x14ac:dyDescent="0.3">
      <c r="A367" s="20">
        <v>4</v>
      </c>
      <c r="B367" t="s">
        <v>428</v>
      </c>
      <c r="R367" s="15"/>
      <c r="S367" s="15"/>
      <c r="U367" s="15"/>
      <c r="V367" s="15"/>
      <c r="W367" s="15"/>
      <c r="X367" s="15"/>
      <c r="Y367" s="15"/>
      <c r="Z367" s="15"/>
      <c r="AA367" s="21">
        <v>60499237.626434989</v>
      </c>
    </row>
    <row r="368" spans="1:45" x14ac:dyDescent="0.3">
      <c r="A368" s="20">
        <v>5</v>
      </c>
      <c r="B368" t="s">
        <v>429</v>
      </c>
      <c r="C368" s="1"/>
      <c r="D368" s="1"/>
      <c r="E368" s="1"/>
      <c r="R368" s="15"/>
      <c r="S368" s="15"/>
      <c r="U368" s="15"/>
      <c r="V368" s="15"/>
      <c r="W368" s="15"/>
      <c r="X368" s="15"/>
      <c r="Y368" s="15"/>
      <c r="Z368" s="15"/>
      <c r="AA368" s="21">
        <v>6599317.0719747236</v>
      </c>
    </row>
    <row r="369" spans="1:27" x14ac:dyDescent="0.3">
      <c r="A369" s="20">
        <v>6</v>
      </c>
      <c r="B369" t="s">
        <v>430</v>
      </c>
      <c r="R369" s="15"/>
      <c r="S369" s="15"/>
      <c r="U369" s="15"/>
      <c r="V369" s="15"/>
      <c r="W369" s="15"/>
      <c r="X369" s="15"/>
      <c r="Y369" s="15"/>
      <c r="Z369" s="15"/>
      <c r="AA369" s="21">
        <v>9491260.6659976821</v>
      </c>
    </row>
    <row r="370" spans="1:27" x14ac:dyDescent="0.3">
      <c r="A370" s="20">
        <v>7</v>
      </c>
      <c r="B370" t="s">
        <v>431</v>
      </c>
      <c r="R370" s="15"/>
      <c r="S370" s="15"/>
      <c r="U370" s="15"/>
      <c r="V370" s="15"/>
      <c r="W370" s="15"/>
      <c r="X370" s="15"/>
      <c r="Y370" s="15"/>
      <c r="Z370" s="15"/>
      <c r="AA370" s="21">
        <v>9491260.6659976821</v>
      </c>
    </row>
    <row r="371" spans="1:27" x14ac:dyDescent="0.3">
      <c r="A371" s="20">
        <v>8</v>
      </c>
      <c r="B371" t="s">
        <v>432</v>
      </c>
      <c r="R371" s="15"/>
      <c r="S371" s="15"/>
      <c r="U371" s="15"/>
      <c r="V371" s="15"/>
      <c r="W371" s="15"/>
      <c r="X371" s="15"/>
      <c r="Y371" s="15"/>
      <c r="Z371" s="15"/>
      <c r="AA371" s="21">
        <v>1454400</v>
      </c>
    </row>
    <row r="372" spans="1:27" x14ac:dyDescent="0.3">
      <c r="A372" s="20"/>
      <c r="R372" s="15"/>
      <c r="S372" s="16"/>
      <c r="U372" s="16"/>
      <c r="V372" s="15"/>
      <c r="W372" s="15"/>
      <c r="X372" s="15"/>
      <c r="Y372" s="15"/>
      <c r="Z372" s="15"/>
      <c r="AA372" s="21">
        <v>109754145.69578969</v>
      </c>
    </row>
    <row r="373" spans="1:27" x14ac:dyDescent="0.3">
      <c r="A373" s="20"/>
      <c r="R373" s="15"/>
      <c r="S373" s="15"/>
      <c r="U373" s="15"/>
      <c r="V373" s="15"/>
      <c r="W373" s="15"/>
      <c r="X373" s="15"/>
      <c r="Y373" s="15"/>
      <c r="Z373" s="15"/>
      <c r="AA373" s="21"/>
    </row>
    <row r="374" spans="1:27" x14ac:dyDescent="0.3">
      <c r="A374" s="20"/>
      <c r="C374" s="1" t="s">
        <v>433</v>
      </c>
      <c r="E374" s="24"/>
      <c r="R374" s="15"/>
      <c r="S374" s="15"/>
      <c r="U374" s="15"/>
      <c r="V374" s="15"/>
      <c r="W374" s="15"/>
      <c r="X374" s="15"/>
      <c r="Y374" s="15"/>
      <c r="Z374" s="15"/>
      <c r="AA374" s="17"/>
    </row>
    <row r="375" spans="1:27" x14ac:dyDescent="0.3">
      <c r="A375" s="20"/>
      <c r="R375" s="15"/>
      <c r="S375" s="15"/>
      <c r="U375" s="15"/>
      <c r="V375" s="15"/>
      <c r="W375" s="15"/>
      <c r="X375" s="15"/>
      <c r="Y375" s="15"/>
      <c r="Z375" s="15"/>
      <c r="AA375" s="21"/>
    </row>
    <row r="376" spans="1:27" x14ac:dyDescent="0.3">
      <c r="A376" s="20">
        <v>9</v>
      </c>
      <c r="B376" t="s">
        <v>434</v>
      </c>
      <c r="R376" s="15"/>
      <c r="S376" s="15"/>
      <c r="U376" s="15"/>
      <c r="V376" s="15"/>
      <c r="W376" s="15"/>
      <c r="X376" s="15"/>
      <c r="Y376" s="15"/>
      <c r="Z376" s="15"/>
      <c r="AA376" s="21">
        <v>1949752</v>
      </c>
    </row>
    <row r="377" spans="1:27" x14ac:dyDescent="0.3">
      <c r="A377" s="20">
        <v>10</v>
      </c>
      <c r="B377" t="s">
        <v>435</v>
      </c>
      <c r="R377" s="15"/>
      <c r="S377" s="15"/>
      <c r="U377" s="15"/>
      <c r="V377" s="15"/>
      <c r="W377" s="15"/>
      <c r="X377" s="15"/>
      <c r="Y377" s="15"/>
      <c r="Z377" s="15"/>
      <c r="AA377" s="21">
        <v>658623</v>
      </c>
    </row>
    <row r="378" spans="1:27" x14ac:dyDescent="0.3">
      <c r="A378" s="20">
        <v>11</v>
      </c>
      <c r="B378" t="s">
        <v>436</v>
      </c>
      <c r="R378" s="15"/>
      <c r="S378" s="15"/>
      <c r="U378" s="15"/>
      <c r="V378" s="15"/>
      <c r="W378" s="15"/>
      <c r="X378" s="15"/>
      <c r="Y378" s="15"/>
      <c r="Z378" s="15"/>
      <c r="AA378" s="21">
        <v>621137</v>
      </c>
    </row>
    <row r="379" spans="1:27" x14ac:dyDescent="0.3">
      <c r="A379" s="20">
        <v>12</v>
      </c>
      <c r="B379" t="s">
        <v>437</v>
      </c>
      <c r="R379" s="15"/>
      <c r="S379" s="15"/>
      <c r="U379" s="15"/>
      <c r="V379" s="15"/>
      <c r="W379" s="15"/>
      <c r="X379" s="15"/>
      <c r="Y379" s="15"/>
      <c r="Z379" s="15"/>
      <c r="AA379" s="21">
        <v>23100</v>
      </c>
    </row>
    <row r="380" spans="1:27" x14ac:dyDescent="0.3">
      <c r="A380" s="20">
        <v>13</v>
      </c>
      <c r="B380" t="s">
        <v>438</v>
      </c>
      <c r="R380" s="15"/>
      <c r="S380" s="15"/>
      <c r="U380" s="15"/>
      <c r="V380" s="15"/>
      <c r="W380" s="15"/>
      <c r="X380" s="15"/>
      <c r="Y380" s="15"/>
      <c r="Z380" s="15"/>
      <c r="AA380" s="21">
        <v>17145</v>
      </c>
    </row>
    <row r="381" spans="1:27" x14ac:dyDescent="0.3">
      <c r="A381" s="20">
        <v>14</v>
      </c>
      <c r="B381" t="s">
        <v>439</v>
      </c>
      <c r="R381" s="15"/>
      <c r="S381" s="15"/>
      <c r="U381" s="15"/>
      <c r="V381" s="15"/>
      <c r="W381" s="15"/>
      <c r="X381" s="15"/>
      <c r="Y381" s="15"/>
      <c r="Z381" s="15"/>
      <c r="AA381" s="21">
        <v>127800</v>
      </c>
    </row>
    <row r="382" spans="1:27" x14ac:dyDescent="0.3">
      <c r="A382" s="20"/>
      <c r="R382" s="15"/>
      <c r="S382" s="15"/>
      <c r="U382" s="15"/>
      <c r="V382" s="15"/>
      <c r="W382" s="15"/>
      <c r="X382" s="15"/>
      <c r="Y382" s="15"/>
      <c r="Z382" s="15"/>
      <c r="AA382" s="21">
        <v>3397557</v>
      </c>
    </row>
    <row r="383" spans="1:27" x14ac:dyDescent="0.3">
      <c r="A383" s="20"/>
      <c r="R383" s="15"/>
      <c r="S383" s="15"/>
      <c r="U383" s="15"/>
      <c r="V383" s="15"/>
      <c r="W383" s="15"/>
      <c r="X383" s="15"/>
      <c r="Y383" s="15"/>
      <c r="Z383" s="15"/>
      <c r="AA383" s="21"/>
    </row>
    <row r="384" spans="1:27" x14ac:dyDescent="0.3">
      <c r="A384" s="20">
        <v>15</v>
      </c>
      <c r="C384" s="1" t="s">
        <v>440</v>
      </c>
      <c r="R384" s="15"/>
      <c r="S384" s="15"/>
      <c r="U384" s="15"/>
      <c r="V384" s="15"/>
      <c r="W384" s="15"/>
      <c r="X384" s="15"/>
      <c r="Y384" s="15"/>
      <c r="Z384" s="15"/>
      <c r="AA384" s="21">
        <v>0</v>
      </c>
    </row>
    <row r="385" spans="1:27" x14ac:dyDescent="0.3">
      <c r="A385" s="20"/>
      <c r="R385" s="15"/>
      <c r="S385" s="15"/>
      <c r="U385" s="15"/>
      <c r="V385" s="15"/>
      <c r="W385" s="15"/>
      <c r="X385" s="15"/>
      <c r="Y385" s="15"/>
      <c r="Z385" s="15"/>
      <c r="AA385" s="21"/>
    </row>
    <row r="386" spans="1:27" ht="15" thickBot="1" x14ac:dyDescent="0.35">
      <c r="R386" s="15"/>
      <c r="S386" s="15"/>
      <c r="U386" s="15"/>
      <c r="V386" s="15"/>
      <c r="W386" s="15"/>
      <c r="X386" s="15"/>
      <c r="Y386" s="15"/>
      <c r="Z386" s="15"/>
      <c r="AA386" s="25">
        <v>113151702.69578969</v>
      </c>
    </row>
    <row r="387" spans="1:27" ht="16.2" thickBot="1" x14ac:dyDescent="0.35">
      <c r="E387" s="26" t="s">
        <v>441</v>
      </c>
      <c r="R387" s="15"/>
      <c r="S387" s="27">
        <v>502868022.25710547</v>
      </c>
      <c r="U387" s="15"/>
      <c r="V387" s="15"/>
      <c r="W387" s="15"/>
      <c r="X387" s="15"/>
      <c r="Y387" s="15"/>
      <c r="Z387" s="15"/>
      <c r="AA387" s="21"/>
    </row>
    <row r="388" spans="1:27" x14ac:dyDescent="0.3">
      <c r="R388" s="15"/>
      <c r="S388" s="15"/>
      <c r="U388" s="15"/>
      <c r="V388" s="15"/>
      <c r="W388" s="15"/>
      <c r="X388" s="15"/>
      <c r="Y388" s="15"/>
      <c r="Z388" s="15"/>
      <c r="AA388" s="21"/>
    </row>
    <row r="389" spans="1:27" x14ac:dyDescent="0.3">
      <c r="R389" s="15"/>
      <c r="S389" s="15"/>
      <c r="U389" s="15"/>
      <c r="V389" s="15"/>
      <c r="W389" s="15"/>
      <c r="X389" s="15"/>
      <c r="Y389" s="15"/>
      <c r="Z389" s="15"/>
      <c r="AA389" s="21"/>
    </row>
    <row r="390" spans="1:27" x14ac:dyDescent="0.3">
      <c r="R390" s="15"/>
      <c r="S390" s="15"/>
      <c r="U390" s="15"/>
      <c r="V390" s="15"/>
      <c r="W390" s="15"/>
      <c r="X390" s="15"/>
      <c r="Y390" s="15"/>
      <c r="Z390" s="15"/>
      <c r="AA390" s="21"/>
    </row>
  </sheetData>
  <autoFilter ref="AN3" xr:uid="{5B8072CD-968A-4337-A80B-DA8494BA8011}"/>
  <mergeCells count="1">
    <mergeCell ref="CV1:FM104857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F0C7-A895-4FB1-B392-E3E62F470E3A}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4049-D89B-4BD9-9864-738E7224F9CD}">
  <dimension ref="A3:AG250"/>
  <sheetViews>
    <sheetView topLeftCell="A231" workbookViewId="0">
      <selection activeCell="E241" sqref="E241"/>
    </sheetView>
  </sheetViews>
  <sheetFormatPr defaultRowHeight="14.4" x14ac:dyDescent="0.3"/>
  <cols>
    <col min="4" max="4" width="25.6640625" bestFit="1" customWidth="1"/>
    <col min="5" max="5" width="17.88671875" style="37" customWidth="1"/>
  </cols>
  <sheetData>
    <row r="3" spans="1:5" ht="18" x14ac:dyDescent="0.35">
      <c r="A3" s="72" t="s">
        <v>929</v>
      </c>
      <c r="B3" s="78"/>
      <c r="C3" s="78"/>
      <c r="D3" s="72"/>
      <c r="E3" s="79" t="s">
        <v>930</v>
      </c>
    </row>
    <row r="4" spans="1:5" ht="18" x14ac:dyDescent="0.35">
      <c r="A4" s="74" t="s">
        <v>927</v>
      </c>
      <c r="B4" s="73" t="s">
        <v>928</v>
      </c>
      <c r="C4" s="73" t="s">
        <v>3</v>
      </c>
      <c r="D4" s="73" t="s">
        <v>4</v>
      </c>
      <c r="E4" s="80" t="s">
        <v>450</v>
      </c>
    </row>
    <row r="5" spans="1:5" ht="18" x14ac:dyDescent="0.35">
      <c r="A5" s="73">
        <v>1</v>
      </c>
      <c r="B5" s="73">
        <v>18</v>
      </c>
      <c r="C5" s="73">
        <v>50191</v>
      </c>
      <c r="D5" s="74" t="s">
        <v>138</v>
      </c>
      <c r="E5" s="75">
        <v>179126</v>
      </c>
    </row>
    <row r="6" spans="1:5" ht="18" x14ac:dyDescent="0.35">
      <c r="A6" s="73">
        <v>2</v>
      </c>
      <c r="B6" s="73">
        <v>22</v>
      </c>
      <c r="C6" s="73">
        <v>50212</v>
      </c>
      <c r="D6" s="74" t="s">
        <v>142</v>
      </c>
      <c r="E6" s="75">
        <v>96882</v>
      </c>
    </row>
    <row r="7" spans="1:5" ht="18" x14ac:dyDescent="0.35">
      <c r="A7" s="73">
        <v>3</v>
      </c>
      <c r="B7" s="73">
        <v>36</v>
      </c>
      <c r="C7" s="73">
        <v>50284</v>
      </c>
      <c r="D7" s="74" t="s">
        <v>157</v>
      </c>
      <c r="E7" s="75">
        <v>65749</v>
      </c>
    </row>
    <row r="8" spans="1:5" ht="18" x14ac:dyDescent="0.35">
      <c r="A8" s="73">
        <v>4</v>
      </c>
      <c r="B8" s="73">
        <v>42</v>
      </c>
      <c r="C8" s="73">
        <v>50321</v>
      </c>
      <c r="D8" s="74" t="s">
        <v>164</v>
      </c>
      <c r="E8" s="75">
        <v>159139</v>
      </c>
    </row>
    <row r="9" spans="1:5" ht="18" x14ac:dyDescent="0.35">
      <c r="A9" s="73">
        <v>5</v>
      </c>
      <c r="B9" s="73">
        <v>44</v>
      </c>
      <c r="C9" s="73">
        <v>50324</v>
      </c>
      <c r="D9" s="74" t="s">
        <v>166</v>
      </c>
      <c r="E9" s="75">
        <v>203423</v>
      </c>
    </row>
    <row r="10" spans="1:5" ht="18" x14ac:dyDescent="0.35">
      <c r="A10" s="73">
        <v>6</v>
      </c>
      <c r="B10" s="73">
        <v>62</v>
      </c>
      <c r="C10" s="73">
        <v>50420</v>
      </c>
      <c r="D10" s="74" t="s">
        <v>184</v>
      </c>
      <c r="E10" s="75">
        <v>275367</v>
      </c>
    </row>
    <row r="11" spans="1:5" ht="18" x14ac:dyDescent="0.35">
      <c r="A11" s="73">
        <v>7</v>
      </c>
      <c r="B11" s="73">
        <v>111</v>
      </c>
      <c r="C11" s="73">
        <v>50618</v>
      </c>
      <c r="D11" s="74" t="s">
        <v>233</v>
      </c>
      <c r="E11" s="75">
        <v>163962</v>
      </c>
    </row>
    <row r="12" spans="1:5" ht="18" x14ac:dyDescent="0.35">
      <c r="A12" s="73">
        <v>8</v>
      </c>
      <c r="B12" s="73">
        <v>121</v>
      </c>
      <c r="C12" s="73">
        <v>50675</v>
      </c>
      <c r="D12" s="74" t="s">
        <v>243</v>
      </c>
      <c r="E12" s="75">
        <v>249641</v>
      </c>
    </row>
    <row r="13" spans="1:5" ht="18" x14ac:dyDescent="0.35">
      <c r="A13" s="73">
        <v>9</v>
      </c>
      <c r="B13" s="73">
        <v>127</v>
      </c>
      <c r="C13" s="73">
        <v>50726</v>
      </c>
      <c r="D13" s="74" t="s">
        <v>250</v>
      </c>
      <c r="E13" s="75">
        <v>250264</v>
      </c>
    </row>
    <row r="14" spans="1:5" ht="18" x14ac:dyDescent="0.35">
      <c r="A14" s="73">
        <v>10</v>
      </c>
      <c r="B14" s="73">
        <v>139</v>
      </c>
      <c r="C14" s="73">
        <v>50749</v>
      </c>
      <c r="D14" s="74" t="s">
        <v>262</v>
      </c>
      <c r="E14" s="75">
        <v>249908</v>
      </c>
    </row>
    <row r="15" spans="1:5" ht="18" x14ac:dyDescent="0.35">
      <c r="A15" s="73">
        <v>11</v>
      </c>
      <c r="B15" s="73">
        <v>144</v>
      </c>
      <c r="C15" s="73">
        <v>50776</v>
      </c>
      <c r="D15" s="74" t="s">
        <v>267</v>
      </c>
      <c r="E15" s="75">
        <v>265618</v>
      </c>
    </row>
    <row r="16" spans="1:5" ht="18" x14ac:dyDescent="0.35">
      <c r="A16" s="73">
        <v>12</v>
      </c>
      <c r="B16" s="73">
        <v>167</v>
      </c>
      <c r="C16" s="73">
        <v>50857</v>
      </c>
      <c r="D16" s="74" t="s">
        <v>290</v>
      </c>
      <c r="E16" s="75">
        <v>261338</v>
      </c>
    </row>
    <row r="17" spans="1:5" ht="18" x14ac:dyDescent="0.35">
      <c r="A17" s="73">
        <v>13</v>
      </c>
      <c r="B17" s="73">
        <v>173</v>
      </c>
      <c r="C17" s="73">
        <v>50869</v>
      </c>
      <c r="D17" s="74" t="s">
        <v>296</v>
      </c>
      <c r="E17" s="75">
        <v>256915</v>
      </c>
    </row>
    <row r="18" spans="1:5" ht="18" x14ac:dyDescent="0.35">
      <c r="A18" s="73">
        <v>14</v>
      </c>
      <c r="B18" s="73">
        <v>183</v>
      </c>
      <c r="C18" s="73">
        <v>50893</v>
      </c>
      <c r="D18" s="74" t="s">
        <v>306</v>
      </c>
      <c r="E18" s="75">
        <v>266822</v>
      </c>
    </row>
    <row r="19" spans="1:5" ht="18" x14ac:dyDescent="0.35">
      <c r="A19" s="73">
        <v>15</v>
      </c>
      <c r="B19" s="73">
        <v>184</v>
      </c>
      <c r="C19" s="73">
        <v>50899</v>
      </c>
      <c r="D19" s="74" t="s">
        <v>307</v>
      </c>
      <c r="E19" s="75">
        <v>258524</v>
      </c>
    </row>
    <row r="20" spans="1:5" ht="18" x14ac:dyDescent="0.35">
      <c r="A20" s="73">
        <v>16</v>
      </c>
      <c r="B20" s="73">
        <v>185</v>
      </c>
      <c r="C20" s="73">
        <v>50902</v>
      </c>
      <c r="D20" s="74" t="s">
        <v>308</v>
      </c>
      <c r="E20" s="75">
        <v>244701</v>
      </c>
    </row>
    <row r="21" spans="1:5" ht="18" x14ac:dyDescent="0.35">
      <c r="A21" s="73">
        <v>17</v>
      </c>
      <c r="B21" s="73">
        <v>196</v>
      </c>
      <c r="C21" s="73">
        <v>50946</v>
      </c>
      <c r="D21" s="74" t="s">
        <v>319</v>
      </c>
      <c r="E21" s="75">
        <v>263036</v>
      </c>
    </row>
    <row r="22" spans="1:5" ht="18" x14ac:dyDescent="0.35">
      <c r="A22" s="73">
        <v>18</v>
      </c>
      <c r="B22" s="73">
        <v>201</v>
      </c>
      <c r="C22" s="73">
        <v>50957</v>
      </c>
      <c r="D22" s="74" t="s">
        <v>324</v>
      </c>
      <c r="E22" s="75">
        <v>243052</v>
      </c>
    </row>
    <row r="23" spans="1:5" ht="18" x14ac:dyDescent="0.35">
      <c r="A23" s="73">
        <v>19</v>
      </c>
      <c r="B23" s="73">
        <v>203</v>
      </c>
      <c r="C23" s="73">
        <v>50965</v>
      </c>
      <c r="D23" s="74" t="s">
        <v>326</v>
      </c>
      <c r="E23" s="75">
        <v>255049</v>
      </c>
    </row>
    <row r="24" spans="1:5" ht="18" x14ac:dyDescent="0.35">
      <c r="A24" s="73">
        <v>20</v>
      </c>
      <c r="B24" s="73">
        <v>222</v>
      </c>
      <c r="C24" s="73">
        <v>51042</v>
      </c>
      <c r="D24" s="74" t="s">
        <v>345</v>
      </c>
      <c r="E24" s="75">
        <v>241573</v>
      </c>
    </row>
    <row r="25" spans="1:5" ht="18" x14ac:dyDescent="0.35">
      <c r="A25" s="73">
        <v>21</v>
      </c>
      <c r="B25" s="73">
        <v>227</v>
      </c>
      <c r="C25" s="73">
        <v>51068</v>
      </c>
      <c r="D25" s="74" t="s">
        <v>348</v>
      </c>
      <c r="E25" s="75">
        <v>235590</v>
      </c>
    </row>
    <row r="26" spans="1:5" ht="18" x14ac:dyDescent="0.35">
      <c r="A26" s="73">
        <v>22</v>
      </c>
      <c r="B26" s="73">
        <v>250</v>
      </c>
      <c r="C26" s="73">
        <v>51185</v>
      </c>
      <c r="D26" s="74" t="s">
        <v>370</v>
      </c>
      <c r="E26" s="75">
        <v>101063</v>
      </c>
    </row>
    <row r="27" spans="1:5" ht="18" x14ac:dyDescent="0.35">
      <c r="A27" s="73">
        <v>23</v>
      </c>
      <c r="B27" s="73">
        <v>253</v>
      </c>
      <c r="C27" s="73">
        <v>51190</v>
      </c>
      <c r="D27" s="89" t="s">
        <v>373</v>
      </c>
      <c r="E27" s="75">
        <v>252693</v>
      </c>
    </row>
    <row r="28" spans="1:5" ht="18" x14ac:dyDescent="0.35">
      <c r="A28" s="73">
        <v>24</v>
      </c>
      <c r="B28" s="73">
        <v>258</v>
      </c>
      <c r="C28" s="73">
        <v>51218</v>
      </c>
      <c r="D28" s="74" t="s">
        <v>378</v>
      </c>
      <c r="E28" s="75">
        <v>248435</v>
      </c>
    </row>
    <row r="29" spans="1:5" ht="18" x14ac:dyDescent="0.35">
      <c r="A29" s="73">
        <v>25</v>
      </c>
      <c r="B29" s="73">
        <v>259</v>
      </c>
      <c r="C29" s="73">
        <v>51234</v>
      </c>
      <c r="D29" s="74" t="s">
        <v>379</v>
      </c>
      <c r="E29" s="75">
        <v>251818</v>
      </c>
    </row>
    <row r="30" spans="1:5" ht="18" x14ac:dyDescent="0.35">
      <c r="A30" s="73">
        <v>26</v>
      </c>
      <c r="B30" s="73">
        <v>260</v>
      </c>
      <c r="C30" s="73">
        <v>51237</v>
      </c>
      <c r="D30" s="74" t="s">
        <v>380</v>
      </c>
      <c r="E30" s="75">
        <v>245503</v>
      </c>
    </row>
    <row r="31" spans="1:5" ht="18" x14ac:dyDescent="0.35">
      <c r="A31" s="73">
        <v>27</v>
      </c>
      <c r="B31" s="73">
        <v>268</v>
      </c>
      <c r="C31" s="73">
        <v>51261</v>
      </c>
      <c r="D31" s="74" t="s">
        <v>388</v>
      </c>
      <c r="E31" s="75">
        <v>236449</v>
      </c>
    </row>
    <row r="32" spans="1:5" ht="18" x14ac:dyDescent="0.35">
      <c r="A32" s="73">
        <v>28</v>
      </c>
      <c r="B32" s="73">
        <v>282</v>
      </c>
      <c r="C32" s="73">
        <v>51344</v>
      </c>
      <c r="D32" s="74" t="s">
        <v>401</v>
      </c>
      <c r="E32" s="75">
        <v>238149</v>
      </c>
    </row>
    <row r="33" spans="1:5" ht="18" x14ac:dyDescent="0.35">
      <c r="E33" s="76"/>
    </row>
    <row r="34" spans="1:5" ht="18" x14ac:dyDescent="0.35">
      <c r="D34" s="72" t="s">
        <v>442</v>
      </c>
      <c r="E34" s="76">
        <f>SUM(E5:E32)</f>
        <v>6259789</v>
      </c>
    </row>
    <row r="35" spans="1:5" ht="18" x14ac:dyDescent="0.35">
      <c r="E35" s="76"/>
    </row>
    <row r="36" spans="1:5" ht="18" x14ac:dyDescent="0.35">
      <c r="E36" s="77"/>
    </row>
    <row r="37" spans="1:5" ht="18" x14ac:dyDescent="0.35">
      <c r="A37" s="72" t="s">
        <v>929</v>
      </c>
      <c r="B37" s="78"/>
      <c r="C37" s="78"/>
      <c r="D37" s="72"/>
      <c r="E37" s="79" t="s">
        <v>976</v>
      </c>
    </row>
    <row r="38" spans="1:5" ht="18" x14ac:dyDescent="0.35">
      <c r="A38" s="74" t="s">
        <v>927</v>
      </c>
      <c r="B38" s="73" t="s">
        <v>928</v>
      </c>
      <c r="C38" s="73" t="s">
        <v>3</v>
      </c>
      <c r="D38" s="73" t="s">
        <v>4</v>
      </c>
      <c r="E38" s="80" t="s">
        <v>450</v>
      </c>
    </row>
    <row r="39" spans="1:5" ht="18" x14ac:dyDescent="0.35">
      <c r="A39" s="73">
        <v>1</v>
      </c>
      <c r="B39" s="73">
        <v>15</v>
      </c>
      <c r="C39" s="73">
        <v>50187</v>
      </c>
      <c r="D39" s="89" t="s">
        <v>978</v>
      </c>
      <c r="E39" s="75">
        <v>200680</v>
      </c>
    </row>
    <row r="40" spans="1:5" ht="18" x14ac:dyDescent="0.35">
      <c r="A40" s="73">
        <v>2</v>
      </c>
      <c r="B40" s="73">
        <v>52</v>
      </c>
      <c r="C40" s="73">
        <v>50381</v>
      </c>
      <c r="D40" s="74" t="s">
        <v>979</v>
      </c>
      <c r="E40" s="75">
        <v>133495</v>
      </c>
    </row>
    <row r="41" spans="1:5" ht="18" x14ac:dyDescent="0.35">
      <c r="A41" s="73">
        <v>3</v>
      </c>
      <c r="B41" s="73">
        <v>56</v>
      </c>
      <c r="C41" s="73">
        <v>50401</v>
      </c>
      <c r="D41" s="74" t="s">
        <v>980</v>
      </c>
      <c r="E41" s="75">
        <v>43755</v>
      </c>
    </row>
    <row r="42" spans="1:5" ht="18" x14ac:dyDescent="0.35">
      <c r="A42" s="73">
        <v>4</v>
      </c>
      <c r="B42" s="73">
        <v>65</v>
      </c>
      <c r="C42" s="73">
        <v>50425</v>
      </c>
      <c r="D42" s="74" t="s">
        <v>981</v>
      </c>
      <c r="E42" s="75">
        <v>171347</v>
      </c>
    </row>
    <row r="43" spans="1:5" ht="18" x14ac:dyDescent="0.35">
      <c r="A43" s="73">
        <v>5</v>
      </c>
      <c r="B43" s="73">
        <v>67</v>
      </c>
      <c r="C43" s="73">
        <v>50436</v>
      </c>
      <c r="D43" s="74" t="s">
        <v>982</v>
      </c>
      <c r="E43" s="75">
        <v>232305</v>
      </c>
    </row>
    <row r="44" spans="1:5" ht="18" x14ac:dyDescent="0.35">
      <c r="A44" s="73">
        <v>6</v>
      </c>
      <c r="B44" s="73">
        <v>75</v>
      </c>
      <c r="C44" s="73">
        <v>50460</v>
      </c>
      <c r="D44" s="74" t="s">
        <v>983</v>
      </c>
      <c r="E44" s="75">
        <v>215955</v>
      </c>
    </row>
    <row r="45" spans="1:5" ht="18" x14ac:dyDescent="0.35">
      <c r="A45" s="73">
        <v>7</v>
      </c>
      <c r="B45" s="73">
        <v>83</v>
      </c>
      <c r="C45" s="73">
        <v>50496</v>
      </c>
      <c r="D45" s="74" t="s">
        <v>984</v>
      </c>
      <c r="E45" s="75">
        <v>160079</v>
      </c>
    </row>
    <row r="46" spans="1:5" ht="18" x14ac:dyDescent="0.35">
      <c r="A46" s="73">
        <v>8</v>
      </c>
      <c r="B46" s="73">
        <v>131</v>
      </c>
      <c r="C46" s="73">
        <v>50734</v>
      </c>
      <c r="D46" s="89" t="s">
        <v>985</v>
      </c>
      <c r="E46" s="75">
        <v>139955</v>
      </c>
    </row>
    <row r="47" spans="1:5" ht="18" x14ac:dyDescent="0.35">
      <c r="A47" s="73">
        <v>9</v>
      </c>
      <c r="B47" s="73">
        <v>135</v>
      </c>
      <c r="C47" s="73">
        <v>50740</v>
      </c>
      <c r="D47" s="74" t="s">
        <v>986</v>
      </c>
      <c r="E47" s="75">
        <v>258526</v>
      </c>
    </row>
    <row r="48" spans="1:5" ht="18" x14ac:dyDescent="0.35">
      <c r="A48" s="73">
        <v>10</v>
      </c>
      <c r="B48" s="73">
        <v>138</v>
      </c>
      <c r="C48" s="73">
        <v>50746</v>
      </c>
      <c r="D48" s="74" t="s">
        <v>987</v>
      </c>
      <c r="E48" s="75">
        <v>256676</v>
      </c>
    </row>
    <row r="49" spans="1:5" ht="18" x14ac:dyDescent="0.35">
      <c r="A49" s="73">
        <v>11</v>
      </c>
      <c r="B49" s="73">
        <v>140</v>
      </c>
      <c r="C49" s="73">
        <v>50751</v>
      </c>
      <c r="D49" s="74" t="s">
        <v>988</v>
      </c>
      <c r="E49" s="75">
        <v>170991</v>
      </c>
    </row>
    <row r="50" spans="1:5" ht="18" x14ac:dyDescent="0.35">
      <c r="A50" s="73">
        <v>12</v>
      </c>
      <c r="B50" s="73">
        <v>143</v>
      </c>
      <c r="C50" s="73">
        <v>50768</v>
      </c>
      <c r="D50" s="74" t="s">
        <v>989</v>
      </c>
      <c r="E50" s="75">
        <v>267834</v>
      </c>
    </row>
    <row r="51" spans="1:5" ht="18" x14ac:dyDescent="0.35">
      <c r="A51" s="73">
        <v>13</v>
      </c>
      <c r="B51" s="73">
        <v>151</v>
      </c>
      <c r="C51" s="73">
        <v>50804</v>
      </c>
      <c r="D51" s="74" t="s">
        <v>990</v>
      </c>
      <c r="E51" s="75">
        <v>254359</v>
      </c>
    </row>
    <row r="52" spans="1:5" ht="18" x14ac:dyDescent="0.35">
      <c r="A52" s="73">
        <v>14</v>
      </c>
      <c r="B52" s="73">
        <v>159</v>
      </c>
      <c r="C52" s="73">
        <v>50847</v>
      </c>
      <c r="D52" s="89" t="s">
        <v>951</v>
      </c>
      <c r="E52" s="75">
        <v>246489</v>
      </c>
    </row>
    <row r="53" spans="1:5" ht="18" x14ac:dyDescent="0.35">
      <c r="A53" s="73">
        <v>15</v>
      </c>
      <c r="B53" s="73">
        <v>162</v>
      </c>
      <c r="C53" s="73">
        <v>50851</v>
      </c>
      <c r="D53" s="74" t="s">
        <v>991</v>
      </c>
      <c r="E53" s="75">
        <v>246204</v>
      </c>
    </row>
    <row r="54" spans="1:5" ht="18" x14ac:dyDescent="0.35">
      <c r="A54" s="73">
        <v>16</v>
      </c>
      <c r="B54" s="73">
        <v>206</v>
      </c>
      <c r="C54" s="73">
        <v>50977</v>
      </c>
      <c r="D54" s="74" t="s">
        <v>992</v>
      </c>
      <c r="E54" s="75">
        <v>256631</v>
      </c>
    </row>
    <row r="55" spans="1:5" ht="18" x14ac:dyDescent="0.35">
      <c r="A55" s="73">
        <v>17</v>
      </c>
      <c r="B55" s="73">
        <v>210</v>
      </c>
      <c r="C55" s="73">
        <v>50995</v>
      </c>
      <c r="D55" s="74" t="s">
        <v>993</v>
      </c>
      <c r="E55" s="75">
        <v>246396</v>
      </c>
    </row>
    <row r="56" spans="1:5" ht="18" x14ac:dyDescent="0.35">
      <c r="A56" s="73">
        <v>18</v>
      </c>
      <c r="B56" s="73">
        <v>224</v>
      </c>
      <c r="C56" s="73">
        <v>51045</v>
      </c>
      <c r="D56" s="74" t="s">
        <v>994</v>
      </c>
      <c r="E56" s="75">
        <v>239282</v>
      </c>
    </row>
    <row r="57" spans="1:5" ht="18" x14ac:dyDescent="0.35">
      <c r="A57" s="73">
        <v>19</v>
      </c>
      <c r="B57" s="73">
        <v>230</v>
      </c>
      <c r="C57" s="73">
        <v>51074</v>
      </c>
      <c r="D57" s="74" t="s">
        <v>995</v>
      </c>
      <c r="E57" s="75">
        <v>258610</v>
      </c>
    </row>
    <row r="58" spans="1:5" ht="18" x14ac:dyDescent="0.35">
      <c r="A58" s="73">
        <v>20</v>
      </c>
      <c r="B58" s="73">
        <v>237</v>
      </c>
      <c r="C58" s="73">
        <v>51099</v>
      </c>
      <c r="D58" s="74" t="s">
        <v>996</v>
      </c>
      <c r="E58" s="75">
        <v>253554</v>
      </c>
    </row>
    <row r="59" spans="1:5" ht="18" x14ac:dyDescent="0.35">
      <c r="A59" s="73">
        <v>21</v>
      </c>
      <c r="B59" s="73">
        <v>246</v>
      </c>
      <c r="C59" s="73">
        <v>51168</v>
      </c>
      <c r="D59" s="74" t="s">
        <v>997</v>
      </c>
      <c r="E59" s="75">
        <v>254624</v>
      </c>
    </row>
    <row r="60" spans="1:5" ht="18" x14ac:dyDescent="0.35">
      <c r="A60" s="73">
        <v>22</v>
      </c>
      <c r="B60" s="73">
        <v>271</v>
      </c>
      <c r="C60" s="73">
        <v>51268</v>
      </c>
      <c r="D60" s="74" t="s">
        <v>1002</v>
      </c>
      <c r="E60" s="75">
        <v>239214</v>
      </c>
    </row>
    <row r="61" spans="1:5" ht="18" x14ac:dyDescent="0.35">
      <c r="A61" s="73">
        <v>23</v>
      </c>
      <c r="B61" s="73">
        <v>278</v>
      </c>
      <c r="C61" s="73">
        <v>51301</v>
      </c>
      <c r="D61" s="74" t="s">
        <v>998</v>
      </c>
      <c r="E61" s="75">
        <v>235732</v>
      </c>
    </row>
    <row r="62" spans="1:5" ht="18" x14ac:dyDescent="0.35">
      <c r="A62" s="73">
        <v>24</v>
      </c>
      <c r="B62" s="73">
        <v>284</v>
      </c>
      <c r="C62" s="73">
        <v>51350</v>
      </c>
      <c r="D62" s="89" t="s">
        <v>999</v>
      </c>
      <c r="E62" s="75">
        <v>241452</v>
      </c>
    </row>
    <row r="63" spans="1:5" ht="18" x14ac:dyDescent="0.35">
      <c r="A63" s="73"/>
      <c r="B63" s="73"/>
      <c r="C63" s="73"/>
      <c r="D63" s="74"/>
      <c r="E63" s="75"/>
    </row>
    <row r="64" spans="1:5" ht="18" x14ac:dyDescent="0.35">
      <c r="A64" s="73"/>
      <c r="B64" s="73"/>
      <c r="C64" s="73"/>
      <c r="D64" s="74" t="s">
        <v>442</v>
      </c>
      <c r="E64" s="75">
        <f>SUM(E39:E63)</f>
        <v>5224145</v>
      </c>
    </row>
    <row r="65" spans="1:5" ht="18" x14ac:dyDescent="0.35">
      <c r="E65" s="76"/>
    </row>
    <row r="66" spans="1:5" ht="18" x14ac:dyDescent="0.35">
      <c r="A66" s="72" t="s">
        <v>929</v>
      </c>
      <c r="B66" s="78"/>
      <c r="C66" s="78"/>
      <c r="D66" s="72"/>
      <c r="E66" s="79" t="s">
        <v>1082</v>
      </c>
    </row>
    <row r="67" spans="1:5" ht="18" x14ac:dyDescent="0.35">
      <c r="A67" s="74" t="s">
        <v>927</v>
      </c>
      <c r="B67" s="73" t="s">
        <v>928</v>
      </c>
      <c r="C67" s="73" t="s">
        <v>3</v>
      </c>
      <c r="D67" s="73" t="s">
        <v>4</v>
      </c>
      <c r="E67" s="80" t="s">
        <v>450</v>
      </c>
    </row>
    <row r="68" spans="1:5" ht="18" x14ac:dyDescent="0.35">
      <c r="A68" s="73">
        <v>1</v>
      </c>
      <c r="B68" s="88" t="s">
        <v>480</v>
      </c>
      <c r="C68" s="73">
        <v>50084</v>
      </c>
      <c r="D68" s="74" t="s">
        <v>1099</v>
      </c>
      <c r="E68" s="75">
        <v>67349</v>
      </c>
    </row>
    <row r="69" spans="1:5" ht="18" x14ac:dyDescent="0.35">
      <c r="A69" s="73">
        <v>2</v>
      </c>
      <c r="B69" s="88" t="s">
        <v>508</v>
      </c>
      <c r="C69" s="73">
        <v>50120</v>
      </c>
      <c r="D69" s="74" t="s">
        <v>1100</v>
      </c>
      <c r="E69" s="75">
        <v>115974</v>
      </c>
    </row>
    <row r="70" spans="1:5" ht="18" x14ac:dyDescent="0.35">
      <c r="A70" s="73">
        <v>3</v>
      </c>
      <c r="B70" s="88" t="s">
        <v>512</v>
      </c>
      <c r="C70" s="73">
        <v>50151</v>
      </c>
      <c r="D70" s="74" t="s">
        <v>1101</v>
      </c>
      <c r="E70" s="75">
        <v>165115</v>
      </c>
    </row>
    <row r="71" spans="1:5" ht="18" x14ac:dyDescent="0.35">
      <c r="A71" s="73">
        <v>4</v>
      </c>
      <c r="B71" s="88" t="s">
        <v>526</v>
      </c>
      <c r="C71" s="73">
        <v>50216</v>
      </c>
      <c r="D71" s="74" t="s">
        <v>1102</v>
      </c>
      <c r="E71" s="75">
        <v>145078</v>
      </c>
    </row>
    <row r="72" spans="1:5" ht="18" x14ac:dyDescent="0.35">
      <c r="A72" s="73">
        <v>5</v>
      </c>
      <c r="B72" s="88" t="s">
        <v>528</v>
      </c>
      <c r="C72" s="73">
        <v>50226</v>
      </c>
      <c r="D72" s="74" t="s">
        <v>1014</v>
      </c>
      <c r="E72" s="75">
        <v>102118</v>
      </c>
    </row>
    <row r="73" spans="1:5" ht="18" x14ac:dyDescent="0.35">
      <c r="A73" s="73">
        <v>6</v>
      </c>
      <c r="B73" s="88" t="s">
        <v>799</v>
      </c>
      <c r="C73" s="73">
        <v>50270</v>
      </c>
      <c r="D73" s="74" t="s">
        <v>1103</v>
      </c>
      <c r="E73" s="75">
        <v>100453</v>
      </c>
    </row>
    <row r="74" spans="1:5" ht="18" x14ac:dyDescent="0.35">
      <c r="A74" s="73">
        <v>7</v>
      </c>
      <c r="B74" s="88" t="s">
        <v>589</v>
      </c>
      <c r="C74" s="73">
        <v>50315</v>
      </c>
      <c r="D74" s="74" t="s">
        <v>1104</v>
      </c>
      <c r="E74" s="75">
        <v>167390</v>
      </c>
    </row>
    <row r="75" spans="1:5" ht="18" x14ac:dyDescent="0.35">
      <c r="A75" s="73">
        <v>8</v>
      </c>
      <c r="B75" s="88" t="s">
        <v>572</v>
      </c>
      <c r="C75" s="73">
        <v>50340</v>
      </c>
      <c r="D75" s="74" t="s">
        <v>1066</v>
      </c>
      <c r="E75" s="75">
        <v>110547</v>
      </c>
    </row>
    <row r="76" spans="1:5" ht="18" x14ac:dyDescent="0.35">
      <c r="A76" s="73">
        <v>9</v>
      </c>
      <c r="B76" s="88" t="s">
        <v>574</v>
      </c>
      <c r="C76" s="73">
        <v>50350</v>
      </c>
      <c r="D76" s="74" t="s">
        <v>1067</v>
      </c>
      <c r="E76" s="75">
        <v>209843</v>
      </c>
    </row>
    <row r="77" spans="1:5" ht="18" x14ac:dyDescent="0.35">
      <c r="A77" s="73">
        <v>10</v>
      </c>
      <c r="B77" s="88" t="s">
        <v>582</v>
      </c>
      <c r="C77" s="73">
        <v>50382</v>
      </c>
      <c r="D77" s="74" t="s">
        <v>1068</v>
      </c>
      <c r="E77" s="75">
        <v>193436</v>
      </c>
    </row>
    <row r="78" spans="1:5" ht="18" x14ac:dyDescent="0.35">
      <c r="A78" s="73">
        <v>11</v>
      </c>
      <c r="B78" s="88" t="s">
        <v>573</v>
      </c>
      <c r="C78" s="73">
        <v>50391</v>
      </c>
      <c r="D78" s="74" t="s">
        <v>1069</v>
      </c>
      <c r="E78" s="75">
        <v>197705</v>
      </c>
    </row>
    <row r="79" spans="1:5" ht="18" x14ac:dyDescent="0.35">
      <c r="A79" s="73">
        <v>12</v>
      </c>
      <c r="B79" s="88" t="s">
        <v>575</v>
      </c>
      <c r="C79" s="73">
        <v>50416</v>
      </c>
      <c r="D79" s="74" t="s">
        <v>1070</v>
      </c>
      <c r="E79" s="75">
        <v>60818</v>
      </c>
    </row>
    <row r="80" spans="1:5" ht="18" x14ac:dyDescent="0.35">
      <c r="A80" s="73">
        <v>13</v>
      </c>
      <c r="B80" s="88" t="s">
        <v>599</v>
      </c>
      <c r="C80" s="73">
        <v>50417</v>
      </c>
      <c r="D80" s="74" t="s">
        <v>891</v>
      </c>
      <c r="E80" s="75">
        <v>143434</v>
      </c>
    </row>
    <row r="81" spans="1:5" ht="18" x14ac:dyDescent="0.35">
      <c r="A81" s="73">
        <v>14</v>
      </c>
      <c r="B81" s="88" t="s">
        <v>609</v>
      </c>
      <c r="C81" s="73">
        <v>50434</v>
      </c>
      <c r="D81" s="74" t="s">
        <v>1071</v>
      </c>
      <c r="E81" s="75">
        <v>94815</v>
      </c>
    </row>
    <row r="82" spans="1:5" ht="18" x14ac:dyDescent="0.35">
      <c r="A82" s="73">
        <v>15</v>
      </c>
      <c r="B82" s="88" t="s">
        <v>614</v>
      </c>
      <c r="C82" s="73">
        <v>50440</v>
      </c>
      <c r="D82" s="74" t="s">
        <v>1072</v>
      </c>
      <c r="E82" s="75">
        <v>193403</v>
      </c>
    </row>
    <row r="83" spans="1:5" ht="18" x14ac:dyDescent="0.35">
      <c r="A83" s="73">
        <v>16</v>
      </c>
      <c r="B83" s="88" t="s">
        <v>622</v>
      </c>
      <c r="C83" s="73">
        <v>50456</v>
      </c>
      <c r="D83" s="74" t="s">
        <v>1073</v>
      </c>
      <c r="E83" s="75">
        <v>248892</v>
      </c>
    </row>
    <row r="84" spans="1:5" ht="18" x14ac:dyDescent="0.35">
      <c r="A84" s="73">
        <v>17</v>
      </c>
      <c r="B84" s="88" t="s">
        <v>636</v>
      </c>
      <c r="C84" s="73">
        <v>50490</v>
      </c>
      <c r="D84" s="74" t="s">
        <v>1074</v>
      </c>
      <c r="E84" s="75">
        <v>215624</v>
      </c>
    </row>
    <row r="85" spans="1:5" ht="18" x14ac:dyDescent="0.35">
      <c r="A85" s="73">
        <v>18</v>
      </c>
      <c r="B85" s="88" t="s">
        <v>630</v>
      </c>
      <c r="C85" s="73">
        <v>50491</v>
      </c>
      <c r="D85" s="74" t="s">
        <v>1075</v>
      </c>
      <c r="E85" s="75">
        <v>248611</v>
      </c>
    </row>
    <row r="86" spans="1:5" ht="18" x14ac:dyDescent="0.35">
      <c r="A86" s="73">
        <v>19</v>
      </c>
      <c r="B86" s="88" t="s">
        <v>648</v>
      </c>
      <c r="C86" s="73">
        <v>50504</v>
      </c>
      <c r="D86" s="74" t="s">
        <v>1076</v>
      </c>
      <c r="E86" s="75">
        <v>210555</v>
      </c>
    </row>
    <row r="87" spans="1:5" ht="18" x14ac:dyDescent="0.35">
      <c r="A87" s="73">
        <v>20</v>
      </c>
      <c r="B87" s="88" t="s">
        <v>631</v>
      </c>
      <c r="C87" s="73">
        <v>50506</v>
      </c>
      <c r="D87" s="74" t="s">
        <v>1077</v>
      </c>
      <c r="E87" s="75">
        <v>260046</v>
      </c>
    </row>
    <row r="88" spans="1:5" ht="18" x14ac:dyDescent="0.35">
      <c r="A88" s="73">
        <v>21</v>
      </c>
      <c r="B88" s="88" t="s">
        <v>875</v>
      </c>
      <c r="C88" s="73">
        <v>50513</v>
      </c>
      <c r="D88" s="74" t="s">
        <v>835</v>
      </c>
      <c r="E88" s="75">
        <v>197816</v>
      </c>
    </row>
    <row r="89" spans="1:5" ht="18" x14ac:dyDescent="0.35">
      <c r="A89" s="73">
        <v>22</v>
      </c>
      <c r="B89" s="88" t="s">
        <v>644</v>
      </c>
      <c r="C89" s="73">
        <v>50515</v>
      </c>
      <c r="D89" s="74" t="s">
        <v>1078</v>
      </c>
      <c r="E89" s="75">
        <v>207801</v>
      </c>
    </row>
    <row r="90" spans="1:5" ht="18" x14ac:dyDescent="0.35">
      <c r="A90" s="73">
        <v>23</v>
      </c>
      <c r="B90" s="73">
        <v>199</v>
      </c>
      <c r="C90" s="73">
        <v>50955</v>
      </c>
      <c r="D90" s="74" t="s">
        <v>1079</v>
      </c>
      <c r="E90" s="75">
        <v>201178</v>
      </c>
    </row>
    <row r="91" spans="1:5" ht="18" x14ac:dyDescent="0.35">
      <c r="A91" s="73">
        <v>24</v>
      </c>
      <c r="B91" s="73">
        <v>266</v>
      </c>
      <c r="C91" s="73">
        <v>51259</v>
      </c>
      <c r="D91" s="74" t="s">
        <v>1080</v>
      </c>
      <c r="E91" s="75">
        <v>229450</v>
      </c>
    </row>
    <row r="92" spans="1:5" ht="18" x14ac:dyDescent="0.35">
      <c r="A92" s="73"/>
      <c r="B92" s="73"/>
      <c r="C92" s="73"/>
      <c r="D92" s="74"/>
      <c r="E92" s="75"/>
    </row>
    <row r="93" spans="1:5" ht="18" x14ac:dyDescent="0.35">
      <c r="A93" s="73"/>
      <c r="B93" s="73"/>
      <c r="C93" s="73"/>
      <c r="D93" s="74" t="s">
        <v>442</v>
      </c>
      <c r="E93" s="75">
        <f>SUM(E68:E92)</f>
        <v>4087451</v>
      </c>
    </row>
    <row r="96" spans="1:5" ht="18" x14ac:dyDescent="0.35">
      <c r="A96" s="72" t="s">
        <v>929</v>
      </c>
      <c r="B96" s="78"/>
      <c r="C96" s="78"/>
      <c r="D96" s="72"/>
      <c r="E96" s="79" t="s">
        <v>1081</v>
      </c>
    </row>
    <row r="97" spans="1:5" ht="18" x14ac:dyDescent="0.35">
      <c r="A97" s="74" t="s">
        <v>927</v>
      </c>
      <c r="B97" s="73" t="s">
        <v>928</v>
      </c>
      <c r="C97" s="73" t="s">
        <v>3</v>
      </c>
      <c r="D97" s="73" t="s">
        <v>4</v>
      </c>
      <c r="E97" s="80" t="s">
        <v>450</v>
      </c>
    </row>
    <row r="98" spans="1:5" ht="18" x14ac:dyDescent="0.35">
      <c r="A98" s="73">
        <v>1</v>
      </c>
      <c r="B98" s="88">
        <v>107</v>
      </c>
      <c r="C98" s="73">
        <v>50588</v>
      </c>
      <c r="D98" s="74" t="s">
        <v>1083</v>
      </c>
      <c r="E98" s="75">
        <v>263851</v>
      </c>
    </row>
    <row r="99" spans="1:5" ht="18" x14ac:dyDescent="0.35">
      <c r="A99" s="73">
        <v>2</v>
      </c>
      <c r="B99" s="88">
        <v>134</v>
      </c>
      <c r="C99" s="73">
        <v>50739</v>
      </c>
      <c r="D99" s="74" t="s">
        <v>1084</v>
      </c>
      <c r="E99" s="75">
        <v>250351</v>
      </c>
    </row>
    <row r="100" spans="1:5" ht="18" x14ac:dyDescent="0.35">
      <c r="A100" s="73">
        <v>3</v>
      </c>
      <c r="B100" s="88">
        <v>141</v>
      </c>
      <c r="C100" s="73">
        <v>50754</v>
      </c>
      <c r="D100" s="74" t="s">
        <v>1085</v>
      </c>
      <c r="E100" s="75">
        <v>251276</v>
      </c>
    </row>
    <row r="101" spans="1:5" ht="18" x14ac:dyDescent="0.35">
      <c r="A101" s="73">
        <v>4</v>
      </c>
      <c r="B101" s="88">
        <v>164</v>
      </c>
      <c r="C101" s="73">
        <v>50854</v>
      </c>
      <c r="D101" s="74" t="s">
        <v>1086</v>
      </c>
      <c r="E101" s="75">
        <v>249346</v>
      </c>
    </row>
    <row r="102" spans="1:5" ht="18" x14ac:dyDescent="0.35">
      <c r="A102" s="73">
        <v>5</v>
      </c>
      <c r="B102" s="88">
        <v>174</v>
      </c>
      <c r="C102" s="73">
        <v>50870</v>
      </c>
      <c r="D102" s="74" t="s">
        <v>1087</v>
      </c>
      <c r="E102" s="75">
        <v>251054</v>
      </c>
    </row>
    <row r="103" spans="1:5" ht="18" x14ac:dyDescent="0.35">
      <c r="A103" s="73">
        <v>6</v>
      </c>
      <c r="B103" s="88">
        <v>176</v>
      </c>
      <c r="C103" s="73">
        <v>50872</v>
      </c>
      <c r="D103" s="74" t="s">
        <v>1088</v>
      </c>
      <c r="E103" s="75">
        <v>181937</v>
      </c>
    </row>
    <row r="104" spans="1:5" ht="18" x14ac:dyDescent="0.35">
      <c r="A104" s="73">
        <v>7</v>
      </c>
      <c r="B104" s="88">
        <v>197</v>
      </c>
      <c r="C104" s="73">
        <v>50947</v>
      </c>
      <c r="D104" s="74" t="s">
        <v>1089</v>
      </c>
      <c r="E104" s="75">
        <v>247486</v>
      </c>
    </row>
    <row r="105" spans="1:5" ht="18" x14ac:dyDescent="0.35">
      <c r="A105" s="73">
        <v>8</v>
      </c>
      <c r="B105" s="88">
        <v>205</v>
      </c>
      <c r="C105" s="73">
        <v>50973</v>
      </c>
      <c r="D105" s="74" t="s">
        <v>1090</v>
      </c>
      <c r="E105" s="75">
        <v>248219</v>
      </c>
    </row>
    <row r="106" spans="1:5" ht="18" x14ac:dyDescent="0.35">
      <c r="A106" s="73">
        <v>9</v>
      </c>
      <c r="B106" s="88">
        <v>213</v>
      </c>
      <c r="C106" s="73">
        <v>51012</v>
      </c>
      <c r="D106" s="74" t="s">
        <v>1091</v>
      </c>
      <c r="E106" s="75">
        <v>261600</v>
      </c>
    </row>
    <row r="107" spans="1:5" ht="18" x14ac:dyDescent="0.35">
      <c r="A107" s="73">
        <v>10</v>
      </c>
      <c r="B107" s="88">
        <v>225</v>
      </c>
      <c r="C107" s="73">
        <v>51046</v>
      </c>
      <c r="D107" s="74" t="s">
        <v>1092</v>
      </c>
      <c r="E107" s="75">
        <v>239583</v>
      </c>
    </row>
    <row r="108" spans="1:5" ht="18" x14ac:dyDescent="0.35">
      <c r="A108" s="73">
        <v>11</v>
      </c>
      <c r="B108" s="88">
        <v>232</v>
      </c>
      <c r="C108" s="73">
        <v>51076</v>
      </c>
      <c r="D108" s="74" t="s">
        <v>1093</v>
      </c>
      <c r="E108" s="75">
        <v>60202</v>
      </c>
    </row>
    <row r="109" spans="1:5" ht="18" x14ac:dyDescent="0.35">
      <c r="A109" s="73">
        <v>12</v>
      </c>
      <c r="B109" s="88">
        <v>239</v>
      </c>
      <c r="C109" s="73">
        <v>51148</v>
      </c>
      <c r="D109" s="74" t="s">
        <v>1094</v>
      </c>
      <c r="E109" s="75">
        <v>254433</v>
      </c>
    </row>
    <row r="110" spans="1:5" ht="18" x14ac:dyDescent="0.35">
      <c r="A110" s="73">
        <v>13</v>
      </c>
      <c r="B110" s="88">
        <v>251</v>
      </c>
      <c r="C110" s="73">
        <v>51188</v>
      </c>
      <c r="D110" s="74" t="s">
        <v>1095</v>
      </c>
      <c r="E110" s="75">
        <v>233829</v>
      </c>
    </row>
    <row r="111" spans="1:5" ht="18" x14ac:dyDescent="0.35">
      <c r="A111" s="73">
        <v>14</v>
      </c>
      <c r="B111" s="88">
        <v>254</v>
      </c>
      <c r="C111" s="73">
        <v>51196</v>
      </c>
      <c r="D111" s="74" t="s">
        <v>1096</v>
      </c>
      <c r="E111" s="75">
        <v>231469</v>
      </c>
    </row>
    <row r="112" spans="1:5" ht="18" x14ac:dyDescent="0.35">
      <c r="A112" s="73">
        <v>15</v>
      </c>
      <c r="B112" s="88">
        <v>255</v>
      </c>
      <c r="C112" s="73">
        <v>51202</v>
      </c>
      <c r="D112" s="74" t="s">
        <v>1097</v>
      </c>
      <c r="E112" s="75">
        <v>239790</v>
      </c>
    </row>
    <row r="113" spans="1:33" ht="18" x14ac:dyDescent="0.35">
      <c r="A113" s="73">
        <v>16</v>
      </c>
      <c r="B113" s="88">
        <v>279</v>
      </c>
      <c r="C113" s="73">
        <v>51304</v>
      </c>
      <c r="D113" s="74" t="s">
        <v>1098</v>
      </c>
      <c r="E113" s="75">
        <v>247599</v>
      </c>
    </row>
    <row r="114" spans="1:33" ht="18" x14ac:dyDescent="0.35">
      <c r="A114" s="73"/>
      <c r="B114" s="73"/>
      <c r="C114" s="73"/>
      <c r="D114" s="74"/>
      <c r="E114" s="75"/>
    </row>
    <row r="115" spans="1:33" ht="18" x14ac:dyDescent="0.35">
      <c r="A115" s="73"/>
      <c r="B115" s="73"/>
      <c r="C115" s="73"/>
      <c r="D115" s="74" t="s">
        <v>442</v>
      </c>
      <c r="E115" s="75">
        <f>SUM(E98:E114)</f>
        <v>3712025</v>
      </c>
    </row>
    <row r="117" spans="1:33" ht="18" x14ac:dyDescent="0.35">
      <c r="A117" s="93" t="s">
        <v>929</v>
      </c>
      <c r="B117" s="93"/>
      <c r="C117" s="94"/>
      <c r="D117" s="93"/>
      <c r="E117" s="95" t="s">
        <v>1120</v>
      </c>
    </row>
    <row r="118" spans="1:33" ht="18" x14ac:dyDescent="0.35">
      <c r="A118" s="93" t="s">
        <v>927</v>
      </c>
      <c r="B118" s="93" t="s">
        <v>928</v>
      </c>
      <c r="C118" s="94" t="s">
        <v>3</v>
      </c>
      <c r="D118" s="93" t="s">
        <v>4</v>
      </c>
      <c r="E118" s="95" t="s">
        <v>450</v>
      </c>
      <c r="F118" s="12"/>
      <c r="S118" s="90"/>
      <c r="T118" s="90"/>
      <c r="U118" s="90"/>
      <c r="V118" s="90"/>
      <c r="W118" s="90"/>
      <c r="X118" s="90"/>
      <c r="Y118" s="90"/>
      <c r="Z118" s="90"/>
      <c r="AA118" s="90"/>
      <c r="AB118" s="91"/>
      <c r="AC118" s="90"/>
      <c r="AD118" s="91"/>
      <c r="AE118" s="91"/>
      <c r="AF118" s="91"/>
      <c r="AG118" s="91"/>
    </row>
    <row r="119" spans="1:33" ht="18" x14ac:dyDescent="0.35">
      <c r="A119" s="73">
        <v>1</v>
      </c>
      <c r="B119" s="73">
        <v>9</v>
      </c>
      <c r="C119" s="73">
        <v>50146</v>
      </c>
      <c r="D119" s="74" t="s">
        <v>128</v>
      </c>
      <c r="E119" s="92">
        <v>166517</v>
      </c>
      <c r="F119" s="12"/>
      <c r="S119" s="90"/>
      <c r="T119" s="90"/>
      <c r="U119" s="90"/>
      <c r="V119" s="90"/>
      <c r="W119" s="90"/>
      <c r="X119" s="90"/>
      <c r="Y119" s="90"/>
      <c r="Z119" s="90"/>
      <c r="AA119" s="90"/>
      <c r="AB119" s="91"/>
      <c r="AC119" s="90"/>
      <c r="AD119" s="91"/>
      <c r="AE119" s="91"/>
      <c r="AF119" s="91"/>
      <c r="AG119" s="91"/>
    </row>
    <row r="120" spans="1:33" ht="18" x14ac:dyDescent="0.35">
      <c r="A120" s="73">
        <v>2</v>
      </c>
      <c r="B120" s="73">
        <v>21</v>
      </c>
      <c r="C120" s="73">
        <v>50205</v>
      </c>
      <c r="D120" s="74" t="s">
        <v>141</v>
      </c>
      <c r="E120" s="92">
        <v>178204</v>
      </c>
      <c r="F120" s="12"/>
      <c r="S120" s="90"/>
      <c r="T120" s="90"/>
      <c r="U120" s="90"/>
      <c r="V120" s="90"/>
      <c r="W120" s="90"/>
      <c r="X120" s="90"/>
      <c r="Y120" s="90"/>
      <c r="Z120" s="90"/>
      <c r="AA120" s="90"/>
      <c r="AB120" s="91"/>
      <c r="AC120" s="90"/>
      <c r="AD120" s="91"/>
      <c r="AE120" s="91"/>
      <c r="AF120" s="91"/>
      <c r="AG120" s="91"/>
    </row>
    <row r="121" spans="1:33" ht="18" x14ac:dyDescent="0.35">
      <c r="A121" s="73">
        <v>3</v>
      </c>
      <c r="B121" s="73">
        <v>51</v>
      </c>
      <c r="C121" s="73">
        <v>50380</v>
      </c>
      <c r="D121" s="74" t="s">
        <v>173</v>
      </c>
      <c r="E121" s="92">
        <v>231165</v>
      </c>
      <c r="F121" s="12"/>
      <c r="S121" s="90"/>
      <c r="T121" s="90"/>
      <c r="U121" s="90"/>
      <c r="V121" s="90"/>
      <c r="W121" s="90"/>
      <c r="X121" s="90"/>
      <c r="Y121" s="90"/>
      <c r="Z121" s="90"/>
      <c r="AA121" s="90"/>
      <c r="AB121" s="91"/>
      <c r="AC121" s="90"/>
      <c r="AD121" s="91"/>
      <c r="AE121" s="91"/>
      <c r="AF121" s="91"/>
      <c r="AG121" s="91"/>
    </row>
    <row r="122" spans="1:33" ht="18" x14ac:dyDescent="0.35">
      <c r="A122" s="73">
        <v>4</v>
      </c>
      <c r="B122" s="73">
        <v>55</v>
      </c>
      <c r="C122" s="73">
        <v>50392</v>
      </c>
      <c r="D122" s="74" t="s">
        <v>177</v>
      </c>
      <c r="E122" s="92">
        <v>101804</v>
      </c>
      <c r="F122" s="12"/>
      <c r="S122" s="90"/>
      <c r="T122" s="90"/>
      <c r="U122" s="90"/>
      <c r="V122" s="90"/>
      <c r="W122" s="90"/>
      <c r="X122" s="90"/>
      <c r="Y122" s="90"/>
      <c r="Z122" s="90"/>
      <c r="AA122" s="90"/>
      <c r="AB122" s="91"/>
      <c r="AC122" s="90"/>
      <c r="AD122" s="91"/>
      <c r="AE122" s="91"/>
      <c r="AF122" s="91"/>
      <c r="AG122" s="91"/>
    </row>
    <row r="123" spans="1:33" ht="18" x14ac:dyDescent="0.35">
      <c r="A123" s="73">
        <v>5</v>
      </c>
      <c r="B123" s="73">
        <v>74</v>
      </c>
      <c r="C123" s="73">
        <v>50458</v>
      </c>
      <c r="D123" s="74" t="s">
        <v>196</v>
      </c>
      <c r="E123" s="92">
        <v>213613</v>
      </c>
      <c r="F123" s="12"/>
      <c r="S123" s="90"/>
      <c r="T123" s="90"/>
      <c r="U123" s="90"/>
      <c r="V123" s="90"/>
      <c r="W123" s="90"/>
      <c r="X123" s="90"/>
      <c r="Y123" s="90"/>
      <c r="Z123" s="90"/>
      <c r="AA123" s="90"/>
      <c r="AB123" s="91"/>
      <c r="AC123" s="90"/>
      <c r="AD123" s="91"/>
      <c r="AE123" s="91"/>
      <c r="AF123" s="91"/>
      <c r="AG123" s="91"/>
    </row>
    <row r="124" spans="1:33" ht="18" x14ac:dyDescent="0.35">
      <c r="A124" s="73">
        <v>6</v>
      </c>
      <c r="B124" s="73">
        <v>85</v>
      </c>
      <c r="C124" s="73">
        <v>50499</v>
      </c>
      <c r="D124" s="74" t="s">
        <v>207</v>
      </c>
      <c r="E124" s="92">
        <v>126096</v>
      </c>
      <c r="F124" s="12"/>
      <c r="S124" s="90"/>
      <c r="T124" s="90"/>
      <c r="U124" s="90"/>
      <c r="V124" s="90"/>
      <c r="W124" s="90"/>
      <c r="X124" s="90"/>
      <c r="Y124" s="90"/>
      <c r="Z124" s="90"/>
      <c r="AA124" s="90"/>
      <c r="AB124" s="91"/>
      <c r="AC124" s="90"/>
      <c r="AD124" s="91"/>
      <c r="AE124" s="91"/>
      <c r="AF124" s="91"/>
      <c r="AG124" s="91"/>
    </row>
    <row r="125" spans="1:33" ht="18" x14ac:dyDescent="0.35">
      <c r="A125" s="73">
        <v>7</v>
      </c>
      <c r="B125" s="73">
        <v>118</v>
      </c>
      <c r="C125" s="73">
        <v>50649</v>
      </c>
      <c r="D125" s="74" t="s">
        <v>240</v>
      </c>
      <c r="E125" s="92">
        <v>36684</v>
      </c>
      <c r="F125" s="12"/>
      <c r="S125" s="90"/>
      <c r="T125" s="90"/>
      <c r="U125" s="90"/>
      <c r="V125" s="90"/>
      <c r="W125" s="90"/>
      <c r="X125" s="90"/>
      <c r="Y125" s="90"/>
      <c r="Z125" s="90"/>
      <c r="AA125" s="90"/>
      <c r="AB125" s="91"/>
      <c r="AC125" s="90"/>
      <c r="AD125" s="91"/>
      <c r="AE125" s="91"/>
      <c r="AF125" s="91"/>
      <c r="AG125" s="91"/>
    </row>
    <row r="126" spans="1:33" ht="18" x14ac:dyDescent="0.35">
      <c r="A126" s="73">
        <v>8</v>
      </c>
      <c r="B126" s="73">
        <v>124</v>
      </c>
      <c r="C126" s="73">
        <v>50697</v>
      </c>
      <c r="D126" s="74" t="s">
        <v>247</v>
      </c>
      <c r="E126" s="92">
        <v>255740</v>
      </c>
      <c r="F126" s="12"/>
      <c r="S126" s="90"/>
      <c r="T126" s="90"/>
      <c r="U126" s="90"/>
      <c r="V126" s="90"/>
      <c r="W126" s="90"/>
      <c r="X126" s="90"/>
      <c r="Y126" s="90"/>
      <c r="Z126" s="90"/>
      <c r="AA126" s="90"/>
      <c r="AB126" s="91"/>
      <c r="AC126" s="90"/>
      <c r="AD126" s="91"/>
      <c r="AE126" s="91"/>
      <c r="AF126" s="91"/>
      <c r="AG126" s="91"/>
    </row>
    <row r="127" spans="1:33" ht="18" x14ac:dyDescent="0.35">
      <c r="A127" s="73">
        <v>9</v>
      </c>
      <c r="B127" s="73">
        <v>133</v>
      </c>
      <c r="C127" s="73">
        <v>50737</v>
      </c>
      <c r="D127" s="74" t="s">
        <v>256</v>
      </c>
      <c r="E127" s="92">
        <v>246069</v>
      </c>
      <c r="F127" s="12"/>
      <c r="S127" s="90"/>
      <c r="T127" s="90"/>
      <c r="U127" s="90"/>
      <c r="V127" s="90"/>
      <c r="W127" s="90"/>
      <c r="X127" s="90"/>
      <c r="Y127" s="90"/>
      <c r="Z127" s="90"/>
      <c r="AA127" s="90"/>
      <c r="AB127" s="91"/>
      <c r="AC127" s="90"/>
      <c r="AD127" s="91"/>
      <c r="AE127" s="91"/>
      <c r="AF127" s="91"/>
      <c r="AG127" s="91"/>
    </row>
    <row r="128" spans="1:33" ht="18" x14ac:dyDescent="0.35">
      <c r="A128" s="73">
        <v>10</v>
      </c>
      <c r="B128" s="73">
        <v>147</v>
      </c>
      <c r="C128" s="73">
        <v>50793</v>
      </c>
      <c r="D128" s="74" t="s">
        <v>270</v>
      </c>
      <c r="E128" s="92">
        <v>210122</v>
      </c>
      <c r="F128" s="12"/>
      <c r="S128" s="90"/>
      <c r="T128" s="90"/>
      <c r="U128" s="90"/>
      <c r="V128" s="90"/>
      <c r="W128" s="90"/>
      <c r="X128" s="90"/>
      <c r="Y128" s="90"/>
      <c r="Z128" s="90"/>
      <c r="AA128" s="90"/>
      <c r="AB128" s="91"/>
      <c r="AC128" s="90"/>
      <c r="AD128" s="91"/>
      <c r="AE128" s="91"/>
      <c r="AF128" s="91"/>
      <c r="AG128" s="91"/>
    </row>
    <row r="129" spans="1:33" ht="18" x14ac:dyDescent="0.35">
      <c r="A129" s="73">
        <v>11</v>
      </c>
      <c r="B129" s="73">
        <v>163</v>
      </c>
      <c r="C129" s="73">
        <v>50853</v>
      </c>
      <c r="D129" s="74" t="s">
        <v>286</v>
      </c>
      <c r="E129" s="92">
        <v>245616</v>
      </c>
      <c r="F129" s="12"/>
      <c r="S129" s="90"/>
      <c r="T129" s="90"/>
      <c r="U129" s="90"/>
      <c r="V129" s="90"/>
      <c r="W129" s="90"/>
      <c r="X129" s="90"/>
      <c r="Y129" s="90"/>
      <c r="Z129" s="90"/>
      <c r="AA129" s="90"/>
      <c r="AB129" s="91"/>
      <c r="AC129" s="90"/>
      <c r="AD129" s="91"/>
      <c r="AE129" s="91"/>
      <c r="AF129" s="91"/>
      <c r="AG129" s="91"/>
    </row>
    <row r="130" spans="1:33" ht="18" x14ac:dyDescent="0.35">
      <c r="A130" s="73">
        <v>12</v>
      </c>
      <c r="B130" s="73">
        <v>181</v>
      </c>
      <c r="C130" s="73">
        <v>50891</v>
      </c>
      <c r="D130" s="74" t="s">
        <v>304</v>
      </c>
      <c r="E130" s="92">
        <v>93764</v>
      </c>
      <c r="F130" s="12"/>
      <c r="S130" s="90"/>
      <c r="T130" s="90"/>
      <c r="U130" s="90"/>
      <c r="V130" s="90"/>
      <c r="W130" s="90"/>
      <c r="X130" s="90"/>
      <c r="Y130" s="90"/>
      <c r="Z130" s="90"/>
      <c r="AA130" s="90"/>
      <c r="AB130" s="91"/>
      <c r="AC130" s="90"/>
      <c r="AD130" s="91"/>
      <c r="AE130" s="91"/>
      <c r="AF130" s="91"/>
      <c r="AG130" s="91"/>
    </row>
    <row r="131" spans="1:33" ht="18" x14ac:dyDescent="0.35">
      <c r="A131" s="73">
        <v>13</v>
      </c>
      <c r="B131" s="73">
        <v>189</v>
      </c>
      <c r="C131" s="73">
        <v>50920</v>
      </c>
      <c r="D131" s="74" t="s">
        <v>312</v>
      </c>
      <c r="E131" s="92">
        <v>263669</v>
      </c>
      <c r="F131" s="12"/>
      <c r="S131" s="90"/>
      <c r="T131" s="90"/>
      <c r="U131" s="90"/>
      <c r="V131" s="90"/>
      <c r="W131" s="90"/>
      <c r="X131" s="90"/>
      <c r="Y131" s="90"/>
      <c r="Z131" s="90"/>
      <c r="AA131" s="90"/>
      <c r="AB131" s="91"/>
      <c r="AC131" s="90"/>
      <c r="AD131" s="91"/>
      <c r="AE131" s="91"/>
      <c r="AF131" s="91"/>
      <c r="AG131" s="91"/>
    </row>
    <row r="132" spans="1:33" ht="18" x14ac:dyDescent="0.35">
      <c r="A132" s="73">
        <v>14</v>
      </c>
      <c r="B132" s="73">
        <v>202</v>
      </c>
      <c r="C132" s="73">
        <v>50962</v>
      </c>
      <c r="D132" s="74" t="s">
        <v>325</v>
      </c>
      <c r="E132" s="92">
        <v>256763</v>
      </c>
      <c r="F132" s="12"/>
      <c r="S132" s="90"/>
      <c r="T132" s="90"/>
      <c r="U132" s="90"/>
      <c r="V132" s="90"/>
      <c r="W132" s="90"/>
      <c r="X132" s="90"/>
      <c r="Y132" s="90"/>
      <c r="Z132" s="90"/>
      <c r="AA132" s="90"/>
      <c r="AB132" s="91"/>
      <c r="AC132" s="90"/>
      <c r="AD132" s="91"/>
      <c r="AE132" s="91"/>
      <c r="AF132" s="91"/>
      <c r="AG132" s="91"/>
    </row>
    <row r="133" spans="1:33" ht="18" x14ac:dyDescent="0.35">
      <c r="A133" s="73">
        <v>15</v>
      </c>
      <c r="B133" s="73">
        <v>226</v>
      </c>
      <c r="C133" s="73">
        <v>51052</v>
      </c>
      <c r="D133" s="74" t="s">
        <v>31</v>
      </c>
      <c r="E133" s="92">
        <v>83738</v>
      </c>
      <c r="F133" s="12"/>
      <c r="S133" s="90"/>
      <c r="T133" s="90"/>
      <c r="U133" s="90"/>
      <c r="V133" s="90"/>
      <c r="W133" s="90"/>
      <c r="X133" s="90"/>
      <c r="Y133" s="90"/>
      <c r="Z133" s="90"/>
      <c r="AA133" s="90"/>
      <c r="AB133" s="91"/>
      <c r="AC133" s="90"/>
      <c r="AD133" s="91"/>
      <c r="AE133" s="91"/>
      <c r="AF133" s="91"/>
      <c r="AG133" s="91"/>
    </row>
    <row r="134" spans="1:33" ht="18" x14ac:dyDescent="0.35">
      <c r="A134" s="73">
        <v>16</v>
      </c>
      <c r="B134" s="73">
        <v>228</v>
      </c>
      <c r="C134" s="73">
        <v>51070</v>
      </c>
      <c r="D134" s="74" t="s">
        <v>349</v>
      </c>
      <c r="E134" s="92">
        <v>243416</v>
      </c>
      <c r="F134" s="12"/>
      <c r="S134" s="90"/>
      <c r="T134" s="90"/>
      <c r="U134" s="90"/>
      <c r="V134" s="90"/>
      <c r="W134" s="90"/>
      <c r="X134" s="90"/>
      <c r="Y134" s="90"/>
      <c r="Z134" s="90"/>
      <c r="AA134" s="90"/>
      <c r="AB134" s="91"/>
      <c r="AC134" s="90"/>
      <c r="AD134" s="91"/>
      <c r="AE134" s="91"/>
      <c r="AF134" s="91"/>
      <c r="AG134" s="91"/>
    </row>
    <row r="135" spans="1:33" ht="18" x14ac:dyDescent="0.35">
      <c r="A135" s="73">
        <v>17</v>
      </c>
      <c r="B135" s="73">
        <v>233</v>
      </c>
      <c r="C135" s="73">
        <v>51077</v>
      </c>
      <c r="D135" s="74" t="s">
        <v>1118</v>
      </c>
      <c r="E135" s="92">
        <v>265139</v>
      </c>
      <c r="F135" s="12"/>
      <c r="S135" s="90"/>
      <c r="T135" s="90"/>
      <c r="U135" s="90"/>
      <c r="V135" s="90"/>
      <c r="W135" s="90"/>
      <c r="X135" s="90"/>
      <c r="Y135" s="90"/>
      <c r="Z135" s="90"/>
      <c r="AA135" s="90"/>
      <c r="AB135" s="91"/>
      <c r="AC135" s="90"/>
      <c r="AD135" s="91"/>
      <c r="AE135" s="91"/>
      <c r="AF135" s="91"/>
      <c r="AG135" s="91"/>
    </row>
    <row r="136" spans="1:33" ht="18" x14ac:dyDescent="0.35">
      <c r="A136" s="67"/>
      <c r="B136" s="67"/>
      <c r="C136" s="74"/>
      <c r="D136" s="74"/>
      <c r="E136" s="92"/>
      <c r="F136" s="12"/>
      <c r="S136" s="90"/>
      <c r="T136" s="90"/>
      <c r="U136" s="90"/>
      <c r="V136" s="90"/>
      <c r="W136" s="90"/>
      <c r="X136" s="90"/>
      <c r="Y136" s="90"/>
      <c r="Z136" s="90"/>
      <c r="AA136" s="90"/>
      <c r="AB136" s="91"/>
      <c r="AC136" s="90"/>
      <c r="AD136" s="91"/>
      <c r="AE136" s="91"/>
      <c r="AF136" s="91"/>
      <c r="AG136" s="91"/>
    </row>
    <row r="137" spans="1:33" ht="18" x14ac:dyDescent="0.35">
      <c r="A137" s="67"/>
      <c r="B137" s="67"/>
      <c r="C137" s="74"/>
      <c r="D137" s="74" t="s">
        <v>442</v>
      </c>
      <c r="E137" s="92">
        <f>SUM(E119:E136)</f>
        <v>3218119</v>
      </c>
      <c r="F137" s="12"/>
      <c r="S137" s="90"/>
      <c r="T137" s="90"/>
      <c r="U137" s="90"/>
      <c r="V137" s="90"/>
      <c r="W137" s="90"/>
      <c r="X137" s="90"/>
      <c r="Y137" s="90"/>
      <c r="Z137" s="90"/>
      <c r="AA137" s="90"/>
      <c r="AB137" s="91"/>
      <c r="AC137" s="90"/>
      <c r="AD137" s="91"/>
      <c r="AE137" s="91"/>
      <c r="AF137" s="91"/>
      <c r="AG137" s="91"/>
    </row>
    <row r="138" spans="1:33" x14ac:dyDescent="0.3">
      <c r="E138"/>
      <c r="F138" s="12"/>
      <c r="S138" s="90"/>
      <c r="T138" s="90"/>
      <c r="U138" s="90"/>
      <c r="V138" s="90"/>
      <c r="W138" s="90"/>
      <c r="X138" s="90"/>
      <c r="Y138" s="90"/>
      <c r="Z138" s="90"/>
      <c r="AA138" s="90"/>
      <c r="AB138" s="91"/>
      <c r="AC138" s="90"/>
      <c r="AD138" s="91"/>
      <c r="AE138" s="91"/>
      <c r="AF138" s="91"/>
      <c r="AG138" s="91"/>
    </row>
    <row r="139" spans="1:33" x14ac:dyDescent="0.3">
      <c r="E139"/>
      <c r="F139" s="12"/>
      <c r="S139" s="90"/>
      <c r="T139" s="90"/>
      <c r="U139" s="90"/>
      <c r="V139" s="90"/>
      <c r="W139" s="90"/>
      <c r="X139" s="90"/>
      <c r="Y139" s="90"/>
      <c r="Z139" s="90"/>
      <c r="AA139" s="90"/>
      <c r="AB139" s="91"/>
      <c r="AC139" s="90"/>
      <c r="AD139" s="91"/>
      <c r="AE139" s="91"/>
      <c r="AF139" s="91"/>
      <c r="AG139" s="91"/>
    </row>
    <row r="140" spans="1:33" x14ac:dyDescent="0.3">
      <c r="E140"/>
      <c r="F140" s="12"/>
      <c r="S140" s="90"/>
      <c r="T140" s="90"/>
      <c r="U140" s="90"/>
      <c r="V140" s="90"/>
      <c r="W140" s="90"/>
      <c r="X140" s="90"/>
      <c r="Y140" s="90"/>
      <c r="Z140" s="90"/>
      <c r="AA140" s="90"/>
      <c r="AB140" s="91"/>
      <c r="AC140" s="90"/>
      <c r="AD140" s="91"/>
      <c r="AE140" s="91"/>
      <c r="AF140" s="91"/>
      <c r="AG140" s="91"/>
    </row>
    <row r="141" spans="1:33" ht="18" x14ac:dyDescent="0.35">
      <c r="A141" s="93" t="s">
        <v>1121</v>
      </c>
      <c r="B141" s="93"/>
      <c r="C141" s="94"/>
      <c r="D141" s="93"/>
      <c r="E141" s="95" t="s">
        <v>1120</v>
      </c>
      <c r="F141" s="12"/>
      <c r="S141" s="90"/>
      <c r="T141" s="90"/>
      <c r="U141" s="90"/>
      <c r="V141" s="90"/>
      <c r="W141" s="90"/>
      <c r="X141" s="90"/>
      <c r="Y141" s="90"/>
      <c r="Z141" s="90"/>
      <c r="AA141" s="90"/>
      <c r="AB141" s="91"/>
      <c r="AC141" s="90"/>
      <c r="AD141" s="91"/>
      <c r="AE141" s="91"/>
      <c r="AF141" s="91"/>
      <c r="AG141" s="91"/>
    </row>
    <row r="142" spans="1:33" ht="18" x14ac:dyDescent="0.35">
      <c r="A142" s="73" t="s">
        <v>927</v>
      </c>
      <c r="B142" s="73" t="s">
        <v>928</v>
      </c>
      <c r="C142" s="73" t="s">
        <v>3</v>
      </c>
      <c r="D142" s="73" t="s">
        <v>4</v>
      </c>
      <c r="E142" s="80" t="s">
        <v>450</v>
      </c>
      <c r="F142" s="12"/>
      <c r="S142" s="90"/>
      <c r="T142" s="90"/>
      <c r="U142" s="90"/>
      <c r="V142" s="90"/>
      <c r="W142" s="90"/>
      <c r="X142" s="90"/>
      <c r="Y142" s="90"/>
      <c r="Z142" s="90"/>
      <c r="AA142" s="90"/>
      <c r="AB142" s="91"/>
      <c r="AC142" s="90"/>
      <c r="AD142" s="91"/>
      <c r="AE142" s="91"/>
      <c r="AF142" s="91"/>
      <c r="AG142" s="91"/>
    </row>
    <row r="143" spans="1:33" ht="18" x14ac:dyDescent="0.35">
      <c r="A143" s="73">
        <v>1</v>
      </c>
      <c r="B143" s="88" t="s">
        <v>513</v>
      </c>
      <c r="C143" s="73">
        <v>50168</v>
      </c>
      <c r="D143" s="74" t="s">
        <v>131</v>
      </c>
      <c r="E143" s="92">
        <v>144768</v>
      </c>
      <c r="F143" s="12"/>
      <c r="S143" s="90"/>
      <c r="T143" s="90"/>
      <c r="U143" s="90"/>
      <c r="V143" s="90"/>
      <c r="W143" s="90"/>
      <c r="X143" s="90"/>
      <c r="Y143" s="90"/>
      <c r="Z143" s="90"/>
      <c r="AA143" s="90"/>
      <c r="AB143" s="91"/>
      <c r="AC143" s="90"/>
      <c r="AD143" s="91"/>
      <c r="AE143" s="91"/>
      <c r="AF143" s="91"/>
      <c r="AG143" s="91"/>
    </row>
    <row r="144" spans="1:33" ht="18" x14ac:dyDescent="0.35">
      <c r="A144" s="73">
        <v>2</v>
      </c>
      <c r="B144" s="73">
        <v>218</v>
      </c>
      <c r="C144" s="73">
        <v>51021</v>
      </c>
      <c r="D144" s="74" t="s">
        <v>341</v>
      </c>
      <c r="E144" s="92">
        <v>256275</v>
      </c>
      <c r="F144" s="12"/>
      <c r="S144" s="90"/>
      <c r="T144" s="90"/>
      <c r="U144" s="90"/>
      <c r="V144" s="90"/>
      <c r="W144" s="90"/>
      <c r="X144" s="90"/>
      <c r="Y144" s="90"/>
      <c r="Z144" s="90"/>
      <c r="AA144" s="90"/>
      <c r="AB144" s="91"/>
      <c r="AC144" s="90"/>
      <c r="AD144" s="91"/>
      <c r="AE144" s="91"/>
      <c r="AF144" s="91"/>
      <c r="AG144" s="91"/>
    </row>
    <row r="145" spans="1:33" ht="18" x14ac:dyDescent="0.35">
      <c r="A145" s="67"/>
      <c r="B145" s="67"/>
      <c r="C145" s="74"/>
      <c r="D145" s="74"/>
      <c r="E145" s="92"/>
      <c r="F145" s="12"/>
      <c r="S145" s="90"/>
      <c r="T145" s="90"/>
      <c r="U145" s="90"/>
      <c r="V145" s="90"/>
      <c r="W145" s="90"/>
      <c r="X145" s="90"/>
      <c r="Y145" s="90"/>
      <c r="Z145" s="90"/>
      <c r="AA145" s="90"/>
      <c r="AB145" s="91"/>
      <c r="AC145" s="90"/>
      <c r="AD145" s="91"/>
      <c r="AE145" s="91"/>
      <c r="AF145" s="91"/>
      <c r="AG145" s="91"/>
    </row>
    <row r="146" spans="1:33" ht="18" x14ac:dyDescent="0.35">
      <c r="A146" s="67"/>
      <c r="B146" s="67"/>
      <c r="C146" s="74"/>
      <c r="D146" s="74" t="s">
        <v>442</v>
      </c>
      <c r="E146" s="92">
        <f>SUM(E143:E145)</f>
        <v>401043</v>
      </c>
      <c r="F146" s="12"/>
      <c r="S146" s="90"/>
      <c r="T146" s="90"/>
      <c r="U146" s="90"/>
      <c r="V146" s="90"/>
      <c r="W146" s="90"/>
      <c r="X146" s="90"/>
      <c r="Y146" s="90"/>
      <c r="Z146" s="90"/>
      <c r="AA146" s="90"/>
      <c r="AB146" s="91"/>
      <c r="AC146" s="90"/>
      <c r="AD146" s="91"/>
      <c r="AE146" s="91"/>
      <c r="AF146" s="91"/>
      <c r="AG146" s="91"/>
    </row>
    <row r="147" spans="1:33" x14ac:dyDescent="0.3">
      <c r="E147"/>
      <c r="F147" s="12"/>
      <c r="S147" s="90"/>
      <c r="T147" s="90"/>
      <c r="U147" s="90"/>
      <c r="V147" s="90"/>
      <c r="W147" s="90"/>
      <c r="X147" s="90"/>
      <c r="Y147" s="90"/>
      <c r="Z147" s="90"/>
      <c r="AA147" s="90"/>
      <c r="AB147" s="91"/>
      <c r="AC147" s="90"/>
      <c r="AD147" s="91"/>
      <c r="AE147" s="91"/>
      <c r="AF147" s="91"/>
      <c r="AG147" s="91"/>
    </row>
    <row r="148" spans="1:33" x14ac:dyDescent="0.3">
      <c r="E148"/>
      <c r="F148" s="12"/>
      <c r="S148" s="90"/>
      <c r="T148" s="90"/>
      <c r="U148" s="90"/>
      <c r="V148" s="90"/>
      <c r="W148" s="90"/>
      <c r="X148" s="90"/>
      <c r="Y148" s="90"/>
      <c r="Z148" s="90"/>
      <c r="AA148" s="90"/>
      <c r="AB148" s="91"/>
      <c r="AC148" s="90"/>
      <c r="AD148" s="91"/>
      <c r="AE148" s="91"/>
      <c r="AF148" s="91"/>
      <c r="AG148" s="91"/>
    </row>
    <row r="149" spans="1:33" ht="18" x14ac:dyDescent="0.35">
      <c r="A149" s="93" t="s">
        <v>929</v>
      </c>
      <c r="B149" s="93"/>
      <c r="C149" s="94"/>
      <c r="D149" s="93"/>
      <c r="E149" s="95" t="s">
        <v>1131</v>
      </c>
      <c r="F149" s="12"/>
      <c r="S149" s="90"/>
      <c r="T149" s="90"/>
      <c r="U149" s="90"/>
      <c r="V149" s="90"/>
      <c r="W149" s="90"/>
      <c r="X149" s="90"/>
      <c r="Y149" s="90"/>
      <c r="Z149" s="90"/>
      <c r="AA149" s="90"/>
      <c r="AB149" s="91"/>
      <c r="AC149" s="90"/>
      <c r="AD149" s="91"/>
      <c r="AE149" s="91"/>
      <c r="AF149" s="91"/>
      <c r="AG149" s="91"/>
    </row>
    <row r="150" spans="1:33" ht="18" x14ac:dyDescent="0.35">
      <c r="A150" s="74" t="s">
        <v>927</v>
      </c>
      <c r="B150" s="74" t="s">
        <v>928</v>
      </c>
      <c r="C150" s="74" t="s">
        <v>3</v>
      </c>
      <c r="D150" s="74" t="s">
        <v>4</v>
      </c>
      <c r="E150" s="73" t="s">
        <v>450</v>
      </c>
      <c r="F150" s="12"/>
      <c r="S150" s="90"/>
      <c r="T150" s="90"/>
      <c r="U150" s="90"/>
      <c r="V150" s="90"/>
      <c r="W150" s="90"/>
      <c r="X150" s="90"/>
      <c r="Y150" s="90"/>
      <c r="Z150" s="90"/>
      <c r="AA150" s="90"/>
      <c r="AB150" s="91"/>
      <c r="AC150" s="90"/>
      <c r="AD150" s="91"/>
      <c r="AE150" s="91"/>
      <c r="AF150" s="91"/>
      <c r="AG150" s="91"/>
    </row>
    <row r="151" spans="1:33" ht="18" x14ac:dyDescent="0.35">
      <c r="A151" s="73">
        <v>1</v>
      </c>
      <c r="B151" s="73">
        <v>78</v>
      </c>
      <c r="C151" s="73">
        <v>50475</v>
      </c>
      <c r="D151" s="74" t="s">
        <v>200</v>
      </c>
      <c r="E151" s="92">
        <v>264055</v>
      </c>
      <c r="F151" s="12"/>
      <c r="S151" s="90"/>
      <c r="T151" s="90"/>
      <c r="U151" s="90"/>
      <c r="V151" s="90"/>
      <c r="W151" s="90"/>
      <c r="X151" s="90"/>
      <c r="Y151" s="90"/>
      <c r="Z151" s="90"/>
      <c r="AA151" s="90"/>
      <c r="AB151" s="91"/>
      <c r="AC151" s="90"/>
      <c r="AD151" s="91"/>
      <c r="AE151" s="91"/>
      <c r="AF151" s="91"/>
      <c r="AG151" s="91"/>
    </row>
    <row r="152" spans="1:33" ht="18" x14ac:dyDescent="0.35">
      <c r="A152" s="67"/>
      <c r="B152" s="67"/>
      <c r="C152" s="74"/>
      <c r="D152" s="74"/>
      <c r="E152" s="92"/>
      <c r="F152" s="12"/>
      <c r="S152" s="90"/>
      <c r="T152" s="90"/>
      <c r="U152" s="90"/>
      <c r="V152" s="90"/>
      <c r="W152" s="90"/>
      <c r="X152" s="90"/>
      <c r="Y152" s="90"/>
      <c r="Z152" s="90"/>
      <c r="AA152" s="90"/>
      <c r="AB152" s="91"/>
      <c r="AC152" s="90"/>
      <c r="AD152" s="91"/>
      <c r="AE152" s="91"/>
      <c r="AF152" s="91"/>
      <c r="AG152" s="91"/>
    </row>
    <row r="153" spans="1:33" ht="18" x14ac:dyDescent="0.35">
      <c r="A153" s="67"/>
      <c r="B153" s="67"/>
      <c r="C153" s="74"/>
      <c r="D153" s="74" t="s">
        <v>442</v>
      </c>
      <c r="E153" s="92">
        <f>SUM(E151:E152)</f>
        <v>264055</v>
      </c>
      <c r="F153" s="12"/>
      <c r="S153" s="90"/>
      <c r="T153" s="90"/>
      <c r="U153" s="90"/>
      <c r="V153" s="90"/>
      <c r="W153" s="90"/>
      <c r="X153" s="90"/>
      <c r="Y153" s="90"/>
      <c r="Z153" s="90"/>
      <c r="AA153" s="90"/>
      <c r="AB153" s="91"/>
      <c r="AC153" s="90"/>
      <c r="AD153" s="91"/>
      <c r="AE153" s="91"/>
      <c r="AF153" s="91"/>
      <c r="AG153" s="91"/>
    </row>
    <row r="154" spans="1:33" x14ac:dyDescent="0.3">
      <c r="E154"/>
      <c r="F154" s="12"/>
      <c r="S154" s="90"/>
      <c r="T154" s="90"/>
      <c r="U154" s="90"/>
      <c r="V154" s="90"/>
      <c r="W154" s="90"/>
      <c r="X154" s="90"/>
      <c r="Y154" s="90"/>
      <c r="Z154" s="90"/>
      <c r="AA154" s="90"/>
      <c r="AB154" s="91"/>
      <c r="AC154" s="90"/>
      <c r="AD154" s="91"/>
      <c r="AE154" s="91"/>
      <c r="AF154" s="91"/>
      <c r="AG154" s="91"/>
    </row>
    <row r="155" spans="1:33" ht="18" x14ac:dyDescent="0.35">
      <c r="A155" s="93" t="s">
        <v>1121</v>
      </c>
      <c r="B155" s="93"/>
      <c r="C155" s="94"/>
      <c r="D155" s="93"/>
      <c r="E155" s="95" t="s">
        <v>1149</v>
      </c>
      <c r="F155" s="12"/>
      <c r="S155" s="90"/>
      <c r="T155" s="90"/>
      <c r="U155" s="90"/>
      <c r="V155" s="90"/>
      <c r="W155" s="90"/>
      <c r="X155" s="90"/>
      <c r="Y155" s="90"/>
      <c r="Z155" s="90"/>
      <c r="AA155" s="90"/>
      <c r="AB155" s="91"/>
      <c r="AC155" s="90"/>
      <c r="AD155" s="91"/>
      <c r="AE155" s="91"/>
      <c r="AF155" s="91"/>
      <c r="AG155" s="91"/>
    </row>
    <row r="156" spans="1:33" ht="18" x14ac:dyDescent="0.35">
      <c r="A156" s="73" t="s">
        <v>927</v>
      </c>
      <c r="B156" s="73" t="s">
        <v>928</v>
      </c>
      <c r="C156" s="73" t="s">
        <v>3</v>
      </c>
      <c r="D156" s="73" t="s">
        <v>4</v>
      </c>
      <c r="E156" s="80" t="s">
        <v>450</v>
      </c>
      <c r="F156" s="12"/>
      <c r="S156" s="90"/>
      <c r="T156" s="90"/>
      <c r="U156" s="90"/>
      <c r="V156" s="90"/>
      <c r="W156" s="90"/>
      <c r="X156" s="90"/>
      <c r="Y156" s="90"/>
      <c r="Z156" s="90"/>
      <c r="AA156" s="90"/>
      <c r="AB156" s="91"/>
      <c r="AC156" s="90"/>
      <c r="AD156" s="91"/>
      <c r="AE156" s="91"/>
      <c r="AF156" s="91"/>
      <c r="AG156" s="91"/>
    </row>
    <row r="157" spans="1:33" ht="18" x14ac:dyDescent="0.35">
      <c r="A157" s="73">
        <v>1</v>
      </c>
      <c r="B157" s="88">
        <v>266</v>
      </c>
      <c r="C157" s="73">
        <v>51259</v>
      </c>
      <c r="D157" s="96" t="s">
        <v>386</v>
      </c>
      <c r="E157" s="92">
        <v>229451</v>
      </c>
      <c r="F157" s="12"/>
      <c r="S157" s="90"/>
      <c r="T157" s="90"/>
      <c r="U157" s="90"/>
      <c r="V157" s="90"/>
      <c r="W157" s="90"/>
      <c r="X157" s="90"/>
      <c r="Y157" s="90"/>
      <c r="Z157" s="90"/>
      <c r="AA157" s="90"/>
      <c r="AB157" s="91"/>
      <c r="AC157" s="90"/>
      <c r="AD157" s="91"/>
      <c r="AE157" s="91"/>
      <c r="AF157" s="91"/>
      <c r="AG157" s="91"/>
    </row>
    <row r="158" spans="1:33" ht="18" x14ac:dyDescent="0.35">
      <c r="A158" s="73">
        <v>2</v>
      </c>
      <c r="B158" s="73">
        <v>290</v>
      </c>
      <c r="C158" s="73">
        <v>51460</v>
      </c>
      <c r="D158" s="96" t="s">
        <v>409</v>
      </c>
      <c r="E158" s="92">
        <v>220842</v>
      </c>
      <c r="F158" s="12"/>
      <c r="S158" s="90"/>
      <c r="T158" s="90"/>
      <c r="U158" s="90"/>
      <c r="V158" s="90"/>
      <c r="W158" s="90"/>
      <c r="X158" s="90"/>
      <c r="Y158" s="90"/>
      <c r="Z158" s="90"/>
      <c r="AA158" s="90"/>
      <c r="AB158" s="91"/>
      <c r="AC158" s="90"/>
      <c r="AD158" s="91"/>
      <c r="AE158" s="91"/>
      <c r="AF158" s="91"/>
      <c r="AG158" s="91"/>
    </row>
    <row r="159" spans="1:33" ht="18" x14ac:dyDescent="0.35">
      <c r="A159" s="67"/>
      <c r="B159" s="67"/>
      <c r="C159" s="74"/>
      <c r="D159" s="74"/>
      <c r="E159" s="92"/>
      <c r="F159" s="12"/>
      <c r="S159" s="90"/>
      <c r="T159" s="90"/>
      <c r="U159" s="90"/>
      <c r="V159" s="90"/>
      <c r="W159" s="90"/>
      <c r="X159" s="90"/>
      <c r="Y159" s="90"/>
      <c r="Z159" s="90"/>
      <c r="AA159" s="90"/>
      <c r="AB159" s="91"/>
      <c r="AC159" s="90"/>
      <c r="AD159" s="91"/>
      <c r="AE159" s="91"/>
      <c r="AF159" s="91"/>
      <c r="AG159" s="91"/>
    </row>
    <row r="160" spans="1:33" ht="18" x14ac:dyDescent="0.35">
      <c r="A160" s="67"/>
      <c r="B160" s="67"/>
      <c r="C160" s="74"/>
      <c r="D160" s="74" t="s">
        <v>442</v>
      </c>
      <c r="E160" s="92">
        <f>SUM(E157:E159)</f>
        <v>450293</v>
      </c>
      <c r="F160" s="12"/>
      <c r="S160" s="90"/>
      <c r="T160" s="90"/>
      <c r="U160" s="90"/>
      <c r="V160" s="90"/>
      <c r="W160" s="90"/>
      <c r="X160" s="90"/>
      <c r="Y160" s="90"/>
      <c r="Z160" s="90"/>
      <c r="AA160" s="90"/>
      <c r="AB160" s="91"/>
      <c r="AC160" s="90"/>
      <c r="AD160" s="91"/>
      <c r="AE160" s="91"/>
      <c r="AF160" s="91"/>
      <c r="AG160" s="91"/>
    </row>
    <row r="161" spans="1:33" x14ac:dyDescent="0.3">
      <c r="E161"/>
      <c r="F161" s="12"/>
      <c r="S161" s="90"/>
      <c r="T161" s="90"/>
      <c r="U161" s="90"/>
      <c r="V161" s="90"/>
      <c r="W161" s="90"/>
      <c r="X161" s="90"/>
      <c r="Y161" s="90"/>
      <c r="Z161" s="90"/>
      <c r="AA161" s="90"/>
      <c r="AB161" s="91"/>
      <c r="AC161" s="90"/>
      <c r="AD161" s="91"/>
      <c r="AE161" s="91"/>
      <c r="AF161" s="91"/>
      <c r="AG161" s="91"/>
    </row>
    <row r="162" spans="1:33" x14ac:dyDescent="0.3">
      <c r="E162"/>
      <c r="F162" s="12"/>
      <c r="S162" s="90"/>
      <c r="T162" s="90"/>
      <c r="U162" s="90"/>
      <c r="V162" s="90"/>
      <c r="W162" s="90"/>
      <c r="X162" s="90"/>
      <c r="Y162" s="90"/>
      <c r="Z162" s="90"/>
      <c r="AA162" s="90"/>
      <c r="AB162" s="91"/>
      <c r="AC162" s="90"/>
      <c r="AD162" s="91"/>
      <c r="AE162" s="91"/>
      <c r="AF162" s="91"/>
      <c r="AG162" s="91"/>
    </row>
    <row r="163" spans="1:33" x14ac:dyDescent="0.3">
      <c r="E163"/>
      <c r="F163" s="12"/>
      <c r="S163" s="90"/>
      <c r="T163" s="90"/>
      <c r="U163" s="90"/>
      <c r="V163" s="90"/>
      <c r="W163" s="90"/>
      <c r="X163" s="90"/>
      <c r="Y163" s="90"/>
      <c r="Z163" s="90"/>
      <c r="AA163" s="90"/>
      <c r="AB163" s="91"/>
      <c r="AC163" s="90"/>
      <c r="AD163" s="91"/>
      <c r="AE163" s="91"/>
      <c r="AF163" s="91"/>
      <c r="AG163" s="91"/>
    </row>
    <row r="164" spans="1:33" x14ac:dyDescent="0.3">
      <c r="E164"/>
      <c r="F164" s="12"/>
      <c r="S164" s="90"/>
      <c r="T164" s="90"/>
      <c r="U164" s="90"/>
      <c r="V164" s="90"/>
      <c r="W164" s="90"/>
      <c r="X164" s="90"/>
      <c r="Y164" s="90"/>
      <c r="Z164" s="90"/>
      <c r="AA164" s="90"/>
      <c r="AB164" s="91"/>
      <c r="AC164" s="90"/>
      <c r="AD164" s="91"/>
      <c r="AE164" s="91"/>
      <c r="AF164" s="91"/>
      <c r="AG164" s="91"/>
    </row>
    <row r="165" spans="1:33" ht="18" x14ac:dyDescent="0.35">
      <c r="A165" s="93" t="s">
        <v>1155</v>
      </c>
      <c r="B165" s="93"/>
      <c r="C165" s="94"/>
      <c r="D165" s="93"/>
      <c r="E165" s="95" t="s">
        <v>1157</v>
      </c>
      <c r="F165" s="12"/>
      <c r="S165" s="90"/>
      <c r="T165" s="90"/>
      <c r="U165" s="90"/>
      <c r="V165" s="90"/>
      <c r="W165" s="90"/>
      <c r="X165" s="90"/>
      <c r="Y165" s="90"/>
      <c r="Z165" s="90"/>
      <c r="AA165" s="90"/>
      <c r="AB165" s="91"/>
      <c r="AC165" s="90"/>
      <c r="AD165" s="91"/>
      <c r="AE165" s="91"/>
      <c r="AF165" s="91"/>
      <c r="AG165" s="91"/>
    </row>
    <row r="166" spans="1:33" ht="18" x14ac:dyDescent="0.35">
      <c r="A166" s="73" t="s">
        <v>927</v>
      </c>
      <c r="B166" s="73" t="s">
        <v>928</v>
      </c>
      <c r="C166" s="73" t="s">
        <v>3</v>
      </c>
      <c r="D166" s="73" t="s">
        <v>4</v>
      </c>
      <c r="E166" s="80" t="s">
        <v>450</v>
      </c>
      <c r="F166" s="12"/>
      <c r="S166" s="90"/>
      <c r="T166" s="90"/>
      <c r="U166" s="90"/>
      <c r="V166" s="90"/>
      <c r="W166" s="90"/>
      <c r="X166" s="90"/>
      <c r="Y166" s="90"/>
      <c r="Z166" s="90"/>
      <c r="AA166" s="90"/>
      <c r="AB166" s="91"/>
      <c r="AC166" s="90"/>
      <c r="AD166" s="91"/>
      <c r="AE166" s="91"/>
      <c r="AF166" s="91"/>
      <c r="AG166" s="91"/>
    </row>
    <row r="167" spans="1:33" ht="18" x14ac:dyDescent="0.35">
      <c r="A167" s="73">
        <v>1</v>
      </c>
      <c r="B167" s="88" t="s">
        <v>505</v>
      </c>
      <c r="C167" s="73">
        <v>30303</v>
      </c>
      <c r="D167" s="96" t="s">
        <v>34</v>
      </c>
      <c r="E167" s="92">
        <v>250833</v>
      </c>
      <c r="F167" s="12"/>
      <c r="S167" s="90"/>
      <c r="T167" s="90"/>
      <c r="U167" s="90"/>
      <c r="V167" s="90"/>
      <c r="W167" s="90"/>
      <c r="X167" s="90"/>
      <c r="Y167" s="90"/>
      <c r="Z167" s="90"/>
      <c r="AA167" s="90"/>
      <c r="AB167" s="91"/>
      <c r="AC167" s="90"/>
      <c r="AD167" s="91"/>
      <c r="AE167" s="91"/>
      <c r="AF167" s="91"/>
      <c r="AG167" s="91"/>
    </row>
    <row r="168" spans="1:33" ht="18" x14ac:dyDescent="0.35">
      <c r="A168" s="73">
        <v>2</v>
      </c>
      <c r="B168" s="88" t="s">
        <v>508</v>
      </c>
      <c r="C168" s="73">
        <v>30360</v>
      </c>
      <c r="D168" s="96" t="s">
        <v>35</v>
      </c>
      <c r="E168" s="92">
        <v>177369</v>
      </c>
      <c r="F168" s="12"/>
      <c r="S168" s="90"/>
      <c r="T168" s="90"/>
      <c r="U168" s="90"/>
      <c r="V168" s="90"/>
      <c r="W168" s="90"/>
      <c r="X168" s="90"/>
      <c r="Y168" s="90"/>
      <c r="Z168" s="90"/>
      <c r="AA168" s="90"/>
      <c r="AB168" s="91"/>
      <c r="AC168" s="90"/>
      <c r="AD168" s="91"/>
      <c r="AE168" s="91"/>
      <c r="AF168" s="91"/>
      <c r="AG168" s="91"/>
    </row>
    <row r="169" spans="1:33" ht="18" x14ac:dyDescent="0.35">
      <c r="A169" s="73">
        <v>3</v>
      </c>
      <c r="B169" s="88" t="s">
        <v>504</v>
      </c>
      <c r="C169" s="73">
        <v>30366</v>
      </c>
      <c r="D169" s="96" t="s">
        <v>35</v>
      </c>
      <c r="E169" s="92">
        <v>194994</v>
      </c>
      <c r="F169" s="12"/>
      <c r="S169" s="90"/>
      <c r="T169" s="90"/>
      <c r="U169" s="90"/>
      <c r="V169" s="90"/>
      <c r="W169" s="90"/>
      <c r="X169" s="90"/>
      <c r="Y169" s="90"/>
      <c r="Z169" s="90"/>
      <c r="AA169" s="90"/>
      <c r="AB169" s="91"/>
      <c r="AC169" s="90"/>
      <c r="AD169" s="91"/>
      <c r="AE169" s="91"/>
      <c r="AF169" s="91"/>
      <c r="AG169" s="91"/>
    </row>
    <row r="170" spans="1:33" ht="18" x14ac:dyDescent="0.35">
      <c r="A170" s="73">
        <v>4</v>
      </c>
      <c r="B170" s="88" t="s">
        <v>522</v>
      </c>
      <c r="C170" s="73">
        <v>30629</v>
      </c>
      <c r="D170" s="96" t="s">
        <v>49</v>
      </c>
      <c r="E170" s="92">
        <v>297163</v>
      </c>
      <c r="F170" s="12"/>
      <c r="S170" s="90"/>
      <c r="T170" s="90"/>
      <c r="U170" s="90"/>
      <c r="V170" s="90"/>
      <c r="W170" s="90"/>
      <c r="X170" s="90"/>
      <c r="Y170" s="90"/>
      <c r="Z170" s="90"/>
      <c r="AA170" s="90"/>
      <c r="AB170" s="91"/>
      <c r="AC170" s="90"/>
      <c r="AD170" s="91"/>
      <c r="AE170" s="91"/>
      <c r="AF170" s="91"/>
      <c r="AG170" s="91"/>
    </row>
    <row r="171" spans="1:33" ht="18" x14ac:dyDescent="0.35">
      <c r="A171" s="73">
        <v>5</v>
      </c>
      <c r="B171" s="88" t="s">
        <v>583</v>
      </c>
      <c r="C171" s="73">
        <v>31401</v>
      </c>
      <c r="D171" s="96" t="s">
        <v>85</v>
      </c>
      <c r="E171" s="92">
        <v>237574</v>
      </c>
      <c r="F171" s="12"/>
      <c r="S171" s="90"/>
      <c r="T171" s="90"/>
      <c r="U171" s="90"/>
      <c r="V171" s="90"/>
      <c r="W171" s="90"/>
      <c r="X171" s="90"/>
      <c r="Y171" s="90"/>
      <c r="Z171" s="90"/>
      <c r="AA171" s="90"/>
      <c r="AB171" s="91"/>
      <c r="AC171" s="90"/>
      <c r="AD171" s="91"/>
      <c r="AE171" s="91"/>
      <c r="AF171" s="91"/>
      <c r="AG171" s="91"/>
    </row>
    <row r="172" spans="1:33" ht="18" x14ac:dyDescent="0.35">
      <c r="A172" s="67"/>
      <c r="B172" s="67"/>
      <c r="C172" s="74"/>
      <c r="D172" s="74"/>
      <c r="E172" s="92"/>
      <c r="F172" s="12"/>
      <c r="S172" s="90"/>
      <c r="T172" s="90"/>
      <c r="U172" s="90"/>
      <c r="V172" s="90"/>
      <c r="W172" s="90"/>
      <c r="X172" s="90"/>
      <c r="Y172" s="90"/>
      <c r="Z172" s="90"/>
      <c r="AA172" s="90"/>
      <c r="AB172" s="91"/>
      <c r="AC172" s="90"/>
      <c r="AD172" s="91"/>
      <c r="AE172" s="91"/>
      <c r="AF172" s="91"/>
      <c r="AG172" s="91"/>
    </row>
    <row r="173" spans="1:33" ht="18" x14ac:dyDescent="0.35">
      <c r="A173" s="67"/>
      <c r="B173" s="67"/>
      <c r="C173" s="74"/>
      <c r="D173" s="74" t="s">
        <v>442</v>
      </c>
      <c r="E173" s="92">
        <f>SUM(E167:E172)</f>
        <v>1157933</v>
      </c>
      <c r="F173" s="12"/>
      <c r="S173" s="90"/>
      <c r="T173" s="90"/>
      <c r="U173" s="90"/>
      <c r="V173" s="90"/>
      <c r="W173" s="90"/>
      <c r="X173" s="90"/>
      <c r="Y173" s="90"/>
      <c r="Z173" s="90"/>
      <c r="AA173" s="90"/>
      <c r="AB173" s="91"/>
      <c r="AC173" s="90"/>
      <c r="AD173" s="91"/>
      <c r="AE173" s="91"/>
      <c r="AF173" s="91"/>
      <c r="AG173" s="91"/>
    </row>
    <row r="174" spans="1:33" x14ac:dyDescent="0.3">
      <c r="E174"/>
      <c r="F174" s="12"/>
      <c r="S174" s="90"/>
      <c r="T174" s="90"/>
      <c r="U174" s="90"/>
      <c r="V174" s="90"/>
      <c r="W174" s="90"/>
      <c r="X174" s="90"/>
      <c r="Y174" s="90"/>
      <c r="Z174" s="90"/>
      <c r="AA174" s="90"/>
      <c r="AB174" s="91"/>
      <c r="AC174" s="90"/>
      <c r="AD174" s="91"/>
      <c r="AE174" s="91"/>
      <c r="AF174" s="91"/>
      <c r="AG174" s="91"/>
    </row>
    <row r="175" spans="1:33" ht="18" x14ac:dyDescent="0.35">
      <c r="A175" s="93" t="s">
        <v>1121</v>
      </c>
      <c r="B175" s="93"/>
      <c r="C175" s="94"/>
      <c r="D175" s="93"/>
      <c r="E175" s="95" t="s">
        <v>1157</v>
      </c>
      <c r="F175" s="12"/>
      <c r="S175" s="90"/>
      <c r="T175" s="90"/>
      <c r="U175" s="90"/>
      <c r="V175" s="90"/>
      <c r="W175" s="90"/>
      <c r="X175" s="90"/>
      <c r="Y175" s="90"/>
      <c r="Z175" s="90"/>
      <c r="AA175" s="90"/>
      <c r="AB175" s="91"/>
      <c r="AC175" s="90"/>
      <c r="AD175" s="91"/>
      <c r="AE175" s="91"/>
      <c r="AF175" s="91"/>
      <c r="AG175" s="91"/>
    </row>
    <row r="176" spans="1:33" ht="18" x14ac:dyDescent="0.35">
      <c r="A176" s="74" t="s">
        <v>927</v>
      </c>
      <c r="B176" s="74" t="s">
        <v>928</v>
      </c>
      <c r="C176" s="74" t="s">
        <v>3</v>
      </c>
      <c r="D176" s="74" t="s">
        <v>4</v>
      </c>
      <c r="E176" s="73" t="s">
        <v>450</v>
      </c>
      <c r="F176" s="12"/>
      <c r="S176" s="90"/>
      <c r="T176" s="90"/>
      <c r="U176" s="90"/>
      <c r="V176" s="90"/>
      <c r="W176" s="90"/>
      <c r="X176" s="90"/>
      <c r="Y176" s="90"/>
      <c r="Z176" s="90"/>
      <c r="AA176" s="90"/>
      <c r="AB176" s="91"/>
      <c r="AC176" s="90"/>
      <c r="AD176" s="91"/>
      <c r="AE176" s="91"/>
      <c r="AF176" s="91"/>
      <c r="AG176" s="91"/>
    </row>
    <row r="177" spans="1:33" ht="18" x14ac:dyDescent="0.35">
      <c r="A177" s="73">
        <v>1</v>
      </c>
      <c r="B177" s="88" t="s">
        <v>526</v>
      </c>
      <c r="C177" s="73">
        <v>50216</v>
      </c>
      <c r="D177" s="96" t="s">
        <v>144</v>
      </c>
      <c r="E177" s="92">
        <v>145079</v>
      </c>
      <c r="F177" s="12"/>
      <c r="S177" s="90"/>
      <c r="T177" s="90"/>
      <c r="U177" s="90"/>
      <c r="V177" s="90"/>
      <c r="W177" s="90"/>
      <c r="X177" s="90"/>
      <c r="Y177" s="90"/>
      <c r="Z177" s="90"/>
      <c r="AA177" s="90"/>
      <c r="AB177" s="91"/>
      <c r="AC177" s="90"/>
      <c r="AD177" s="91"/>
      <c r="AE177" s="91"/>
      <c r="AF177" s="91"/>
      <c r="AG177" s="91"/>
    </row>
    <row r="178" spans="1:33" ht="18" x14ac:dyDescent="0.35">
      <c r="A178" s="73">
        <v>2</v>
      </c>
      <c r="B178" s="88" t="s">
        <v>574</v>
      </c>
      <c r="C178" s="73">
        <v>50350</v>
      </c>
      <c r="D178" s="96" t="s">
        <v>169</v>
      </c>
      <c r="E178" s="92">
        <v>209844</v>
      </c>
      <c r="F178" s="12"/>
      <c r="S178" s="90"/>
      <c r="T178" s="90"/>
      <c r="U178" s="90"/>
      <c r="V178" s="90"/>
      <c r="W178" s="90"/>
      <c r="X178" s="90"/>
      <c r="Y178" s="90"/>
      <c r="Z178" s="90"/>
      <c r="AA178" s="90"/>
      <c r="AB178" s="91"/>
      <c r="AC178" s="90"/>
      <c r="AD178" s="91"/>
      <c r="AE178" s="91"/>
      <c r="AF178" s="91"/>
      <c r="AG178" s="91"/>
    </row>
    <row r="179" spans="1:33" ht="18" x14ac:dyDescent="0.35">
      <c r="A179" s="73">
        <v>3</v>
      </c>
      <c r="B179" s="88" t="s">
        <v>610</v>
      </c>
      <c r="C179" s="73">
        <v>50436</v>
      </c>
      <c r="D179" s="96" t="s">
        <v>189</v>
      </c>
      <c r="E179" s="92">
        <v>232306</v>
      </c>
      <c r="F179" s="12"/>
      <c r="S179" s="90"/>
      <c r="T179" s="90"/>
      <c r="U179" s="90"/>
      <c r="V179" s="90"/>
      <c r="W179" s="90"/>
      <c r="X179" s="90"/>
      <c r="Y179" s="90"/>
      <c r="Z179" s="90"/>
      <c r="AA179" s="90"/>
      <c r="AB179" s="91"/>
      <c r="AC179" s="90"/>
      <c r="AD179" s="91"/>
      <c r="AE179" s="91"/>
      <c r="AF179" s="91"/>
      <c r="AG179" s="91"/>
    </row>
    <row r="180" spans="1:33" ht="18" x14ac:dyDescent="0.35">
      <c r="A180" s="73">
        <v>4</v>
      </c>
      <c r="B180" s="88" t="s">
        <v>614</v>
      </c>
      <c r="C180" s="73">
        <v>50440</v>
      </c>
      <c r="D180" s="96" t="s">
        <v>190</v>
      </c>
      <c r="E180" s="92">
        <v>193404</v>
      </c>
      <c r="F180" s="12"/>
      <c r="S180" s="90"/>
      <c r="T180" s="90"/>
      <c r="U180" s="90"/>
      <c r="V180" s="90"/>
      <c r="W180" s="90"/>
      <c r="X180" s="90"/>
      <c r="Y180" s="90"/>
      <c r="Z180" s="90"/>
      <c r="AA180" s="90"/>
      <c r="AB180" s="91"/>
      <c r="AC180" s="90"/>
      <c r="AD180" s="91"/>
      <c r="AE180" s="91"/>
      <c r="AF180" s="91"/>
      <c r="AG180" s="91"/>
    </row>
    <row r="181" spans="1:33" ht="18" x14ac:dyDescent="0.35">
      <c r="A181" s="73">
        <v>5</v>
      </c>
      <c r="B181" s="88">
        <v>111</v>
      </c>
      <c r="C181" s="73">
        <v>50618</v>
      </c>
      <c r="D181" s="96" t="s">
        <v>233</v>
      </c>
      <c r="E181" s="92">
        <v>163962</v>
      </c>
      <c r="F181" s="12"/>
      <c r="S181" s="90"/>
      <c r="T181" s="90"/>
      <c r="U181" s="90"/>
      <c r="V181" s="90"/>
      <c r="W181" s="90"/>
      <c r="X181" s="90"/>
      <c r="Y181" s="90"/>
      <c r="Z181" s="90"/>
      <c r="AA181" s="90"/>
      <c r="AB181" s="91"/>
      <c r="AC181" s="90"/>
      <c r="AD181" s="91"/>
      <c r="AE181" s="91"/>
      <c r="AF181" s="91"/>
      <c r="AG181" s="91"/>
    </row>
    <row r="182" spans="1:33" ht="18" x14ac:dyDescent="0.35">
      <c r="A182" s="73">
        <v>6</v>
      </c>
      <c r="B182" s="73">
        <v>140</v>
      </c>
      <c r="C182" s="73">
        <v>50751</v>
      </c>
      <c r="D182" s="96" t="s">
        <v>263</v>
      </c>
      <c r="E182" s="92">
        <v>170191</v>
      </c>
      <c r="F182" s="12"/>
      <c r="S182" s="90"/>
      <c r="T182" s="90"/>
      <c r="U182" s="90"/>
      <c r="V182" s="90"/>
      <c r="W182" s="90"/>
      <c r="X182" s="90"/>
      <c r="Y182" s="90"/>
      <c r="Z182" s="90"/>
      <c r="AA182" s="90"/>
      <c r="AB182" s="91"/>
      <c r="AC182" s="90"/>
      <c r="AD182" s="91"/>
      <c r="AE182" s="91"/>
      <c r="AF182" s="91"/>
      <c r="AG182" s="91"/>
    </row>
    <row r="183" spans="1:33" ht="18" x14ac:dyDescent="0.35">
      <c r="A183" s="73">
        <v>7</v>
      </c>
      <c r="B183" s="73">
        <v>141</v>
      </c>
      <c r="C183" s="73">
        <v>50754</v>
      </c>
      <c r="D183" s="96" t="s">
        <v>264</v>
      </c>
      <c r="E183" s="92">
        <v>251277</v>
      </c>
    </row>
    <row r="184" spans="1:33" ht="18" x14ac:dyDescent="0.35">
      <c r="A184" s="73">
        <v>8</v>
      </c>
      <c r="B184" s="73">
        <v>197</v>
      </c>
      <c r="C184" s="73">
        <v>50947</v>
      </c>
      <c r="D184" s="96" t="s">
        <v>320</v>
      </c>
      <c r="E184" s="92">
        <v>247487</v>
      </c>
    </row>
    <row r="185" spans="1:33" ht="18" x14ac:dyDescent="0.35">
      <c r="A185" s="73">
        <v>9</v>
      </c>
      <c r="B185" s="73">
        <v>199</v>
      </c>
      <c r="C185" s="73">
        <v>50955</v>
      </c>
      <c r="D185" s="96" t="s">
        <v>322</v>
      </c>
      <c r="E185" s="92">
        <v>201179</v>
      </c>
    </row>
    <row r="186" spans="1:33" ht="18" x14ac:dyDescent="0.35">
      <c r="A186" s="73">
        <v>10</v>
      </c>
      <c r="B186" s="73">
        <v>206</v>
      </c>
      <c r="C186" s="73">
        <v>50977</v>
      </c>
      <c r="D186" s="96" t="s">
        <v>329</v>
      </c>
      <c r="E186" s="92">
        <v>256632</v>
      </c>
    </row>
    <row r="187" spans="1:33" ht="18" x14ac:dyDescent="0.35">
      <c r="A187" s="73">
        <v>11</v>
      </c>
      <c r="B187" s="73">
        <v>210</v>
      </c>
      <c r="C187" s="73">
        <v>50995</v>
      </c>
      <c r="D187" s="96" t="s">
        <v>333</v>
      </c>
      <c r="E187" s="92">
        <v>246397</v>
      </c>
    </row>
    <row r="188" spans="1:33" ht="18" x14ac:dyDescent="0.35">
      <c r="A188" s="73">
        <v>12</v>
      </c>
      <c r="B188" s="73">
        <v>230</v>
      </c>
      <c r="C188" s="73">
        <v>51074</v>
      </c>
      <c r="D188" s="96" t="s">
        <v>351</v>
      </c>
      <c r="E188" s="92">
        <v>258611</v>
      </c>
    </row>
    <row r="189" spans="1:33" ht="18" x14ac:dyDescent="0.35">
      <c r="A189" s="73">
        <v>13</v>
      </c>
      <c r="B189" s="73">
        <v>258</v>
      </c>
      <c r="C189" s="73">
        <v>51218</v>
      </c>
      <c r="D189" s="96" t="s">
        <v>378</v>
      </c>
      <c r="E189" s="92">
        <v>248435</v>
      </c>
    </row>
    <row r="190" spans="1:33" ht="18" x14ac:dyDescent="0.35">
      <c r="A190" s="73">
        <v>14</v>
      </c>
      <c r="B190" s="73">
        <v>281</v>
      </c>
      <c r="C190" s="73">
        <v>51340</v>
      </c>
      <c r="D190" s="96" t="s">
        <v>400</v>
      </c>
      <c r="E190" s="92">
        <v>239078</v>
      </c>
    </row>
    <row r="191" spans="1:33" ht="18" x14ac:dyDescent="0.35">
      <c r="A191" s="67"/>
      <c r="B191" s="67"/>
      <c r="C191" s="74"/>
      <c r="D191" s="74"/>
      <c r="E191" s="92"/>
    </row>
    <row r="192" spans="1:33" ht="18" x14ac:dyDescent="0.35">
      <c r="A192" s="67"/>
      <c r="B192" s="67"/>
      <c r="C192" s="74"/>
      <c r="D192" s="74" t="s">
        <v>442</v>
      </c>
      <c r="E192" s="92">
        <f>SUM(E177:E191)</f>
        <v>3063882</v>
      </c>
    </row>
    <row r="195" spans="1:5" ht="18" x14ac:dyDescent="0.35">
      <c r="A195" s="93" t="s">
        <v>1158</v>
      </c>
      <c r="B195" s="93"/>
      <c r="C195" s="94"/>
      <c r="D195" s="93"/>
      <c r="E195" s="95" t="s">
        <v>1157</v>
      </c>
    </row>
    <row r="196" spans="1:5" ht="18" x14ac:dyDescent="0.35">
      <c r="A196" s="74" t="s">
        <v>927</v>
      </c>
      <c r="B196" s="74" t="s">
        <v>928</v>
      </c>
      <c r="C196" s="74" t="s">
        <v>3</v>
      </c>
      <c r="D196" s="74" t="s">
        <v>4</v>
      </c>
      <c r="E196" s="73" t="s">
        <v>450</v>
      </c>
    </row>
    <row r="197" spans="1:5" ht="18" x14ac:dyDescent="0.35">
      <c r="A197" s="73">
        <v>1</v>
      </c>
      <c r="B197" s="88" t="s">
        <v>509</v>
      </c>
      <c r="C197" s="73">
        <v>50135</v>
      </c>
      <c r="D197" s="96" t="s">
        <v>127</v>
      </c>
      <c r="E197" s="92">
        <v>66769</v>
      </c>
    </row>
    <row r="198" spans="1:5" ht="18" x14ac:dyDescent="0.35">
      <c r="A198" s="73">
        <v>2</v>
      </c>
      <c r="B198" s="88" t="s">
        <v>525</v>
      </c>
      <c r="C198" s="73">
        <v>50214</v>
      </c>
      <c r="D198" s="96" t="s">
        <v>143</v>
      </c>
      <c r="E198" s="92">
        <v>169887</v>
      </c>
    </row>
    <row r="199" spans="1:5" ht="18" x14ac:dyDescent="0.35">
      <c r="A199" s="73">
        <v>3</v>
      </c>
      <c r="B199" s="88" t="s">
        <v>584</v>
      </c>
      <c r="C199" s="73">
        <v>50404</v>
      </c>
      <c r="D199" s="96" t="s">
        <v>179</v>
      </c>
      <c r="E199" s="92">
        <v>134775</v>
      </c>
    </row>
    <row r="200" spans="1:5" ht="18" x14ac:dyDescent="0.35">
      <c r="A200" s="67"/>
      <c r="B200" s="67"/>
      <c r="C200" s="74"/>
      <c r="D200" s="74"/>
      <c r="E200" s="92"/>
    </row>
    <row r="201" spans="1:5" ht="18" x14ac:dyDescent="0.35">
      <c r="A201" s="67"/>
      <c r="B201" s="67"/>
      <c r="C201" s="74"/>
      <c r="D201" s="74" t="s">
        <v>442</v>
      </c>
      <c r="E201" s="92">
        <f>SUM(E197:E200)</f>
        <v>371431</v>
      </c>
    </row>
    <row r="204" spans="1:5" ht="18" x14ac:dyDescent="0.35">
      <c r="A204" s="93" t="s">
        <v>1121</v>
      </c>
      <c r="B204" s="93"/>
      <c r="C204" s="94"/>
      <c r="D204" s="93"/>
      <c r="E204" s="95" t="s">
        <v>1162</v>
      </c>
    </row>
    <row r="205" spans="1:5" ht="18" x14ac:dyDescent="0.35">
      <c r="A205" s="74" t="s">
        <v>927</v>
      </c>
      <c r="B205" s="74" t="s">
        <v>928</v>
      </c>
      <c r="C205" s="74" t="s">
        <v>3</v>
      </c>
      <c r="D205" s="74" t="s">
        <v>4</v>
      </c>
      <c r="E205" s="73" t="s">
        <v>450</v>
      </c>
    </row>
    <row r="206" spans="1:5" ht="18" x14ac:dyDescent="0.35">
      <c r="A206" s="73">
        <v>1</v>
      </c>
      <c r="B206" s="88">
        <v>252</v>
      </c>
      <c r="C206" s="88">
        <v>51189</v>
      </c>
      <c r="D206" s="98" t="s">
        <v>372</v>
      </c>
      <c r="E206" s="92">
        <v>254303</v>
      </c>
    </row>
    <row r="207" spans="1:5" ht="18" x14ac:dyDescent="0.35">
      <c r="A207" s="73">
        <v>2</v>
      </c>
      <c r="B207" s="88">
        <v>124</v>
      </c>
      <c r="C207" s="88">
        <v>50697</v>
      </c>
      <c r="D207" s="98" t="s">
        <v>247</v>
      </c>
      <c r="E207" s="92">
        <v>255740</v>
      </c>
    </row>
    <row r="208" spans="1:5" ht="18" x14ac:dyDescent="0.35">
      <c r="A208" s="73">
        <v>3</v>
      </c>
      <c r="B208" s="88">
        <v>181</v>
      </c>
      <c r="C208" s="88">
        <v>50891</v>
      </c>
      <c r="D208" s="98" t="s">
        <v>304</v>
      </c>
      <c r="E208" s="92">
        <v>93764</v>
      </c>
    </row>
    <row r="209" spans="1:5" ht="18" x14ac:dyDescent="0.35">
      <c r="A209" s="67"/>
      <c r="B209" s="67"/>
      <c r="C209" s="74"/>
      <c r="D209" s="74"/>
      <c r="E209" s="92"/>
    </row>
    <row r="210" spans="1:5" ht="18" x14ac:dyDescent="0.35">
      <c r="A210" s="67"/>
      <c r="B210" s="67"/>
      <c r="C210" s="74"/>
      <c r="D210" s="74" t="s">
        <v>442</v>
      </c>
      <c r="E210" s="92">
        <f>SUM(E206:E209)</f>
        <v>603807</v>
      </c>
    </row>
    <row r="213" spans="1:5" ht="18" x14ac:dyDescent="0.35">
      <c r="A213" s="93" t="s">
        <v>1158</v>
      </c>
      <c r="B213" s="93"/>
      <c r="C213" s="94"/>
      <c r="D213" s="93"/>
      <c r="E213" s="95" t="s">
        <v>1162</v>
      </c>
    </row>
    <row r="214" spans="1:5" ht="18" x14ac:dyDescent="0.35">
      <c r="A214" s="74" t="s">
        <v>927</v>
      </c>
      <c r="B214" s="74" t="s">
        <v>928</v>
      </c>
      <c r="C214" s="74" t="s">
        <v>3</v>
      </c>
      <c r="D214" s="74" t="s">
        <v>4</v>
      </c>
      <c r="E214" s="73" t="s">
        <v>450</v>
      </c>
    </row>
    <row r="215" spans="1:5" ht="18" x14ac:dyDescent="0.35">
      <c r="A215" s="73">
        <v>1</v>
      </c>
      <c r="B215" s="88">
        <v>71</v>
      </c>
      <c r="C215" s="73">
        <v>50450</v>
      </c>
      <c r="D215" s="96" t="s">
        <v>193</v>
      </c>
      <c r="E215" s="92">
        <v>57904</v>
      </c>
    </row>
    <row r="216" spans="1:5" ht="18" x14ac:dyDescent="0.35">
      <c r="A216" s="67"/>
      <c r="B216" s="67"/>
      <c r="C216" s="74"/>
      <c r="D216" s="74"/>
      <c r="E216" s="92"/>
    </row>
    <row r="217" spans="1:5" ht="18" x14ac:dyDescent="0.35">
      <c r="A217" s="67"/>
      <c r="B217" s="67"/>
      <c r="C217" s="74"/>
      <c r="D217" s="74" t="s">
        <v>442</v>
      </c>
      <c r="E217" s="92">
        <f>SUM(E215:E216)</f>
        <v>57904</v>
      </c>
    </row>
    <row r="221" spans="1:5" ht="18" x14ac:dyDescent="0.35">
      <c r="A221" s="93" t="s">
        <v>1158</v>
      </c>
      <c r="B221" s="93"/>
      <c r="C221" s="94"/>
      <c r="D221" s="93"/>
      <c r="E221" s="95" t="s">
        <v>1174</v>
      </c>
    </row>
    <row r="222" spans="1:5" ht="18" x14ac:dyDescent="0.35">
      <c r="A222" s="73" t="s">
        <v>927</v>
      </c>
      <c r="B222" s="73" t="s">
        <v>928</v>
      </c>
      <c r="C222" s="73" t="s">
        <v>3</v>
      </c>
      <c r="D222" s="73" t="s">
        <v>4</v>
      </c>
      <c r="E222" s="73" t="s">
        <v>450</v>
      </c>
    </row>
    <row r="223" spans="1:5" ht="18" x14ac:dyDescent="0.35">
      <c r="A223" s="73">
        <v>1</v>
      </c>
      <c r="B223" s="88" t="s">
        <v>475</v>
      </c>
      <c r="C223" s="88">
        <v>50077</v>
      </c>
      <c r="D223" s="99" t="s">
        <v>116</v>
      </c>
      <c r="E223" s="92">
        <v>122175</v>
      </c>
    </row>
    <row r="224" spans="1:5" ht="18" x14ac:dyDescent="0.35">
      <c r="A224" s="73">
        <v>2</v>
      </c>
      <c r="B224" s="88" t="s">
        <v>563</v>
      </c>
      <c r="C224" s="88">
        <v>50288</v>
      </c>
      <c r="D224" s="99" t="s">
        <v>158</v>
      </c>
      <c r="E224" s="92">
        <v>201471</v>
      </c>
    </row>
    <row r="225" spans="1:5" ht="18" x14ac:dyDescent="0.35">
      <c r="A225" s="73">
        <v>3</v>
      </c>
      <c r="B225" s="88" t="s">
        <v>635</v>
      </c>
      <c r="C225" s="88">
        <v>50545</v>
      </c>
      <c r="D225" s="99" t="s">
        <v>221</v>
      </c>
      <c r="E225" s="92">
        <v>240335</v>
      </c>
    </row>
    <row r="226" spans="1:5" ht="18" x14ac:dyDescent="0.35">
      <c r="A226" s="67"/>
      <c r="B226" s="67"/>
      <c r="C226" s="74"/>
      <c r="D226" s="74"/>
      <c r="E226" s="92"/>
    </row>
    <row r="227" spans="1:5" ht="18" x14ac:dyDescent="0.35">
      <c r="A227" s="67"/>
      <c r="B227" s="67"/>
      <c r="C227" s="74"/>
      <c r="D227" s="74" t="s">
        <v>442</v>
      </c>
      <c r="E227" s="92">
        <f>SUM(E223:E226)</f>
        <v>563981</v>
      </c>
    </row>
    <row r="230" spans="1:5" ht="18" x14ac:dyDescent="0.35">
      <c r="A230" s="93" t="s">
        <v>1121</v>
      </c>
      <c r="B230" s="93"/>
      <c r="C230" s="94"/>
      <c r="D230" s="93"/>
      <c r="E230" s="95" t="s">
        <v>1174</v>
      </c>
    </row>
    <row r="231" spans="1:5" ht="18" x14ac:dyDescent="0.35">
      <c r="A231" s="73" t="s">
        <v>927</v>
      </c>
      <c r="B231" s="73" t="s">
        <v>928</v>
      </c>
      <c r="C231" s="73" t="s">
        <v>3</v>
      </c>
      <c r="D231" s="73" t="s">
        <v>4</v>
      </c>
      <c r="E231" s="73" t="s">
        <v>450</v>
      </c>
    </row>
    <row r="232" spans="1:5" ht="18" x14ac:dyDescent="0.35">
      <c r="A232" s="73">
        <v>1</v>
      </c>
      <c r="B232" s="88" t="s">
        <v>562</v>
      </c>
      <c r="C232" s="73">
        <v>50284</v>
      </c>
      <c r="D232" s="99" t="s">
        <v>157</v>
      </c>
      <c r="E232" s="92">
        <v>65749</v>
      </c>
    </row>
    <row r="233" spans="1:5" ht="18" x14ac:dyDescent="0.35">
      <c r="A233" s="73">
        <v>2</v>
      </c>
      <c r="B233" s="88" t="s">
        <v>609</v>
      </c>
      <c r="C233" s="74">
        <v>50434</v>
      </c>
      <c r="D233" s="99" t="s">
        <v>188</v>
      </c>
      <c r="E233" s="92">
        <v>94816</v>
      </c>
    </row>
    <row r="234" spans="1:5" ht="18" x14ac:dyDescent="0.35">
      <c r="A234" s="67"/>
      <c r="B234" s="67"/>
      <c r="C234" s="74"/>
      <c r="D234" s="74"/>
      <c r="E234" s="92"/>
    </row>
    <row r="235" spans="1:5" ht="18" x14ac:dyDescent="0.35">
      <c r="A235" s="67"/>
      <c r="B235" s="67"/>
      <c r="C235" s="74"/>
      <c r="D235" s="74" t="s">
        <v>442</v>
      </c>
      <c r="E235" s="92">
        <f>SUM(E232:E233)</f>
        <v>160565</v>
      </c>
    </row>
    <row r="238" spans="1:5" ht="18" x14ac:dyDescent="0.35">
      <c r="A238" s="93" t="s">
        <v>1158</v>
      </c>
      <c r="B238" s="93"/>
      <c r="C238" s="94"/>
      <c r="D238" s="93"/>
      <c r="E238" s="95" t="s">
        <v>1182</v>
      </c>
    </row>
    <row r="239" spans="1:5" ht="18" x14ac:dyDescent="0.35">
      <c r="A239" s="73" t="s">
        <v>927</v>
      </c>
      <c r="B239" s="73" t="s">
        <v>928</v>
      </c>
      <c r="C239" s="73" t="s">
        <v>3</v>
      </c>
      <c r="D239" s="73" t="s">
        <v>4</v>
      </c>
      <c r="E239" s="73" t="s">
        <v>450</v>
      </c>
    </row>
    <row r="240" spans="1:5" ht="18" x14ac:dyDescent="0.35">
      <c r="A240" s="73">
        <v>1</v>
      </c>
      <c r="B240" s="88" t="s">
        <v>603</v>
      </c>
      <c r="C240" s="88">
        <v>50422</v>
      </c>
      <c r="D240" s="98" t="s">
        <v>186</v>
      </c>
      <c r="E240" s="92">
        <v>181923</v>
      </c>
    </row>
    <row r="241" spans="1:5" ht="18" x14ac:dyDescent="0.35">
      <c r="A241" s="73">
        <v>2</v>
      </c>
      <c r="B241" s="88">
        <v>166</v>
      </c>
      <c r="C241" s="88">
        <v>50856</v>
      </c>
      <c r="D241" s="98" t="s">
        <v>289</v>
      </c>
      <c r="E241" s="92">
        <v>249312</v>
      </c>
    </row>
    <row r="242" spans="1:5" ht="18" x14ac:dyDescent="0.35">
      <c r="A242" s="67"/>
      <c r="B242" s="67"/>
      <c r="C242" s="74"/>
      <c r="D242" s="74"/>
      <c r="E242" s="92"/>
    </row>
    <row r="243" spans="1:5" ht="18" x14ac:dyDescent="0.35">
      <c r="A243" s="67"/>
      <c r="B243" s="67"/>
      <c r="C243" s="74"/>
      <c r="D243" s="74" t="s">
        <v>442</v>
      </c>
      <c r="E243" s="92">
        <f>SUM(E240:E242)</f>
        <v>431235</v>
      </c>
    </row>
    <row r="246" spans="1:5" ht="18" x14ac:dyDescent="0.35">
      <c r="A246" s="93" t="s">
        <v>1121</v>
      </c>
      <c r="B246" s="93"/>
      <c r="C246" s="94"/>
      <c r="D246" s="93"/>
      <c r="E246" s="95" t="s">
        <v>1182</v>
      </c>
    </row>
    <row r="247" spans="1:5" ht="18" x14ac:dyDescent="0.35">
      <c r="A247" s="73" t="s">
        <v>927</v>
      </c>
      <c r="B247" s="73" t="s">
        <v>928</v>
      </c>
      <c r="C247" s="73" t="s">
        <v>3</v>
      </c>
      <c r="D247" s="73" t="s">
        <v>4</v>
      </c>
      <c r="E247" s="73" t="s">
        <v>450</v>
      </c>
    </row>
    <row r="248" spans="1:5" ht="18" x14ac:dyDescent="0.35">
      <c r="A248" s="73">
        <v>1</v>
      </c>
      <c r="B248" s="88" t="s">
        <v>508</v>
      </c>
      <c r="C248" s="73">
        <v>50120</v>
      </c>
      <c r="D248" s="96" t="s">
        <v>125</v>
      </c>
      <c r="E248" s="92">
        <v>115975</v>
      </c>
    </row>
    <row r="249" spans="1:5" ht="18" x14ac:dyDescent="0.35">
      <c r="A249" s="67"/>
      <c r="B249" s="67"/>
      <c r="C249" s="74"/>
      <c r="D249" s="74"/>
      <c r="E249" s="92"/>
    </row>
    <row r="250" spans="1:5" ht="18" x14ac:dyDescent="0.35">
      <c r="A250" s="67"/>
      <c r="B250" s="67"/>
      <c r="C250" s="74"/>
      <c r="D250" s="74" t="s">
        <v>442</v>
      </c>
      <c r="E250" s="92">
        <f>SUM(E248:E248)</f>
        <v>115975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440D-25E3-4567-9878-13842CE47E61}">
  <dimension ref="B4:G23"/>
  <sheetViews>
    <sheetView workbookViewId="0">
      <selection activeCell="D20" sqref="D20"/>
    </sheetView>
  </sheetViews>
  <sheetFormatPr defaultRowHeight="14.4" x14ac:dyDescent="0.3"/>
  <cols>
    <col min="3" max="3" width="11.33203125" bestFit="1" customWidth="1"/>
    <col min="4" max="4" width="16.77734375" bestFit="1" customWidth="1"/>
    <col min="5" max="5" width="10.44140625" style="37" bestFit="1" customWidth="1"/>
    <col min="6" max="6" width="10.44140625" bestFit="1" customWidth="1"/>
    <col min="7" max="7" width="12.88671875" customWidth="1"/>
  </cols>
  <sheetData>
    <row r="4" spans="2:7" ht="33.6" customHeight="1" x14ac:dyDescent="0.3">
      <c r="B4" t="s">
        <v>671</v>
      </c>
      <c r="C4" t="s">
        <v>672</v>
      </c>
      <c r="D4" t="s">
        <v>673</v>
      </c>
      <c r="E4" s="37" t="s">
        <v>450</v>
      </c>
      <c r="F4" t="s">
        <v>783</v>
      </c>
      <c r="G4" s="63" t="s">
        <v>781</v>
      </c>
    </row>
    <row r="5" spans="2:7" x14ac:dyDescent="0.3">
      <c r="B5">
        <v>1</v>
      </c>
      <c r="C5" t="s">
        <v>674</v>
      </c>
      <c r="D5" s="51" t="s">
        <v>675</v>
      </c>
      <c r="E5" s="58">
        <v>11100</v>
      </c>
      <c r="G5" t="s">
        <v>782</v>
      </c>
    </row>
    <row r="6" spans="2:7" x14ac:dyDescent="0.3">
      <c r="B6">
        <v>2</v>
      </c>
      <c r="C6" t="s">
        <v>674</v>
      </c>
      <c r="D6" s="51" t="s">
        <v>676</v>
      </c>
      <c r="E6" s="58">
        <v>11600</v>
      </c>
      <c r="G6" t="s">
        <v>782</v>
      </c>
    </row>
    <row r="7" spans="2:7" x14ac:dyDescent="0.3">
      <c r="B7">
        <v>3</v>
      </c>
      <c r="C7" t="s">
        <v>674</v>
      </c>
      <c r="D7" s="51" t="s">
        <v>677</v>
      </c>
      <c r="E7" s="58">
        <v>7900</v>
      </c>
      <c r="G7" t="s">
        <v>782</v>
      </c>
    </row>
    <row r="8" spans="2:7" x14ac:dyDescent="0.3">
      <c r="B8">
        <v>4</v>
      </c>
      <c r="C8" t="s">
        <v>674</v>
      </c>
      <c r="D8" s="51" t="s">
        <v>678</v>
      </c>
      <c r="E8" s="58">
        <v>10600</v>
      </c>
      <c r="F8" s="37">
        <f>SUM(E5:E8)</f>
        <v>41200</v>
      </c>
      <c r="G8" t="s">
        <v>782</v>
      </c>
    </row>
    <row r="9" spans="2:7" x14ac:dyDescent="0.3">
      <c r="B9">
        <v>5</v>
      </c>
      <c r="C9" t="s">
        <v>674</v>
      </c>
      <c r="D9" s="51" t="s">
        <v>679</v>
      </c>
      <c r="E9" s="58">
        <v>13300</v>
      </c>
      <c r="G9" t="s">
        <v>782</v>
      </c>
    </row>
    <row r="10" spans="2:7" x14ac:dyDescent="0.3">
      <c r="B10">
        <v>6</v>
      </c>
      <c r="C10" t="s">
        <v>674</v>
      </c>
      <c r="D10" s="51" t="s">
        <v>680</v>
      </c>
      <c r="E10" s="58">
        <v>12000</v>
      </c>
      <c r="G10" t="s">
        <v>782</v>
      </c>
    </row>
    <row r="11" spans="2:7" x14ac:dyDescent="0.3">
      <c r="B11">
        <v>7</v>
      </c>
      <c r="C11" t="s">
        <v>674</v>
      </c>
      <c r="D11" s="51" t="s">
        <v>681</v>
      </c>
      <c r="E11" s="58">
        <v>13000</v>
      </c>
      <c r="G11" t="s">
        <v>782</v>
      </c>
    </row>
    <row r="12" spans="2:7" x14ac:dyDescent="0.3">
      <c r="B12">
        <v>8</v>
      </c>
      <c r="C12" t="s">
        <v>674</v>
      </c>
      <c r="D12" s="51" t="s">
        <v>688</v>
      </c>
      <c r="E12" s="58">
        <v>12000</v>
      </c>
      <c r="F12" s="37">
        <f>SUM(E9:E12)</f>
        <v>50300</v>
      </c>
      <c r="G12" t="s">
        <v>782</v>
      </c>
    </row>
    <row r="13" spans="2:7" x14ac:dyDescent="0.3">
      <c r="B13">
        <v>9</v>
      </c>
      <c r="C13" t="s">
        <v>674</v>
      </c>
      <c r="D13" s="51" t="s">
        <v>682</v>
      </c>
      <c r="E13" s="58">
        <v>13400</v>
      </c>
      <c r="G13" t="s">
        <v>782</v>
      </c>
    </row>
    <row r="14" spans="2:7" x14ac:dyDescent="0.3">
      <c r="B14">
        <v>10</v>
      </c>
      <c r="C14" t="s">
        <v>674</v>
      </c>
      <c r="D14" s="51" t="s">
        <v>683</v>
      </c>
      <c r="E14" s="58">
        <v>13400</v>
      </c>
      <c r="G14" t="s">
        <v>782</v>
      </c>
    </row>
    <row r="15" spans="2:7" x14ac:dyDescent="0.3">
      <c r="B15">
        <v>11</v>
      </c>
      <c r="C15" t="s">
        <v>674</v>
      </c>
      <c r="D15" s="51" t="s">
        <v>684</v>
      </c>
      <c r="E15" s="58">
        <v>13100</v>
      </c>
      <c r="G15" t="s">
        <v>782</v>
      </c>
    </row>
    <row r="16" spans="2:7" x14ac:dyDescent="0.3">
      <c r="B16">
        <v>12</v>
      </c>
      <c r="C16" t="s">
        <v>674</v>
      </c>
      <c r="D16" s="51" t="s">
        <v>686</v>
      </c>
      <c r="E16" s="37">
        <v>8000</v>
      </c>
      <c r="F16" s="37">
        <f>SUM(E13:E16)</f>
        <v>47900</v>
      </c>
      <c r="G16" t="s">
        <v>782</v>
      </c>
    </row>
    <row r="17" spans="2:7" x14ac:dyDescent="0.3">
      <c r="B17">
        <v>13</v>
      </c>
      <c r="C17" t="s">
        <v>674</v>
      </c>
      <c r="D17" s="51" t="s">
        <v>685</v>
      </c>
      <c r="E17" s="58">
        <v>13800</v>
      </c>
      <c r="G17" t="s">
        <v>782</v>
      </c>
    </row>
    <row r="18" spans="2:7" x14ac:dyDescent="0.3">
      <c r="B18">
        <v>14</v>
      </c>
      <c r="C18" t="s">
        <v>674</v>
      </c>
      <c r="D18" s="51" t="s">
        <v>687</v>
      </c>
      <c r="E18" s="58">
        <v>13400</v>
      </c>
      <c r="F18" s="37">
        <f>SUM(E17:E18)</f>
        <v>27200</v>
      </c>
      <c r="G18" t="s">
        <v>782</v>
      </c>
    </row>
    <row r="23" spans="2:7" x14ac:dyDescent="0.3">
      <c r="D23" t="s">
        <v>442</v>
      </c>
      <c r="E23" s="37">
        <f>SUM(E5:E22)</f>
        <v>166600</v>
      </c>
      <c r="F23" s="37">
        <f>SUM(F5:F22)</f>
        <v>166600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80CC-F3AE-4855-93E1-60BA8F475EF8}">
  <dimension ref="A3:L81"/>
  <sheetViews>
    <sheetView topLeftCell="A46" workbookViewId="0">
      <selection activeCell="G58" sqref="G58"/>
    </sheetView>
  </sheetViews>
  <sheetFormatPr defaultRowHeight="14.4" x14ac:dyDescent="0.3"/>
  <cols>
    <col min="1" max="1" width="2.5546875" bestFit="1" customWidth="1"/>
    <col min="2" max="2" width="29.77734375" bestFit="1" customWidth="1"/>
    <col min="3" max="3" width="12.109375" bestFit="1" customWidth="1"/>
    <col min="4" max="4" width="20" customWidth="1"/>
    <col min="6" max="6" width="11.5546875" customWidth="1"/>
    <col min="7" max="7" width="14" style="37" bestFit="1" customWidth="1"/>
    <col min="8" max="8" width="12.109375" bestFit="1" customWidth="1"/>
    <col min="12" max="12" width="11.109375" bestFit="1" customWidth="1"/>
  </cols>
  <sheetData>
    <row r="3" spans="1:9" x14ac:dyDescent="0.3">
      <c r="A3" s="20" t="s">
        <v>477</v>
      </c>
      <c r="B3" t="s">
        <v>486</v>
      </c>
      <c r="C3" t="s">
        <v>483</v>
      </c>
      <c r="D3" t="s">
        <v>477</v>
      </c>
      <c r="E3" t="s">
        <v>478</v>
      </c>
      <c r="F3" t="s">
        <v>474</v>
      </c>
      <c r="G3" s="37" t="s">
        <v>450</v>
      </c>
      <c r="H3" t="s">
        <v>547</v>
      </c>
    </row>
    <row r="4" spans="1:9" x14ac:dyDescent="0.3">
      <c r="B4" s="20" t="s">
        <v>460</v>
      </c>
      <c r="C4" s="20" t="s">
        <v>487</v>
      </c>
      <c r="D4" s="20" t="s">
        <v>488</v>
      </c>
      <c r="E4" s="20" t="s">
        <v>488</v>
      </c>
      <c r="F4" s="20" t="s">
        <v>488</v>
      </c>
      <c r="G4" s="40"/>
      <c r="H4" s="40">
        <f>12300</f>
        <v>12300</v>
      </c>
    </row>
    <row r="5" spans="1:9" x14ac:dyDescent="0.3">
      <c r="A5">
        <v>1</v>
      </c>
      <c r="B5" s="20" t="s">
        <v>476</v>
      </c>
      <c r="C5" s="20" t="s">
        <v>484</v>
      </c>
      <c r="D5" s="20">
        <v>158</v>
      </c>
      <c r="E5" s="20">
        <v>50838</v>
      </c>
      <c r="F5" s="39" t="s">
        <v>475</v>
      </c>
      <c r="G5" s="40">
        <v>11900</v>
      </c>
      <c r="H5" s="55"/>
    </row>
    <row r="6" spans="1:9" x14ac:dyDescent="0.3">
      <c r="A6">
        <v>2</v>
      </c>
      <c r="B6" s="20" t="s">
        <v>479</v>
      </c>
      <c r="C6" s="20" t="s">
        <v>484</v>
      </c>
      <c r="D6" s="20">
        <v>273</v>
      </c>
      <c r="E6" s="20">
        <v>51272</v>
      </c>
      <c r="F6" s="39" t="s">
        <v>480</v>
      </c>
      <c r="G6" s="40">
        <v>12200</v>
      </c>
      <c r="H6" s="55"/>
    </row>
    <row r="7" spans="1:9" x14ac:dyDescent="0.3">
      <c r="A7">
        <v>3</v>
      </c>
      <c r="B7" s="20" t="s">
        <v>482</v>
      </c>
      <c r="C7" s="20" t="s">
        <v>484</v>
      </c>
      <c r="D7" s="20">
        <v>55</v>
      </c>
      <c r="E7" s="20">
        <v>50392</v>
      </c>
      <c r="F7" s="39" t="s">
        <v>481</v>
      </c>
      <c r="G7" s="40">
        <v>5100</v>
      </c>
      <c r="H7" s="55"/>
    </row>
    <row r="8" spans="1:9" x14ac:dyDescent="0.3">
      <c r="A8">
        <v>4</v>
      </c>
      <c r="B8" s="20" t="s">
        <v>489</v>
      </c>
      <c r="C8" s="20" t="s">
        <v>485</v>
      </c>
      <c r="D8" s="20">
        <v>23</v>
      </c>
      <c r="E8" s="20">
        <v>30653</v>
      </c>
      <c r="F8" s="20">
        <v>301</v>
      </c>
      <c r="G8" s="40">
        <v>14500</v>
      </c>
      <c r="H8" s="55"/>
    </row>
    <row r="9" spans="1:9" x14ac:dyDescent="0.3">
      <c r="B9" s="20" t="s">
        <v>531</v>
      </c>
      <c r="C9" s="20"/>
      <c r="D9" s="20"/>
      <c r="E9" s="20"/>
      <c r="F9" s="20"/>
      <c r="G9" s="40">
        <f>14100+13400+13400+12700+13100+11700+12700+12200</f>
        <v>103300</v>
      </c>
      <c r="H9" s="55"/>
    </row>
    <row r="10" spans="1:9" x14ac:dyDescent="0.3">
      <c r="B10" s="20" t="s">
        <v>531</v>
      </c>
      <c r="C10" s="20"/>
      <c r="D10" s="20"/>
      <c r="E10" s="20"/>
      <c r="F10" s="20"/>
      <c r="G10" s="40"/>
      <c r="H10" s="55">
        <v>500</v>
      </c>
      <c r="I10" s="51" t="s">
        <v>1109</v>
      </c>
    </row>
    <row r="11" spans="1:9" x14ac:dyDescent="0.3">
      <c r="B11" s="20" t="s">
        <v>460</v>
      </c>
      <c r="C11" s="20"/>
      <c r="D11" s="20"/>
      <c r="E11" s="20"/>
      <c r="F11" s="20"/>
      <c r="G11" s="40"/>
      <c r="H11" s="55">
        <v>200</v>
      </c>
    </row>
    <row r="12" spans="1:9" x14ac:dyDescent="0.3">
      <c r="B12" s="20" t="s">
        <v>536</v>
      </c>
      <c r="C12" s="20"/>
      <c r="D12" s="20"/>
      <c r="E12" s="20"/>
      <c r="F12" s="20"/>
      <c r="G12" s="40">
        <f>13100+13100</f>
        <v>26200</v>
      </c>
      <c r="H12" s="55"/>
    </row>
    <row r="13" spans="1:9" x14ac:dyDescent="0.3">
      <c r="B13" s="20" t="s">
        <v>537</v>
      </c>
      <c r="C13" s="20"/>
      <c r="D13" s="20"/>
      <c r="E13" s="20"/>
      <c r="F13" s="20"/>
      <c r="G13" s="40">
        <f>12600+13300+11500</f>
        <v>37400</v>
      </c>
      <c r="H13" s="55"/>
    </row>
    <row r="14" spans="1:9" x14ac:dyDescent="0.3">
      <c r="B14" s="20" t="s">
        <v>596</v>
      </c>
      <c r="C14" s="20"/>
      <c r="D14" s="20"/>
      <c r="E14" s="20"/>
      <c r="F14" s="20"/>
      <c r="G14" s="40"/>
      <c r="H14" s="55">
        <v>-5000</v>
      </c>
    </row>
    <row r="15" spans="1:9" x14ac:dyDescent="0.3">
      <c r="B15" s="20" t="s">
        <v>548</v>
      </c>
      <c r="C15" s="20"/>
      <c r="D15" s="20"/>
      <c r="E15" s="20"/>
      <c r="F15" s="20"/>
      <c r="G15" s="40"/>
      <c r="H15" s="55">
        <v>50</v>
      </c>
    </row>
    <row r="16" spans="1:9" x14ac:dyDescent="0.3">
      <c r="B16" s="20" t="s">
        <v>550</v>
      </c>
      <c r="C16" s="20"/>
      <c r="D16" s="20"/>
      <c r="E16" s="20"/>
      <c r="F16" s="20"/>
      <c r="G16" s="40"/>
      <c r="H16" s="55">
        <v>-3300</v>
      </c>
      <c r="I16" t="s">
        <v>535</v>
      </c>
    </row>
    <row r="17" spans="2:9" x14ac:dyDescent="0.3">
      <c r="B17" s="20" t="s">
        <v>556</v>
      </c>
      <c r="C17" s="20"/>
      <c r="D17" s="20"/>
      <c r="E17" s="20"/>
      <c r="F17" s="20"/>
      <c r="G17" s="40">
        <v>12500</v>
      </c>
      <c r="H17" s="55"/>
    </row>
    <row r="18" spans="2:9" x14ac:dyDescent="0.3">
      <c r="B18" s="20" t="s">
        <v>460</v>
      </c>
      <c r="C18" s="20"/>
      <c r="D18" s="20"/>
      <c r="E18" s="20"/>
      <c r="F18" s="20"/>
      <c r="G18" s="40"/>
      <c r="H18" s="55">
        <v>50</v>
      </c>
    </row>
    <row r="19" spans="2:9" x14ac:dyDescent="0.3">
      <c r="B19" s="20" t="s">
        <v>594</v>
      </c>
      <c r="C19" s="20"/>
      <c r="D19" s="20"/>
      <c r="E19" s="20"/>
      <c r="F19" s="20"/>
      <c r="G19" s="40">
        <v>111300</v>
      </c>
      <c r="H19" s="55"/>
    </row>
    <row r="20" spans="2:9" x14ac:dyDescent="0.3">
      <c r="B20" s="20" t="s">
        <v>595</v>
      </c>
      <c r="C20" s="20"/>
      <c r="D20" s="20"/>
      <c r="E20" s="20"/>
      <c r="F20" s="20"/>
      <c r="G20" s="40"/>
      <c r="H20" s="55">
        <v>-8100</v>
      </c>
    </row>
    <row r="21" spans="2:9" x14ac:dyDescent="0.3">
      <c r="B21" s="20" t="s">
        <v>605</v>
      </c>
      <c r="C21" s="20"/>
      <c r="D21" s="20"/>
      <c r="E21" s="20"/>
      <c r="F21" s="20"/>
      <c r="G21" s="40">
        <f>13000+13000+13200+14500</f>
        <v>53700</v>
      </c>
      <c r="H21" s="55"/>
    </row>
    <row r="22" spans="2:9" x14ac:dyDescent="0.3">
      <c r="B22" s="20" t="s">
        <v>606</v>
      </c>
      <c r="C22" s="20"/>
      <c r="D22" s="20"/>
      <c r="E22" s="20"/>
      <c r="F22" s="20"/>
      <c r="G22" s="55">
        <f>14900+9900</f>
        <v>24800</v>
      </c>
      <c r="H22" s="55"/>
    </row>
    <row r="23" spans="2:9" x14ac:dyDescent="0.3">
      <c r="B23" s="20" t="s">
        <v>606</v>
      </c>
      <c r="C23" s="20"/>
      <c r="D23" s="20"/>
      <c r="E23" s="20"/>
      <c r="F23" s="20"/>
      <c r="G23" s="55">
        <f>15100+13100+12100</f>
        <v>40300</v>
      </c>
      <c r="H23" s="55"/>
    </row>
    <row r="24" spans="2:9" x14ac:dyDescent="0.3">
      <c r="B24" s="20" t="s">
        <v>624</v>
      </c>
      <c r="C24" s="20"/>
      <c r="D24" s="20"/>
      <c r="E24" s="20"/>
      <c r="F24" s="20"/>
      <c r="G24" s="40">
        <v>7000</v>
      </c>
      <c r="H24" s="55"/>
    </row>
    <row r="25" spans="2:9" x14ac:dyDescent="0.3">
      <c r="B25" s="20" t="s">
        <v>660</v>
      </c>
      <c r="C25" s="20"/>
      <c r="D25" s="20"/>
      <c r="E25" s="20"/>
      <c r="F25" s="20"/>
      <c r="G25" s="40">
        <v>209500</v>
      </c>
      <c r="H25" s="55"/>
      <c r="I25" t="s">
        <v>535</v>
      </c>
    </row>
    <row r="26" spans="2:9" x14ac:dyDescent="0.3">
      <c r="B26" s="20" t="s">
        <v>689</v>
      </c>
      <c r="C26" s="20"/>
      <c r="D26" s="20"/>
      <c r="E26" s="20"/>
      <c r="F26" s="20"/>
      <c r="G26" s="40">
        <f>11900</f>
        <v>11900</v>
      </c>
      <c r="H26" s="55"/>
    </row>
    <row r="27" spans="2:9" x14ac:dyDescent="0.3">
      <c r="B27" s="20" t="s">
        <v>690</v>
      </c>
      <c r="C27" s="20"/>
      <c r="D27" s="20"/>
      <c r="E27" s="20"/>
      <c r="F27" s="20"/>
      <c r="G27" s="40">
        <f>15100+12900</f>
        <v>28000</v>
      </c>
      <c r="H27" s="55"/>
    </row>
    <row r="28" spans="2:9" x14ac:dyDescent="0.3">
      <c r="B28" s="20" t="s">
        <v>701</v>
      </c>
      <c r="C28" s="20"/>
      <c r="D28" s="20"/>
      <c r="E28" s="20"/>
      <c r="F28" s="20"/>
      <c r="G28" s="40">
        <f>13200+12600</f>
        <v>25800</v>
      </c>
      <c r="H28" s="55"/>
    </row>
    <row r="29" spans="2:9" x14ac:dyDescent="0.3">
      <c r="B29" s="20" t="s">
        <v>702</v>
      </c>
      <c r="C29" s="20"/>
      <c r="D29" s="20"/>
      <c r="E29" s="20"/>
      <c r="F29" s="20"/>
      <c r="G29" s="40">
        <v>11100</v>
      </c>
      <c r="H29" s="55"/>
    </row>
    <row r="30" spans="2:9" x14ac:dyDescent="0.3">
      <c r="B30" s="20" t="s">
        <v>720</v>
      </c>
      <c r="C30" s="20"/>
      <c r="D30" s="20"/>
      <c r="E30" s="20"/>
      <c r="F30" s="20"/>
      <c r="G30" s="40"/>
      <c r="H30" s="55">
        <v>100</v>
      </c>
    </row>
    <row r="31" spans="2:9" x14ac:dyDescent="0.3">
      <c r="B31" s="20" t="s">
        <v>717</v>
      </c>
      <c r="C31" s="20"/>
      <c r="D31" s="20"/>
      <c r="E31" s="20"/>
      <c r="F31" s="20"/>
      <c r="G31" s="40">
        <f>136500+13000+13000+11600</f>
        <v>174100</v>
      </c>
      <c r="H31" s="55"/>
    </row>
    <row r="32" spans="2:9" x14ac:dyDescent="0.3">
      <c r="B32" s="20" t="s">
        <v>780</v>
      </c>
      <c r="C32" s="20"/>
      <c r="D32" s="20"/>
      <c r="E32" s="20"/>
      <c r="F32" s="20"/>
      <c r="G32" s="40">
        <v>3800</v>
      </c>
      <c r="H32" s="55"/>
    </row>
    <row r="33" spans="2:9" x14ac:dyDescent="0.3">
      <c r="B33" s="20" t="s">
        <v>786</v>
      </c>
      <c r="C33" s="20"/>
      <c r="D33" s="20"/>
      <c r="E33" s="20"/>
      <c r="F33" s="20"/>
      <c r="G33" s="40">
        <f>2200+4400+9700</f>
        <v>16300</v>
      </c>
      <c r="H33" s="55"/>
    </row>
    <row r="34" spans="2:9" x14ac:dyDescent="0.3">
      <c r="B34" s="64" t="s">
        <v>907</v>
      </c>
      <c r="C34" s="20"/>
      <c r="D34" s="20"/>
      <c r="E34" s="20"/>
      <c r="F34" s="20"/>
      <c r="G34" s="40">
        <v>-12000</v>
      </c>
      <c r="H34" s="55"/>
    </row>
    <row r="35" spans="2:9" x14ac:dyDescent="0.3">
      <c r="B35" s="20" t="s">
        <v>798</v>
      </c>
      <c r="C35" s="20"/>
      <c r="D35" s="20"/>
      <c r="E35" s="20"/>
      <c r="F35" s="20"/>
      <c r="G35" s="40">
        <f>3400+7300</f>
        <v>10700</v>
      </c>
      <c r="H35" s="55"/>
    </row>
    <row r="36" spans="2:9" x14ac:dyDescent="0.3">
      <c r="B36" s="20" t="s">
        <v>803</v>
      </c>
      <c r="C36" s="20"/>
      <c r="D36" s="20"/>
      <c r="E36" s="20"/>
      <c r="F36" s="20"/>
      <c r="G36" s="40">
        <v>12000</v>
      </c>
      <c r="H36" s="55"/>
    </row>
    <row r="37" spans="2:9" x14ac:dyDescent="0.3">
      <c r="B37" s="20" t="s">
        <v>808</v>
      </c>
      <c r="C37" s="20"/>
      <c r="D37" s="20"/>
      <c r="E37" s="20"/>
      <c r="F37" s="20"/>
      <c r="G37" s="40">
        <v>-100000</v>
      </c>
      <c r="H37" s="55"/>
    </row>
    <row r="38" spans="2:9" x14ac:dyDescent="0.3">
      <c r="B38" s="20" t="s">
        <v>862</v>
      </c>
      <c r="C38" s="20"/>
      <c r="D38" s="20"/>
      <c r="E38" s="20"/>
      <c r="F38" s="20"/>
      <c r="G38" s="40">
        <v>12500</v>
      </c>
      <c r="H38" s="55"/>
    </row>
    <row r="39" spans="2:9" x14ac:dyDescent="0.3">
      <c r="B39" s="20" t="s">
        <v>904</v>
      </c>
      <c r="C39" s="20"/>
      <c r="D39" s="20"/>
      <c r="E39" s="20"/>
      <c r="F39" s="20"/>
      <c r="G39" s="40">
        <f>188800</f>
        <v>188800</v>
      </c>
      <c r="H39" s="55"/>
    </row>
    <row r="40" spans="2:9" x14ac:dyDescent="0.3">
      <c r="B40" s="20" t="s">
        <v>882</v>
      </c>
      <c r="C40" s="20"/>
      <c r="D40" s="20"/>
      <c r="E40" s="20"/>
      <c r="F40" s="20"/>
      <c r="G40" s="40">
        <v>3600</v>
      </c>
      <c r="H40" s="55"/>
    </row>
    <row r="41" spans="2:9" x14ac:dyDescent="0.3">
      <c r="B41" s="20" t="s">
        <v>808</v>
      </c>
      <c r="C41" s="20"/>
      <c r="D41" s="20"/>
      <c r="E41" s="20"/>
      <c r="F41" s="20"/>
      <c r="G41" s="40">
        <v>-150000</v>
      </c>
      <c r="H41" s="55"/>
    </row>
    <row r="42" spans="2:9" x14ac:dyDescent="0.3">
      <c r="B42" s="20" t="s">
        <v>911</v>
      </c>
      <c r="C42" s="20"/>
      <c r="D42" s="20"/>
      <c r="E42" s="20"/>
      <c r="F42" s="20"/>
      <c r="G42" s="40">
        <f>14700+13700+12500</f>
        <v>40900</v>
      </c>
      <c r="H42" s="55"/>
    </row>
    <row r="43" spans="2:9" x14ac:dyDescent="0.3">
      <c r="B43" s="20" t="s">
        <v>934</v>
      </c>
      <c r="C43" s="20"/>
      <c r="D43" s="20"/>
      <c r="E43" s="20"/>
      <c r="F43" s="20"/>
      <c r="G43" s="40">
        <v>70100</v>
      </c>
      <c r="H43" s="55"/>
    </row>
    <row r="44" spans="2:9" x14ac:dyDescent="0.3">
      <c r="B44" s="20" t="s">
        <v>952</v>
      </c>
      <c r="C44" s="20"/>
      <c r="D44" s="20"/>
      <c r="E44" s="20"/>
      <c r="F44" s="20"/>
      <c r="G44" s="40">
        <v>-150000</v>
      </c>
      <c r="H44" s="55"/>
    </row>
    <row r="45" spans="2:9" x14ac:dyDescent="0.3">
      <c r="B45" s="20"/>
      <c r="C45" s="20"/>
      <c r="D45" s="20"/>
      <c r="E45" s="20"/>
      <c r="F45" s="20"/>
      <c r="G45" s="40"/>
      <c r="H45" s="55">
        <v>3300</v>
      </c>
      <c r="I45" t="s">
        <v>1003</v>
      </c>
    </row>
    <row r="46" spans="2:9" x14ac:dyDescent="0.3">
      <c r="B46" s="20"/>
      <c r="C46" s="20"/>
      <c r="D46" s="20" t="s">
        <v>442</v>
      </c>
      <c r="E46" s="20"/>
      <c r="F46" s="20"/>
      <c r="G46" s="40">
        <f>SUM(G4:G45)</f>
        <v>867300</v>
      </c>
      <c r="H46" s="40">
        <f>SUM(H4:H45)</f>
        <v>100</v>
      </c>
    </row>
    <row r="47" spans="2:9" x14ac:dyDescent="0.3">
      <c r="B47" s="20"/>
      <c r="C47" s="20"/>
      <c r="D47" s="20"/>
      <c r="E47" s="20"/>
      <c r="F47" s="20"/>
      <c r="G47" s="40"/>
      <c r="H47" s="55"/>
    </row>
    <row r="49" spans="2:12" x14ac:dyDescent="0.3">
      <c r="D49" t="s">
        <v>809</v>
      </c>
      <c r="G49" s="37">
        <f>Staff!AK82+Worker!AK297</f>
        <v>1449060</v>
      </c>
      <c r="H49" s="37">
        <f>G49-G57-G64</f>
        <v>1343360</v>
      </c>
      <c r="J49">
        <v>13.32</v>
      </c>
    </row>
    <row r="50" spans="2:12" x14ac:dyDescent="0.3">
      <c r="D50" t="s">
        <v>1012</v>
      </c>
      <c r="G50" s="37">
        <v>15300</v>
      </c>
      <c r="H50" s="37">
        <f>G50-G61</f>
        <v>-3300</v>
      </c>
      <c r="J50">
        <v>-10.38</v>
      </c>
    </row>
    <row r="51" spans="2:12" x14ac:dyDescent="0.3">
      <c r="D51" t="s">
        <v>1129</v>
      </c>
      <c r="G51" s="37">
        <v>1500</v>
      </c>
      <c r="H51" s="37"/>
    </row>
    <row r="52" spans="2:12" x14ac:dyDescent="0.3">
      <c r="D52" t="s">
        <v>784</v>
      </c>
      <c r="G52" s="37">
        <v>34794</v>
      </c>
      <c r="H52" s="37"/>
    </row>
    <row r="53" spans="2:12" x14ac:dyDescent="0.3">
      <c r="B53" s="37"/>
      <c r="D53" t="s">
        <v>492</v>
      </c>
      <c r="G53" s="37">
        <f>Worker!AL297+Staff!AL82</f>
        <v>2066438</v>
      </c>
      <c r="H53" s="37">
        <f>G53-G58-G59</f>
        <v>-1377473.6800000002</v>
      </c>
      <c r="J53">
        <v>-0.12</v>
      </c>
    </row>
    <row r="54" spans="2:12" x14ac:dyDescent="0.3">
      <c r="B54" s="37"/>
      <c r="L54" s="37"/>
    </row>
    <row r="55" spans="2:12" x14ac:dyDescent="0.3">
      <c r="B55" s="37"/>
      <c r="G55" s="37">
        <f>SUM(G49:G54)</f>
        <v>3567092</v>
      </c>
      <c r="H55" s="37">
        <f>SUM(H49:H54)</f>
        <v>-37413.680000000168</v>
      </c>
      <c r="J55">
        <f>SUM(J49:J54)</f>
        <v>2.8199999999999994</v>
      </c>
    </row>
    <row r="56" spans="2:12" x14ac:dyDescent="0.3">
      <c r="B56" s="37"/>
      <c r="H56" s="37"/>
    </row>
    <row r="57" spans="2:12" x14ac:dyDescent="0.3">
      <c r="B57" s="37"/>
      <c r="D57" t="s">
        <v>457</v>
      </c>
      <c r="G57" s="37">
        <f>766000-45000-45000-45000+18200-42000+12500-46000-46000+5600-45000-46000-48000+12500-44500+1900+13200-48000-48000+12900+8400-48000-47000-48000-48000+9000-6600+13300+3400+6800+8500+12100+12500+9100+12400+8500-47000-48000</f>
        <v>105700</v>
      </c>
      <c r="H57" s="37">
        <f>G49-G57-G61-625000</f>
        <v>699760</v>
      </c>
    </row>
    <row r="58" spans="2:12" x14ac:dyDescent="0.3">
      <c r="B58" s="37"/>
      <c r="D58" t="s">
        <v>810</v>
      </c>
      <c r="E58" t="s">
        <v>811</v>
      </c>
      <c r="F58" t="s">
        <v>1191</v>
      </c>
      <c r="G58" s="37">
        <v>3432911.68</v>
      </c>
      <c r="H58" s="37">
        <f>G53-G58-G59+625000+G50</f>
        <v>-737173.68000000017</v>
      </c>
    </row>
    <row r="59" spans="2:12" x14ac:dyDescent="0.3">
      <c r="B59" s="37"/>
      <c r="D59" t="s">
        <v>866</v>
      </c>
      <c r="G59" s="37">
        <f>17800-6800</f>
        <v>11000</v>
      </c>
    </row>
    <row r="60" spans="2:12" x14ac:dyDescent="0.3">
      <c r="D60" t="s">
        <v>1178</v>
      </c>
    </row>
    <row r="61" spans="2:12" x14ac:dyDescent="0.3">
      <c r="D61" t="s">
        <v>1185</v>
      </c>
      <c r="G61" s="37">
        <f>6600+12000</f>
        <v>18600</v>
      </c>
    </row>
    <row r="68" spans="3:8" x14ac:dyDescent="0.3">
      <c r="G68" s="37">
        <f>SUM(G57:G66)</f>
        <v>3568211.68</v>
      </c>
    </row>
    <row r="70" spans="3:8" x14ac:dyDescent="0.3">
      <c r="G70" s="37">
        <f>G68-G55</f>
        <v>1119.6800000001676</v>
      </c>
      <c r="H70" s="37"/>
    </row>
    <row r="72" spans="3:8" x14ac:dyDescent="0.3">
      <c r="C72" t="s">
        <v>721</v>
      </c>
      <c r="D72" t="s">
        <v>457</v>
      </c>
    </row>
    <row r="73" spans="3:8" x14ac:dyDescent="0.3">
      <c r="C73" s="37">
        <f>G58</f>
        <v>3432911.68</v>
      </c>
      <c r="D73" s="37">
        <f>G49</f>
        <v>1449060</v>
      </c>
    </row>
    <row r="74" spans="3:8" x14ac:dyDescent="0.3">
      <c r="C74" s="37">
        <f>+G59</f>
        <v>11000</v>
      </c>
      <c r="D74" s="37">
        <f>-G57</f>
        <v>-105700</v>
      </c>
    </row>
    <row r="75" spans="3:8" x14ac:dyDescent="0.3">
      <c r="C75" s="37">
        <f>-G53</f>
        <v>-2066438</v>
      </c>
    </row>
    <row r="76" spans="3:8" x14ac:dyDescent="0.3">
      <c r="C76" s="37">
        <f>-G50</f>
        <v>-15300</v>
      </c>
      <c r="D76">
        <v>-12000</v>
      </c>
    </row>
    <row r="77" spans="3:8" x14ac:dyDescent="0.3">
      <c r="C77">
        <v>-535000</v>
      </c>
      <c r="D77">
        <v>-535000</v>
      </c>
    </row>
    <row r="81" spans="3:4" x14ac:dyDescent="0.3">
      <c r="C81" s="37">
        <f>SUM(C73:C80)</f>
        <v>827173.68000000017</v>
      </c>
      <c r="D81" s="37">
        <f>SUM(D73:D80)</f>
        <v>796360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CFA4-BB60-40C0-A42C-ADD7F5495A96}">
  <dimension ref="B3:I26"/>
  <sheetViews>
    <sheetView workbookViewId="0">
      <selection activeCell="B3" sqref="B3:D15"/>
    </sheetView>
  </sheetViews>
  <sheetFormatPr defaultRowHeight="14.4" x14ac:dyDescent="0.3"/>
  <cols>
    <col min="2" max="2" width="31.33203125" customWidth="1"/>
    <col min="3" max="3" width="17.6640625" customWidth="1"/>
    <col min="4" max="4" width="15.109375" bestFit="1" customWidth="1"/>
    <col min="8" max="8" width="11" customWidth="1"/>
    <col min="9" max="9" width="15.88671875" customWidth="1"/>
  </cols>
  <sheetData>
    <row r="3" spans="2:9" ht="18" x14ac:dyDescent="0.35">
      <c r="B3" s="72" t="s">
        <v>1200</v>
      </c>
      <c r="C3" s="72"/>
      <c r="D3" s="72" t="s">
        <v>1195</v>
      </c>
    </row>
    <row r="4" spans="2:9" ht="18" x14ac:dyDescent="0.35">
      <c r="B4" s="79" t="s">
        <v>1193</v>
      </c>
      <c r="C4" s="79"/>
      <c r="D4" s="79" t="s">
        <v>450</v>
      </c>
      <c r="H4" s="102"/>
      <c r="I4" s="102"/>
    </row>
    <row r="5" spans="2:9" ht="18" x14ac:dyDescent="0.35">
      <c r="B5" s="72" t="s">
        <v>1196</v>
      </c>
      <c r="C5" s="72"/>
      <c r="D5" s="77">
        <v>700</v>
      </c>
      <c r="H5" s="103"/>
      <c r="I5" s="103"/>
    </row>
    <row r="6" spans="2:9" ht="18" x14ac:dyDescent="0.35">
      <c r="B6" s="72" t="s">
        <v>1201</v>
      </c>
      <c r="C6" s="72"/>
      <c r="D6" s="77">
        <f>1449060+2066438+1500-11000+419</f>
        <v>3506417</v>
      </c>
    </row>
    <row r="7" spans="2:9" ht="18" x14ac:dyDescent="0.35">
      <c r="B7" s="72" t="s">
        <v>1202</v>
      </c>
      <c r="C7" s="72"/>
      <c r="D7" s="77">
        <v>15300</v>
      </c>
    </row>
    <row r="8" spans="2:9" ht="18.600000000000001" thickBot="1" x14ac:dyDescent="0.4">
      <c r="B8" s="72" t="s">
        <v>784</v>
      </c>
      <c r="C8" s="72"/>
      <c r="D8" s="77">
        <v>34794</v>
      </c>
    </row>
    <row r="9" spans="2:9" ht="18.600000000000001" thickTop="1" x14ac:dyDescent="0.35">
      <c r="B9" s="72" t="s">
        <v>442</v>
      </c>
      <c r="C9" s="79" t="s">
        <v>1197</v>
      </c>
      <c r="D9" s="104">
        <f>SUM(D5:D8)</f>
        <v>3557211</v>
      </c>
    </row>
    <row r="10" spans="2:9" ht="18" x14ac:dyDescent="0.35">
      <c r="B10" s="72" t="s">
        <v>1194</v>
      </c>
      <c r="C10" s="79"/>
      <c r="D10" s="77">
        <v>3432911</v>
      </c>
    </row>
    <row r="11" spans="2:9" ht="18" x14ac:dyDescent="0.35">
      <c r="B11" s="72" t="s">
        <v>1203</v>
      </c>
      <c r="C11" s="79"/>
      <c r="D11" s="77">
        <v>18600</v>
      </c>
    </row>
    <row r="12" spans="2:9" ht="18" x14ac:dyDescent="0.35">
      <c r="B12" s="72" t="s">
        <v>1198</v>
      </c>
      <c r="C12" s="79"/>
      <c r="D12" s="77">
        <v>105700</v>
      </c>
    </row>
    <row r="13" spans="2:9" ht="18.600000000000001" thickBot="1" x14ac:dyDescent="0.4">
      <c r="B13" s="72"/>
      <c r="C13" s="79"/>
      <c r="D13" s="77"/>
    </row>
    <row r="14" spans="2:9" ht="18.600000000000001" thickTop="1" x14ac:dyDescent="0.35">
      <c r="B14" s="72"/>
      <c r="C14" s="79" t="s">
        <v>39</v>
      </c>
      <c r="D14" s="104">
        <f>SUM(D10:D12)</f>
        <v>3557211</v>
      </c>
      <c r="H14" s="101"/>
      <c r="I14" s="101"/>
    </row>
    <row r="15" spans="2:9" ht="18" x14ac:dyDescent="0.35">
      <c r="B15" s="72"/>
      <c r="C15" s="79" t="s">
        <v>1199</v>
      </c>
      <c r="D15" s="77">
        <f>D9-D14</f>
        <v>0</v>
      </c>
    </row>
    <row r="16" spans="2:9" x14ac:dyDescent="0.3">
      <c r="D16" s="37"/>
      <c r="H16" s="101"/>
    </row>
    <row r="17" spans="4:4" x14ac:dyDescent="0.3">
      <c r="D17" s="37"/>
    </row>
    <row r="18" spans="4:4" x14ac:dyDescent="0.3">
      <c r="D18" s="37"/>
    </row>
    <row r="19" spans="4:4" x14ac:dyDescent="0.3">
      <c r="D19" s="37"/>
    </row>
    <row r="20" spans="4:4" x14ac:dyDescent="0.3">
      <c r="D20" s="37"/>
    </row>
    <row r="21" spans="4:4" x14ac:dyDescent="0.3">
      <c r="D21" s="37"/>
    </row>
    <row r="22" spans="4:4" x14ac:dyDescent="0.3">
      <c r="D22" s="37"/>
    </row>
    <row r="23" spans="4:4" x14ac:dyDescent="0.3">
      <c r="D23" s="37"/>
    </row>
    <row r="24" spans="4:4" x14ac:dyDescent="0.3">
      <c r="D24" s="37"/>
    </row>
    <row r="25" spans="4:4" x14ac:dyDescent="0.3">
      <c r="D25" s="38"/>
    </row>
    <row r="26" spans="4:4" x14ac:dyDescent="0.3">
      <c r="D26" s="3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9835-6E4B-41B3-9939-A11C45E0076D}">
  <dimension ref="C4:H171"/>
  <sheetViews>
    <sheetView tabSelected="1" topLeftCell="A117" workbookViewId="0">
      <selection activeCell="F141" sqref="F141"/>
    </sheetView>
  </sheetViews>
  <sheetFormatPr defaultRowHeight="14.4" x14ac:dyDescent="0.3"/>
  <cols>
    <col min="3" max="3" width="43.33203125" bestFit="1" customWidth="1"/>
    <col min="5" max="5" width="10.109375" bestFit="1" customWidth="1"/>
    <col min="6" max="6" width="10.44140625" style="37" bestFit="1" customWidth="1"/>
  </cols>
  <sheetData>
    <row r="4" spans="3:6" x14ac:dyDescent="0.3">
      <c r="C4" t="s">
        <v>447</v>
      </c>
      <c r="D4" t="s">
        <v>449</v>
      </c>
      <c r="E4" t="s">
        <v>448</v>
      </c>
      <c r="F4" s="37" t="s">
        <v>450</v>
      </c>
    </row>
    <row r="5" spans="3:6" x14ac:dyDescent="0.3">
      <c r="C5" t="s">
        <v>452</v>
      </c>
      <c r="E5" t="s">
        <v>451</v>
      </c>
      <c r="F5" s="37">
        <v>400</v>
      </c>
    </row>
    <row r="6" spans="3:6" x14ac:dyDescent="0.3">
      <c r="C6" t="s">
        <v>452</v>
      </c>
      <c r="E6" t="s">
        <v>451</v>
      </c>
      <c r="F6" s="37">
        <v>100</v>
      </c>
    </row>
    <row r="7" spans="3:6" x14ac:dyDescent="0.3">
      <c r="C7" t="s">
        <v>452</v>
      </c>
      <c r="E7" t="s">
        <v>451</v>
      </c>
      <c r="F7" s="37">
        <v>200</v>
      </c>
    </row>
    <row r="8" spans="3:6" x14ac:dyDescent="0.3">
      <c r="C8" t="s">
        <v>454</v>
      </c>
      <c r="D8">
        <v>56</v>
      </c>
      <c r="E8" t="s">
        <v>453</v>
      </c>
      <c r="F8" s="37">
        <v>230</v>
      </c>
    </row>
    <row r="9" spans="3:6" x14ac:dyDescent="0.3">
      <c r="C9" t="s">
        <v>461</v>
      </c>
      <c r="E9" t="s">
        <v>463</v>
      </c>
      <c r="F9" s="37">
        <v>3022</v>
      </c>
    </row>
    <row r="10" spans="3:6" x14ac:dyDescent="0.3">
      <c r="C10" t="s">
        <v>462</v>
      </c>
      <c r="E10" t="s">
        <v>464</v>
      </c>
      <c r="F10" s="37">
        <f>300+240+375+40+150+400+360+4000</f>
        <v>5865</v>
      </c>
    </row>
    <row r="11" spans="3:6" x14ac:dyDescent="0.3">
      <c r="C11" t="s">
        <v>461</v>
      </c>
      <c r="E11" t="s">
        <v>468</v>
      </c>
      <c r="F11" s="37">
        <v>30</v>
      </c>
    </row>
    <row r="12" spans="3:6" x14ac:dyDescent="0.3">
      <c r="C12" t="s">
        <v>466</v>
      </c>
      <c r="E12" t="s">
        <v>465</v>
      </c>
      <c r="F12" s="37">
        <v>1000</v>
      </c>
    </row>
    <row r="13" spans="3:6" x14ac:dyDescent="0.3">
      <c r="C13" t="s">
        <v>467</v>
      </c>
      <c r="E13" t="s">
        <v>465</v>
      </c>
      <c r="F13" s="37">
        <v>500</v>
      </c>
    </row>
    <row r="14" spans="3:6" x14ac:dyDescent="0.3">
      <c r="C14" t="s">
        <v>469</v>
      </c>
      <c r="E14" t="s">
        <v>465</v>
      </c>
      <c r="F14" s="37">
        <v>30</v>
      </c>
    </row>
    <row r="15" spans="3:6" x14ac:dyDescent="0.3">
      <c r="C15" t="s">
        <v>471</v>
      </c>
      <c r="E15" t="s">
        <v>470</v>
      </c>
      <c r="F15" s="37">
        <f>820+235+500</f>
        <v>1555</v>
      </c>
    </row>
    <row r="16" spans="3:6" x14ac:dyDescent="0.3">
      <c r="C16" t="s">
        <v>472</v>
      </c>
      <c r="F16" s="37">
        <f>865+105+200+500</f>
        <v>1670</v>
      </c>
    </row>
    <row r="17" spans="3:6" x14ac:dyDescent="0.3">
      <c r="C17" t="s">
        <v>452</v>
      </c>
      <c r="E17" t="s">
        <v>473</v>
      </c>
      <c r="F17" s="37">
        <v>150</v>
      </c>
    </row>
    <row r="18" spans="3:6" x14ac:dyDescent="0.3">
      <c r="C18" t="s">
        <v>529</v>
      </c>
      <c r="E18" t="s">
        <v>490</v>
      </c>
      <c r="F18" s="37">
        <v>200</v>
      </c>
    </row>
    <row r="19" spans="3:6" x14ac:dyDescent="0.3">
      <c r="C19" t="s">
        <v>530</v>
      </c>
      <c r="E19" t="s">
        <v>490</v>
      </c>
      <c r="F19" s="37">
        <v>180</v>
      </c>
    </row>
    <row r="20" spans="3:6" x14ac:dyDescent="0.3">
      <c r="C20" t="s">
        <v>626</v>
      </c>
      <c r="E20" t="s">
        <v>490</v>
      </c>
      <c r="F20" s="37">
        <v>1050</v>
      </c>
    </row>
    <row r="21" spans="3:6" x14ac:dyDescent="0.3">
      <c r="C21" t="s">
        <v>467</v>
      </c>
      <c r="E21" t="s">
        <v>490</v>
      </c>
      <c r="F21" s="37">
        <v>500</v>
      </c>
    </row>
    <row r="22" spans="3:6" x14ac:dyDescent="0.3">
      <c r="C22" t="s">
        <v>549</v>
      </c>
      <c r="E22" t="s">
        <v>490</v>
      </c>
      <c r="F22" s="37">
        <v>500</v>
      </c>
    </row>
    <row r="23" spans="3:6" x14ac:dyDescent="0.3">
      <c r="C23" t="s">
        <v>557</v>
      </c>
      <c r="E23" t="s">
        <v>558</v>
      </c>
      <c r="F23" s="37">
        <v>130</v>
      </c>
    </row>
    <row r="24" spans="3:6" x14ac:dyDescent="0.3">
      <c r="C24" t="s">
        <v>529</v>
      </c>
      <c r="E24" t="s">
        <v>559</v>
      </c>
      <c r="F24" s="37">
        <v>200</v>
      </c>
    </row>
    <row r="25" spans="3:6" x14ac:dyDescent="0.3">
      <c r="C25" t="s">
        <v>626</v>
      </c>
      <c r="E25" t="s">
        <v>559</v>
      </c>
      <c r="F25" s="37">
        <v>950</v>
      </c>
    </row>
    <row r="26" spans="3:6" x14ac:dyDescent="0.3">
      <c r="C26" t="s">
        <v>590</v>
      </c>
      <c r="E26" t="s">
        <v>559</v>
      </c>
      <c r="F26" s="37">
        <v>500</v>
      </c>
    </row>
    <row r="27" spans="3:6" x14ac:dyDescent="0.3">
      <c r="C27" t="s">
        <v>591</v>
      </c>
      <c r="E27" t="s">
        <v>559</v>
      </c>
      <c r="F27" s="37">
        <v>40</v>
      </c>
    </row>
    <row r="28" spans="3:6" x14ac:dyDescent="0.3">
      <c r="C28" t="s">
        <v>593</v>
      </c>
      <c r="E28" t="s">
        <v>559</v>
      </c>
      <c r="F28" s="37">
        <v>250</v>
      </c>
    </row>
    <row r="29" spans="3:6" x14ac:dyDescent="0.3">
      <c r="C29" t="s">
        <v>602</v>
      </c>
      <c r="E29" t="s">
        <v>598</v>
      </c>
      <c r="F29" s="37">
        <v>550</v>
      </c>
    </row>
    <row r="30" spans="3:6" x14ac:dyDescent="0.3">
      <c r="C30" t="s">
        <v>608</v>
      </c>
      <c r="E30" t="s">
        <v>598</v>
      </c>
      <c r="F30" s="37">
        <v>160</v>
      </c>
    </row>
    <row r="31" spans="3:6" x14ac:dyDescent="0.3">
      <c r="C31" t="s">
        <v>611</v>
      </c>
      <c r="E31" t="s">
        <v>607</v>
      </c>
      <c r="F31" s="37">
        <v>35</v>
      </c>
    </row>
    <row r="32" spans="3:6" x14ac:dyDescent="0.3">
      <c r="C32" t="s">
        <v>452</v>
      </c>
      <c r="E32" t="s">
        <v>607</v>
      </c>
      <c r="F32" s="37">
        <v>122</v>
      </c>
    </row>
    <row r="33" spans="3:7" x14ac:dyDescent="0.3">
      <c r="C33" t="s">
        <v>612</v>
      </c>
      <c r="E33" t="s">
        <v>607</v>
      </c>
      <c r="F33" s="37">
        <v>10</v>
      </c>
    </row>
    <row r="34" spans="3:7" x14ac:dyDescent="0.3">
      <c r="C34" t="s">
        <v>619</v>
      </c>
      <c r="E34" t="s">
        <v>617</v>
      </c>
      <c r="F34" s="37">
        <v>400</v>
      </c>
      <c r="G34" t="s">
        <v>618</v>
      </c>
    </row>
    <row r="35" spans="3:7" x14ac:dyDescent="0.3">
      <c r="C35" t="s">
        <v>619</v>
      </c>
      <c r="E35" t="s">
        <v>625</v>
      </c>
      <c r="F35" s="37">
        <v>200</v>
      </c>
    </row>
    <row r="36" spans="3:7" x14ac:dyDescent="0.3">
      <c r="C36" t="s">
        <v>467</v>
      </c>
      <c r="E36" t="s">
        <v>625</v>
      </c>
      <c r="F36" s="37">
        <v>500</v>
      </c>
    </row>
    <row r="37" spans="3:7" x14ac:dyDescent="0.3">
      <c r="C37" t="s">
        <v>626</v>
      </c>
      <c r="E37" t="s">
        <v>625</v>
      </c>
      <c r="F37" s="37">
        <v>800</v>
      </c>
    </row>
    <row r="38" spans="3:7" x14ac:dyDescent="0.3">
      <c r="C38" t="s">
        <v>593</v>
      </c>
      <c r="E38" t="s">
        <v>625</v>
      </c>
      <c r="F38" s="37">
        <v>200</v>
      </c>
    </row>
    <row r="39" spans="3:7" x14ac:dyDescent="0.3">
      <c r="C39" t="s">
        <v>591</v>
      </c>
      <c r="E39" t="s">
        <v>625</v>
      </c>
      <c r="F39" s="37">
        <v>40</v>
      </c>
    </row>
    <row r="40" spans="3:7" x14ac:dyDescent="0.3">
      <c r="C40" t="s">
        <v>669</v>
      </c>
      <c r="E40" t="s">
        <v>625</v>
      </c>
      <c r="F40" s="37">
        <v>300</v>
      </c>
    </row>
    <row r="41" spans="3:7" x14ac:dyDescent="0.3">
      <c r="C41" t="s">
        <v>699</v>
      </c>
      <c r="E41" t="s">
        <v>700</v>
      </c>
      <c r="F41" s="37">
        <v>155</v>
      </c>
    </row>
    <row r="42" spans="3:7" x14ac:dyDescent="0.3">
      <c r="C42" t="s">
        <v>704</v>
      </c>
      <c r="E42" t="s">
        <v>703</v>
      </c>
      <c r="F42" s="37">
        <v>142</v>
      </c>
    </row>
    <row r="43" spans="3:7" x14ac:dyDescent="0.3">
      <c r="C43" t="s">
        <v>452</v>
      </c>
      <c r="E43" t="s">
        <v>706</v>
      </c>
      <c r="F43" s="37">
        <v>20</v>
      </c>
    </row>
    <row r="44" spans="3:7" x14ac:dyDescent="0.3">
      <c r="C44" t="s">
        <v>718</v>
      </c>
      <c r="E44" t="s">
        <v>708</v>
      </c>
      <c r="F44" s="37">
        <v>600</v>
      </c>
    </row>
    <row r="45" spans="3:7" x14ac:dyDescent="0.3">
      <c r="C45" t="s">
        <v>719</v>
      </c>
      <c r="E45" t="s">
        <v>708</v>
      </c>
      <c r="F45" s="37">
        <v>1000</v>
      </c>
    </row>
    <row r="46" spans="3:7" x14ac:dyDescent="0.3">
      <c r="C46" t="s">
        <v>530</v>
      </c>
      <c r="E46" t="s">
        <v>779</v>
      </c>
      <c r="F46" s="37">
        <v>60</v>
      </c>
    </row>
    <row r="47" spans="3:7" x14ac:dyDescent="0.3">
      <c r="C47" t="s">
        <v>792</v>
      </c>
      <c r="E47" t="s">
        <v>779</v>
      </c>
      <c r="F47" s="37">
        <v>70</v>
      </c>
    </row>
    <row r="48" spans="3:7" x14ac:dyDescent="0.3">
      <c r="C48" t="s">
        <v>791</v>
      </c>
      <c r="E48" t="s">
        <v>787</v>
      </c>
      <c r="F48" s="37">
        <f>28+28</f>
        <v>56</v>
      </c>
    </row>
    <row r="49" spans="3:6" x14ac:dyDescent="0.3">
      <c r="C49" t="s">
        <v>804</v>
      </c>
      <c r="E49" t="s">
        <v>805</v>
      </c>
      <c r="F49" s="37">
        <v>120</v>
      </c>
    </row>
    <row r="50" spans="3:6" x14ac:dyDescent="0.3">
      <c r="C50" t="s">
        <v>1133</v>
      </c>
      <c r="E50" t="s">
        <v>805</v>
      </c>
      <c r="F50" s="37">
        <v>30</v>
      </c>
    </row>
    <row r="51" spans="3:6" x14ac:dyDescent="0.3">
      <c r="C51" t="s">
        <v>855</v>
      </c>
      <c r="E51" t="s">
        <v>806</v>
      </c>
      <c r="F51" s="37">
        <v>400</v>
      </c>
    </row>
    <row r="52" spans="3:6" x14ac:dyDescent="0.3">
      <c r="C52" t="s">
        <v>807</v>
      </c>
      <c r="E52" t="s">
        <v>806</v>
      </c>
      <c r="F52" s="37">
        <v>40</v>
      </c>
    </row>
    <row r="53" spans="3:6" x14ac:dyDescent="0.3">
      <c r="C53" t="s">
        <v>718</v>
      </c>
      <c r="E53" t="s">
        <v>876</v>
      </c>
      <c r="F53" s="37">
        <v>600</v>
      </c>
    </row>
    <row r="54" spans="3:6" x14ac:dyDescent="0.3">
      <c r="C54" t="s">
        <v>719</v>
      </c>
      <c r="E54" t="s">
        <v>876</v>
      </c>
      <c r="F54" s="37">
        <v>1000</v>
      </c>
    </row>
    <row r="55" spans="3:6" x14ac:dyDescent="0.3">
      <c r="C55" t="s">
        <v>908</v>
      </c>
      <c r="E55" t="s">
        <v>909</v>
      </c>
      <c r="F55" s="37">
        <v>90</v>
      </c>
    </row>
    <row r="56" spans="3:6" x14ac:dyDescent="0.3">
      <c r="C56" t="s">
        <v>452</v>
      </c>
      <c r="E56" t="s">
        <v>917</v>
      </c>
      <c r="F56" s="37">
        <v>12</v>
      </c>
    </row>
    <row r="57" spans="3:6" x14ac:dyDescent="0.3">
      <c r="C57" t="s">
        <v>918</v>
      </c>
      <c r="E57" t="s">
        <v>917</v>
      </c>
      <c r="F57" s="37">
        <f>28+45</f>
        <v>73</v>
      </c>
    </row>
    <row r="58" spans="3:6" x14ac:dyDescent="0.3">
      <c r="C58" t="s">
        <v>920</v>
      </c>
      <c r="E58" t="s">
        <v>931</v>
      </c>
      <c r="F58" s="37">
        <v>10</v>
      </c>
    </row>
    <row r="59" spans="3:6" x14ac:dyDescent="0.3">
      <c r="C59" t="s">
        <v>932</v>
      </c>
      <c r="E59" t="s">
        <v>931</v>
      </c>
      <c r="F59" s="37">
        <v>130</v>
      </c>
    </row>
    <row r="60" spans="3:6" x14ac:dyDescent="0.3">
      <c r="C60" t="s">
        <v>669</v>
      </c>
      <c r="E60" t="s">
        <v>931</v>
      </c>
      <c r="F60" s="37">
        <v>300</v>
      </c>
    </row>
    <row r="61" spans="3:6" x14ac:dyDescent="0.3">
      <c r="C61" t="s">
        <v>804</v>
      </c>
      <c r="E61" t="s">
        <v>931</v>
      </c>
      <c r="F61" s="37">
        <v>40</v>
      </c>
    </row>
    <row r="62" spans="3:6" x14ac:dyDescent="0.3">
      <c r="C62" t="s">
        <v>1004</v>
      </c>
      <c r="E62" t="s">
        <v>931</v>
      </c>
      <c r="F62" s="37">
        <f>35+35+155</f>
        <v>225</v>
      </c>
    </row>
    <row r="63" spans="3:6" x14ac:dyDescent="0.3">
      <c r="C63" t="s">
        <v>953</v>
      </c>
      <c r="E63" t="s">
        <v>933</v>
      </c>
      <c r="F63" s="37">
        <v>400</v>
      </c>
    </row>
    <row r="64" spans="3:6" x14ac:dyDescent="0.3">
      <c r="C64" t="s">
        <v>591</v>
      </c>
      <c r="E64" t="s">
        <v>933</v>
      </c>
      <c r="F64" s="37">
        <v>80</v>
      </c>
    </row>
    <row r="65" spans="3:6" x14ac:dyDescent="0.3">
      <c r="C65" t="s">
        <v>718</v>
      </c>
      <c r="E65" t="s">
        <v>933</v>
      </c>
      <c r="F65" s="37">
        <v>300</v>
      </c>
    </row>
    <row r="66" spans="3:6" x14ac:dyDescent="0.3">
      <c r="C66" t="s">
        <v>954</v>
      </c>
      <c r="E66" t="s">
        <v>933</v>
      </c>
      <c r="F66" s="37">
        <v>60</v>
      </c>
    </row>
    <row r="67" spans="3:6" x14ac:dyDescent="0.3">
      <c r="C67" t="s">
        <v>954</v>
      </c>
      <c r="E67" t="s">
        <v>974</v>
      </c>
      <c r="F67" s="37">
        <v>60</v>
      </c>
    </row>
    <row r="68" spans="3:6" x14ac:dyDescent="0.3">
      <c r="C68" t="s">
        <v>954</v>
      </c>
      <c r="E68" t="s">
        <v>976</v>
      </c>
      <c r="F68" s="37">
        <v>60</v>
      </c>
    </row>
    <row r="69" spans="3:6" x14ac:dyDescent="0.3">
      <c r="C69" t="s">
        <v>1004</v>
      </c>
      <c r="E69" t="s">
        <v>1005</v>
      </c>
      <c r="F69" s="37">
        <f>35+35+189</f>
        <v>259</v>
      </c>
    </row>
    <row r="70" spans="3:6" x14ac:dyDescent="0.3">
      <c r="C70" t="s">
        <v>804</v>
      </c>
      <c r="E70" t="s">
        <v>1005</v>
      </c>
      <c r="F70" s="37">
        <v>60</v>
      </c>
    </row>
    <row r="71" spans="3:6" x14ac:dyDescent="0.3">
      <c r="C71" t="s">
        <v>669</v>
      </c>
      <c r="E71" t="s">
        <v>1005</v>
      </c>
      <c r="F71" s="37">
        <v>300</v>
      </c>
    </row>
    <row r="72" spans="3:6" x14ac:dyDescent="0.3">
      <c r="C72" t="s">
        <v>954</v>
      </c>
      <c r="E72" t="s">
        <v>1011</v>
      </c>
      <c r="F72" s="37">
        <v>60</v>
      </c>
    </row>
    <row r="73" spans="3:6" x14ac:dyDescent="0.3">
      <c r="C73" t="s">
        <v>954</v>
      </c>
      <c r="E73" t="s">
        <v>1013</v>
      </c>
      <c r="F73" s="37">
        <v>60</v>
      </c>
    </row>
    <row r="74" spans="3:6" x14ac:dyDescent="0.3">
      <c r="C74" t="s">
        <v>954</v>
      </c>
      <c r="E74" t="s">
        <v>1019</v>
      </c>
      <c r="F74" s="37">
        <v>60</v>
      </c>
    </row>
    <row r="75" spans="3:6" x14ac:dyDescent="0.3">
      <c r="C75" t="s">
        <v>953</v>
      </c>
      <c r="E75" t="s">
        <v>1020</v>
      </c>
      <c r="F75" s="37">
        <v>400</v>
      </c>
    </row>
    <row r="76" spans="3:6" x14ac:dyDescent="0.3">
      <c r="C76" t="s">
        <v>718</v>
      </c>
      <c r="E76" t="s">
        <v>1020</v>
      </c>
      <c r="F76" s="37">
        <v>160</v>
      </c>
    </row>
    <row r="77" spans="3:6" x14ac:dyDescent="0.3">
      <c r="C77" t="s">
        <v>591</v>
      </c>
      <c r="E77" t="s">
        <v>1020</v>
      </c>
      <c r="F77" s="37">
        <v>80</v>
      </c>
    </row>
    <row r="78" spans="3:6" x14ac:dyDescent="0.3">
      <c r="C78" t="s">
        <v>1055</v>
      </c>
      <c r="E78" t="s">
        <v>1037</v>
      </c>
      <c r="F78" s="37">
        <v>70</v>
      </c>
    </row>
    <row r="79" spans="3:6" x14ac:dyDescent="0.3">
      <c r="C79" t="s">
        <v>1055</v>
      </c>
      <c r="E79" t="s">
        <v>923</v>
      </c>
      <c r="F79" s="37">
        <v>60</v>
      </c>
    </row>
    <row r="80" spans="3:6" x14ac:dyDescent="0.3">
      <c r="C80" t="s">
        <v>1055</v>
      </c>
      <c r="E80" t="s">
        <v>1042</v>
      </c>
      <c r="F80" s="37">
        <v>60</v>
      </c>
    </row>
    <row r="81" spans="3:6" x14ac:dyDescent="0.3">
      <c r="C81" t="s">
        <v>1050</v>
      </c>
      <c r="E81" t="s">
        <v>1049</v>
      </c>
      <c r="F81" s="37">
        <v>261</v>
      </c>
    </row>
    <row r="82" spans="3:6" x14ac:dyDescent="0.3">
      <c r="C82" t="s">
        <v>1055</v>
      </c>
      <c r="E82" t="s">
        <v>1049</v>
      </c>
      <c r="F82" s="37">
        <v>80</v>
      </c>
    </row>
    <row r="83" spans="3:6" x14ac:dyDescent="0.3">
      <c r="C83" t="s">
        <v>954</v>
      </c>
      <c r="E83" t="s">
        <v>1059</v>
      </c>
      <c r="F83" s="37">
        <v>60</v>
      </c>
    </row>
    <row r="84" spans="3:6" x14ac:dyDescent="0.3">
      <c r="C84" t="s">
        <v>954</v>
      </c>
      <c r="E84" t="s">
        <v>1062</v>
      </c>
      <c r="F84" s="37">
        <v>60</v>
      </c>
    </row>
    <row r="85" spans="3:6" x14ac:dyDescent="0.3">
      <c r="C85" t="s">
        <v>954</v>
      </c>
      <c r="E85" t="s">
        <v>1105</v>
      </c>
      <c r="F85" s="37">
        <v>60</v>
      </c>
    </row>
    <row r="86" spans="3:6" x14ac:dyDescent="0.3">
      <c r="C86" t="s">
        <v>1106</v>
      </c>
      <c r="E86" t="s">
        <v>1082</v>
      </c>
      <c r="F86" s="37">
        <f>54+207</f>
        <v>261</v>
      </c>
    </row>
    <row r="87" spans="3:6" x14ac:dyDescent="0.3">
      <c r="C87" t="s">
        <v>1107</v>
      </c>
      <c r="E87" t="s">
        <v>1082</v>
      </c>
      <c r="F87" s="37">
        <v>30</v>
      </c>
    </row>
    <row r="88" spans="3:6" x14ac:dyDescent="0.3">
      <c r="C88" t="s">
        <v>1108</v>
      </c>
      <c r="E88" t="s">
        <v>1082</v>
      </c>
      <c r="F88" s="37">
        <f>40+2</f>
        <v>42</v>
      </c>
    </row>
    <row r="89" spans="3:6" x14ac:dyDescent="0.3">
      <c r="C89" t="s">
        <v>1110</v>
      </c>
      <c r="E89" t="s">
        <v>1081</v>
      </c>
      <c r="F89" s="37">
        <v>153</v>
      </c>
    </row>
    <row r="90" spans="3:6" x14ac:dyDescent="0.3">
      <c r="C90" t="s">
        <v>954</v>
      </c>
      <c r="E90" t="s">
        <v>1081</v>
      </c>
      <c r="F90" s="37">
        <v>60</v>
      </c>
    </row>
    <row r="91" spans="3:6" x14ac:dyDescent="0.3">
      <c r="C91" t="s">
        <v>954</v>
      </c>
      <c r="E91" t="s">
        <v>1111</v>
      </c>
      <c r="F91" s="37">
        <v>60</v>
      </c>
    </row>
    <row r="92" spans="3:6" x14ac:dyDescent="0.3">
      <c r="C92" t="s">
        <v>954</v>
      </c>
      <c r="E92" t="s">
        <v>1114</v>
      </c>
      <c r="F92" s="37">
        <v>60</v>
      </c>
    </row>
    <row r="93" spans="3:6" x14ac:dyDescent="0.3">
      <c r="C93" t="s">
        <v>954</v>
      </c>
      <c r="E93" t="s">
        <v>1115</v>
      </c>
      <c r="F93" s="37">
        <v>60</v>
      </c>
    </row>
    <row r="94" spans="3:6" x14ac:dyDescent="0.3">
      <c r="C94" t="s">
        <v>954</v>
      </c>
      <c r="E94" t="s">
        <v>1116</v>
      </c>
      <c r="F94" s="37">
        <v>60</v>
      </c>
    </row>
    <row r="95" spans="3:6" x14ac:dyDescent="0.3">
      <c r="C95" t="s">
        <v>954</v>
      </c>
      <c r="E95" t="s">
        <v>1117</v>
      </c>
      <c r="F95" s="37">
        <v>60</v>
      </c>
    </row>
    <row r="96" spans="3:6" x14ac:dyDescent="0.3">
      <c r="C96" t="s">
        <v>669</v>
      </c>
      <c r="E96" t="s">
        <v>1117</v>
      </c>
      <c r="F96" s="37">
        <v>300</v>
      </c>
    </row>
    <row r="97" spans="3:6" x14ac:dyDescent="0.3">
      <c r="C97" t="s">
        <v>1122</v>
      </c>
      <c r="E97" t="s">
        <v>1120</v>
      </c>
      <c r="F97" s="37">
        <v>189</v>
      </c>
    </row>
    <row r="98" spans="3:6" x14ac:dyDescent="0.3">
      <c r="C98" t="s">
        <v>1123</v>
      </c>
      <c r="E98" t="s">
        <v>1120</v>
      </c>
      <c r="F98" s="37">
        <v>50</v>
      </c>
    </row>
    <row r="99" spans="3:6" x14ac:dyDescent="0.3">
      <c r="C99" t="s">
        <v>1150</v>
      </c>
      <c r="E99" t="s">
        <v>1120</v>
      </c>
      <c r="F99" s="37">
        <v>60</v>
      </c>
    </row>
    <row r="100" spans="3:6" x14ac:dyDescent="0.3">
      <c r="C100" t="s">
        <v>1125</v>
      </c>
      <c r="E100" t="s">
        <v>1120</v>
      </c>
      <c r="F100" s="37">
        <v>30</v>
      </c>
    </row>
    <row r="101" spans="3:6" x14ac:dyDescent="0.3">
      <c r="C101" t="s">
        <v>1126</v>
      </c>
      <c r="E101" t="s">
        <v>1120</v>
      </c>
      <c r="F101" s="37">
        <v>80</v>
      </c>
    </row>
    <row r="102" spans="3:6" x14ac:dyDescent="0.3">
      <c r="C102" t="s">
        <v>1123</v>
      </c>
      <c r="E102" t="s">
        <v>1120</v>
      </c>
      <c r="F102" s="37">
        <v>60</v>
      </c>
    </row>
    <row r="103" spans="3:6" x14ac:dyDescent="0.3">
      <c r="C103" t="s">
        <v>1123</v>
      </c>
      <c r="E103" t="s">
        <v>1146</v>
      </c>
      <c r="F103" s="37">
        <v>30</v>
      </c>
    </row>
    <row r="104" spans="3:6" x14ac:dyDescent="0.3">
      <c r="C104" t="s">
        <v>669</v>
      </c>
      <c r="E104" t="s">
        <v>1147</v>
      </c>
      <c r="F104" s="37">
        <v>300</v>
      </c>
    </row>
    <row r="105" spans="3:6" x14ac:dyDescent="0.3">
      <c r="C105" t="s">
        <v>1148</v>
      </c>
      <c r="E105" t="s">
        <v>1147</v>
      </c>
      <c r="F105" s="37">
        <v>60</v>
      </c>
    </row>
    <row r="106" spans="3:6" x14ac:dyDescent="0.3">
      <c r="C106" t="s">
        <v>1126</v>
      </c>
      <c r="E106" t="s">
        <v>1149</v>
      </c>
      <c r="F106" s="37">
        <v>90</v>
      </c>
    </row>
    <row r="107" spans="3:6" x14ac:dyDescent="0.3">
      <c r="C107" t="s">
        <v>1123</v>
      </c>
      <c r="E107" t="s">
        <v>1149</v>
      </c>
      <c r="F107" s="37">
        <v>40</v>
      </c>
    </row>
    <row r="108" spans="3:6" x14ac:dyDescent="0.3">
      <c r="C108" t="s">
        <v>1122</v>
      </c>
      <c r="E108" t="s">
        <v>1151</v>
      </c>
      <c r="F108" s="37">
        <v>60</v>
      </c>
    </row>
    <row r="109" spans="3:6" x14ac:dyDescent="0.3">
      <c r="C109" t="s">
        <v>1124</v>
      </c>
      <c r="E109" t="s">
        <v>1151</v>
      </c>
      <c r="F109" s="37">
        <v>60</v>
      </c>
    </row>
    <row r="110" spans="3:6" ht="28.8" x14ac:dyDescent="0.3">
      <c r="C110" s="97" t="s">
        <v>1152</v>
      </c>
      <c r="E110" t="s">
        <v>1151</v>
      </c>
      <c r="F110" s="37">
        <v>400</v>
      </c>
    </row>
    <row r="111" spans="3:6" x14ac:dyDescent="0.3">
      <c r="C111" t="s">
        <v>1126</v>
      </c>
      <c r="E111" t="s">
        <v>1157</v>
      </c>
      <c r="F111" s="37">
        <f>16+35</f>
        <v>51</v>
      </c>
    </row>
    <row r="112" spans="3:6" x14ac:dyDescent="0.3">
      <c r="C112" t="s">
        <v>1123</v>
      </c>
      <c r="E112" t="s">
        <v>1157</v>
      </c>
      <c r="F112" s="37">
        <v>100</v>
      </c>
    </row>
    <row r="113" spans="3:6" x14ac:dyDescent="0.3">
      <c r="C113" t="s">
        <v>669</v>
      </c>
      <c r="E113" t="s">
        <v>1157</v>
      </c>
      <c r="F113" s="37">
        <v>300</v>
      </c>
    </row>
    <row r="114" spans="3:6" x14ac:dyDescent="0.3">
      <c r="C114" t="s">
        <v>1122</v>
      </c>
      <c r="E114" t="s">
        <v>1157</v>
      </c>
      <c r="F114" s="37">
        <v>225</v>
      </c>
    </row>
    <row r="115" spans="3:6" x14ac:dyDescent="0.3">
      <c r="C115" t="s">
        <v>1159</v>
      </c>
      <c r="E115" t="s">
        <v>1157</v>
      </c>
      <c r="F115" s="37">
        <v>60</v>
      </c>
    </row>
    <row r="116" spans="3:6" x14ac:dyDescent="0.3">
      <c r="C116" t="s">
        <v>1122</v>
      </c>
      <c r="E116" t="s">
        <v>1163</v>
      </c>
      <c r="F116" s="37">
        <v>60</v>
      </c>
    </row>
    <row r="117" spans="3:6" x14ac:dyDescent="0.3">
      <c r="C117" t="s">
        <v>1124</v>
      </c>
      <c r="E117" t="s">
        <v>1163</v>
      </c>
      <c r="F117" s="37">
        <v>60</v>
      </c>
    </row>
    <row r="118" spans="3:6" x14ac:dyDescent="0.3">
      <c r="C118" t="s">
        <v>1123</v>
      </c>
      <c r="E118" t="s">
        <v>1163</v>
      </c>
      <c r="F118" s="37">
        <v>60</v>
      </c>
    </row>
    <row r="119" spans="3:6" x14ac:dyDescent="0.3">
      <c r="C119" t="s">
        <v>1122</v>
      </c>
      <c r="E119" t="s">
        <v>1166</v>
      </c>
      <c r="F119" s="37">
        <v>51</v>
      </c>
    </row>
    <row r="120" spans="3:6" x14ac:dyDescent="0.3">
      <c r="C120" t="s">
        <v>1124</v>
      </c>
      <c r="D120" t="s">
        <v>721</v>
      </c>
      <c r="E120" t="s">
        <v>1166</v>
      </c>
      <c r="F120" s="37">
        <v>60</v>
      </c>
    </row>
    <row r="121" spans="3:6" x14ac:dyDescent="0.3">
      <c r="C121" t="s">
        <v>1126</v>
      </c>
      <c r="E121" t="s">
        <v>1166</v>
      </c>
      <c r="F121" s="37">
        <v>75</v>
      </c>
    </row>
    <row r="122" spans="3:6" x14ac:dyDescent="0.3">
      <c r="C122" t="s">
        <v>452</v>
      </c>
      <c r="E122" t="s">
        <v>1166</v>
      </c>
      <c r="F122" s="37">
        <v>20</v>
      </c>
    </row>
    <row r="123" spans="3:6" x14ac:dyDescent="0.3">
      <c r="C123" t="s">
        <v>1123</v>
      </c>
      <c r="E123" t="s">
        <v>1166</v>
      </c>
      <c r="F123" s="37">
        <v>40</v>
      </c>
    </row>
    <row r="124" spans="3:6" x14ac:dyDescent="0.3">
      <c r="C124" t="s">
        <v>1122</v>
      </c>
      <c r="D124" t="s">
        <v>1172</v>
      </c>
      <c r="E124" t="s">
        <v>1173</v>
      </c>
      <c r="F124" s="37">
        <v>41</v>
      </c>
    </row>
    <row r="125" spans="3:6" x14ac:dyDescent="0.3">
      <c r="C125" t="s">
        <v>1124</v>
      </c>
      <c r="D125" t="s">
        <v>721</v>
      </c>
      <c r="E125" t="s">
        <v>1173</v>
      </c>
      <c r="F125" s="37">
        <v>60</v>
      </c>
    </row>
    <row r="126" spans="3:6" x14ac:dyDescent="0.3">
      <c r="C126" t="s">
        <v>549</v>
      </c>
      <c r="E126" t="s">
        <v>1173</v>
      </c>
      <c r="F126" s="37">
        <v>200</v>
      </c>
    </row>
    <row r="127" spans="3:6" x14ac:dyDescent="0.3">
      <c r="C127" t="s">
        <v>1123</v>
      </c>
      <c r="E127" t="s">
        <v>1173</v>
      </c>
      <c r="F127" s="37">
        <v>40</v>
      </c>
    </row>
    <row r="128" spans="3:6" x14ac:dyDescent="0.3">
      <c r="C128" t="s">
        <v>1122</v>
      </c>
      <c r="D128" t="s">
        <v>1175</v>
      </c>
      <c r="E128" t="s">
        <v>1176</v>
      </c>
      <c r="F128" s="37">
        <v>118</v>
      </c>
    </row>
    <row r="129" spans="3:6" x14ac:dyDescent="0.3">
      <c r="C129" t="s">
        <v>1124</v>
      </c>
      <c r="D129" t="s">
        <v>721</v>
      </c>
      <c r="E129" t="s">
        <v>1176</v>
      </c>
      <c r="F129" s="37">
        <v>60</v>
      </c>
    </row>
    <row r="130" spans="3:6" x14ac:dyDescent="0.3">
      <c r="C130" t="s">
        <v>1124</v>
      </c>
      <c r="D130" t="s">
        <v>721</v>
      </c>
      <c r="E130" t="s">
        <v>1179</v>
      </c>
      <c r="F130" s="37">
        <v>60</v>
      </c>
    </row>
    <row r="131" spans="3:6" x14ac:dyDescent="0.3">
      <c r="C131" t="s">
        <v>1122</v>
      </c>
      <c r="E131" t="s">
        <v>1183</v>
      </c>
      <c r="F131" s="37">
        <v>83</v>
      </c>
    </row>
    <row r="132" spans="3:6" x14ac:dyDescent="0.3">
      <c r="C132" t="s">
        <v>1124</v>
      </c>
      <c r="E132" t="s">
        <v>1183</v>
      </c>
      <c r="F132" s="37">
        <v>60</v>
      </c>
    </row>
    <row r="133" spans="3:6" x14ac:dyDescent="0.3">
      <c r="C133" t="s">
        <v>1124</v>
      </c>
      <c r="E133" t="s">
        <v>1190</v>
      </c>
      <c r="F133" s="37">
        <v>60</v>
      </c>
    </row>
    <row r="134" spans="3:6" x14ac:dyDescent="0.3">
      <c r="C134" t="s">
        <v>1192</v>
      </c>
      <c r="E134" t="s">
        <v>1191</v>
      </c>
      <c r="F134" s="37">
        <v>60</v>
      </c>
    </row>
    <row r="136" spans="3:6" x14ac:dyDescent="0.3">
      <c r="D136" t="s">
        <v>442</v>
      </c>
      <c r="F136" s="37">
        <f>SUM(F5:F135)</f>
        <v>35511</v>
      </c>
    </row>
    <row r="139" spans="3:6" x14ac:dyDescent="0.3">
      <c r="D139" t="s">
        <v>550</v>
      </c>
      <c r="E139" t="s">
        <v>551</v>
      </c>
      <c r="F139" s="37">
        <v>5000</v>
      </c>
    </row>
    <row r="140" spans="3:6" x14ac:dyDescent="0.3">
      <c r="D140" t="s">
        <v>550</v>
      </c>
      <c r="E140" t="s">
        <v>551</v>
      </c>
      <c r="F140" s="37">
        <v>8100</v>
      </c>
    </row>
    <row r="141" spans="3:6" x14ac:dyDescent="0.3">
      <c r="F141" s="37">
        <f>SUM(F138:F140)</f>
        <v>13100</v>
      </c>
    </row>
    <row r="143" spans="3:6" x14ac:dyDescent="0.3">
      <c r="D143" t="s">
        <v>552</v>
      </c>
      <c r="F143" s="37">
        <f>F136-F141</f>
        <v>22411</v>
      </c>
    </row>
    <row r="145" spans="3:8" x14ac:dyDescent="0.3">
      <c r="C145" s="51" t="s">
        <v>860</v>
      </c>
    </row>
    <row r="146" spans="3:8" x14ac:dyDescent="0.3">
      <c r="C146" t="s">
        <v>793</v>
      </c>
      <c r="E146" t="s">
        <v>794</v>
      </c>
      <c r="F146" s="37" t="s">
        <v>694</v>
      </c>
      <c r="G146" t="s">
        <v>795</v>
      </c>
    </row>
    <row r="147" spans="3:8" x14ac:dyDescent="0.3">
      <c r="C147" t="s">
        <v>789</v>
      </c>
      <c r="E147" s="37"/>
      <c r="F147" s="37">
        <v>12000</v>
      </c>
      <c r="G147" s="37">
        <f>F147-E147</f>
        <v>12000</v>
      </c>
    </row>
    <row r="148" spans="3:8" x14ac:dyDescent="0.3">
      <c r="C148" t="s">
        <v>790</v>
      </c>
      <c r="E148" s="37">
        <f>2014*4</f>
        <v>8056</v>
      </c>
      <c r="G148" s="37">
        <f>G147-E148+F148</f>
        <v>3944</v>
      </c>
      <c r="H148" t="s">
        <v>458</v>
      </c>
    </row>
    <row r="149" spans="3:8" x14ac:dyDescent="0.3">
      <c r="C149" t="s">
        <v>856</v>
      </c>
      <c r="E149" s="37">
        <v>400</v>
      </c>
      <c r="G149" s="37">
        <f t="shared" ref="G149:G170" si="0">G148-E149+F149</f>
        <v>3544</v>
      </c>
    </row>
    <row r="150" spans="3:8" x14ac:dyDescent="0.3">
      <c r="C150" t="s">
        <v>1051</v>
      </c>
      <c r="E150" s="37">
        <v>1500</v>
      </c>
      <c r="G150" s="37">
        <f t="shared" si="0"/>
        <v>2044</v>
      </c>
    </row>
    <row r="151" spans="3:8" x14ac:dyDescent="0.3">
      <c r="C151" t="s">
        <v>857</v>
      </c>
      <c r="E151" s="37">
        <v>1200</v>
      </c>
      <c r="G151" s="37">
        <f t="shared" si="0"/>
        <v>844</v>
      </c>
    </row>
    <row r="152" spans="3:8" x14ac:dyDescent="0.3">
      <c r="C152" t="s">
        <v>591</v>
      </c>
      <c r="E152" s="37">
        <v>250</v>
      </c>
      <c r="G152" s="37">
        <f t="shared" si="0"/>
        <v>594</v>
      </c>
    </row>
    <row r="153" spans="3:8" x14ac:dyDescent="0.3">
      <c r="C153" t="s">
        <v>858</v>
      </c>
      <c r="E153" s="37">
        <v>500</v>
      </c>
      <c r="G153" s="37">
        <f t="shared" si="0"/>
        <v>94</v>
      </c>
    </row>
    <row r="154" spans="3:8" x14ac:dyDescent="0.3">
      <c r="C154" t="s">
        <v>859</v>
      </c>
      <c r="E154" s="37">
        <v>100</v>
      </c>
      <c r="G154" s="37">
        <f t="shared" si="0"/>
        <v>-6</v>
      </c>
    </row>
    <row r="155" spans="3:8" x14ac:dyDescent="0.3">
      <c r="C155" t="s">
        <v>789</v>
      </c>
      <c r="E155" s="37"/>
      <c r="F155" s="37">
        <v>6600</v>
      </c>
      <c r="G155" s="37">
        <f t="shared" si="0"/>
        <v>6594</v>
      </c>
    </row>
    <row r="156" spans="3:8" x14ac:dyDescent="0.3">
      <c r="C156" t="s">
        <v>1130</v>
      </c>
      <c r="E156" s="37">
        <v>2460</v>
      </c>
      <c r="G156" s="37">
        <f t="shared" si="0"/>
        <v>4134</v>
      </c>
    </row>
    <row r="157" spans="3:8" x14ac:dyDescent="0.3">
      <c r="C157" t="s">
        <v>1124</v>
      </c>
      <c r="D157" t="s">
        <v>1132</v>
      </c>
      <c r="E157" s="37">
        <v>60</v>
      </c>
      <c r="G157" s="37">
        <f t="shared" si="0"/>
        <v>4074</v>
      </c>
    </row>
    <row r="158" spans="3:8" x14ac:dyDescent="0.3">
      <c r="C158" t="s">
        <v>1134</v>
      </c>
      <c r="E158" s="37">
        <v>700</v>
      </c>
      <c r="G158" s="37">
        <f t="shared" si="0"/>
        <v>3374</v>
      </c>
    </row>
    <row r="159" spans="3:8" x14ac:dyDescent="0.3">
      <c r="C159" t="s">
        <v>1051</v>
      </c>
      <c r="E159" s="37">
        <v>1500</v>
      </c>
      <c r="G159" s="37">
        <f t="shared" si="0"/>
        <v>1874</v>
      </c>
    </row>
    <row r="160" spans="3:8" x14ac:dyDescent="0.3">
      <c r="C160" t="s">
        <v>1135</v>
      </c>
      <c r="E160" s="37">
        <v>30</v>
      </c>
      <c r="G160" s="37">
        <f t="shared" si="0"/>
        <v>1844</v>
      </c>
    </row>
    <row r="161" spans="3:7" x14ac:dyDescent="0.3">
      <c r="C161" t="s">
        <v>1136</v>
      </c>
      <c r="E161" s="37">
        <v>250</v>
      </c>
      <c r="G161" s="37">
        <f t="shared" si="0"/>
        <v>1594</v>
      </c>
    </row>
    <row r="162" spans="3:7" x14ac:dyDescent="0.3">
      <c r="C162" t="s">
        <v>1137</v>
      </c>
      <c r="E162" s="37">
        <v>150</v>
      </c>
      <c r="G162" s="37">
        <f t="shared" si="0"/>
        <v>1444</v>
      </c>
    </row>
    <row r="163" spans="3:7" x14ac:dyDescent="0.3">
      <c r="C163" t="s">
        <v>1138</v>
      </c>
      <c r="E163" s="37">
        <v>160</v>
      </c>
      <c r="G163" s="37">
        <f t="shared" si="0"/>
        <v>1284</v>
      </c>
    </row>
    <row r="164" spans="3:7" x14ac:dyDescent="0.3">
      <c r="C164" t="s">
        <v>1139</v>
      </c>
      <c r="E164" s="37">
        <v>160</v>
      </c>
      <c r="G164" s="37">
        <f t="shared" si="0"/>
        <v>1124</v>
      </c>
    </row>
    <row r="165" spans="3:7" x14ac:dyDescent="0.3">
      <c r="C165" t="s">
        <v>1141</v>
      </c>
      <c r="E165" s="37">
        <v>220</v>
      </c>
      <c r="G165" s="37">
        <f t="shared" si="0"/>
        <v>904</v>
      </c>
    </row>
    <row r="166" spans="3:7" x14ac:dyDescent="0.3">
      <c r="C166" t="s">
        <v>1140</v>
      </c>
      <c r="E166" s="37">
        <v>60</v>
      </c>
      <c r="G166" s="37">
        <f t="shared" si="0"/>
        <v>844</v>
      </c>
    </row>
    <row r="167" spans="3:7" x14ac:dyDescent="0.3">
      <c r="C167" t="s">
        <v>1142</v>
      </c>
      <c r="E167" s="37">
        <v>670</v>
      </c>
      <c r="G167" s="37">
        <f t="shared" si="0"/>
        <v>174</v>
      </c>
    </row>
    <row r="168" spans="3:7" x14ac:dyDescent="0.3">
      <c r="C168" t="s">
        <v>1145</v>
      </c>
      <c r="E168" s="37">
        <v>60</v>
      </c>
      <c r="G168" s="37">
        <f t="shared" si="0"/>
        <v>114</v>
      </c>
    </row>
    <row r="169" spans="3:7" x14ac:dyDescent="0.3">
      <c r="C169" t="s">
        <v>1143</v>
      </c>
      <c r="E169" s="37">
        <v>60</v>
      </c>
      <c r="G169" s="37">
        <f t="shared" si="0"/>
        <v>54</v>
      </c>
    </row>
    <row r="170" spans="3:7" x14ac:dyDescent="0.3">
      <c r="C170" t="s">
        <v>1144</v>
      </c>
      <c r="E170" s="37">
        <v>14</v>
      </c>
      <c r="G170" s="37">
        <f t="shared" si="0"/>
        <v>40</v>
      </c>
    </row>
    <row r="171" spans="3:7" x14ac:dyDescent="0.3">
      <c r="E171" s="37"/>
    </row>
  </sheetData>
  <autoFilter ref="C4:F107" xr:uid="{BBDD9835-6E4B-41B3-9939-A11C45E0076D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91A6-F8E4-43E0-9079-CE5BC4D76BF0}">
  <dimension ref="B4:K256"/>
  <sheetViews>
    <sheetView topLeftCell="A238" workbookViewId="0">
      <selection activeCell="H253" sqref="H253"/>
    </sheetView>
  </sheetViews>
  <sheetFormatPr defaultRowHeight="14.4" x14ac:dyDescent="0.3"/>
  <cols>
    <col min="2" max="2" width="10.109375" bestFit="1" customWidth="1"/>
    <col min="3" max="3" width="20.21875" bestFit="1" customWidth="1"/>
    <col min="4" max="5" width="9" bestFit="1" customWidth="1"/>
    <col min="6" max="6" width="10.44140625" bestFit="1" customWidth="1"/>
    <col min="7" max="7" width="11.77734375" customWidth="1"/>
    <col min="8" max="8" width="11.44140625" bestFit="1" customWidth="1"/>
  </cols>
  <sheetData>
    <row r="4" spans="2:9" x14ac:dyDescent="0.3">
      <c r="B4" t="s">
        <v>448</v>
      </c>
      <c r="C4" t="s">
        <v>446</v>
      </c>
      <c r="D4" t="s">
        <v>455</v>
      </c>
      <c r="E4" t="s">
        <v>456</v>
      </c>
      <c r="F4" t="s">
        <v>694</v>
      </c>
      <c r="G4" t="s">
        <v>458</v>
      </c>
      <c r="H4" t="s">
        <v>926</v>
      </c>
    </row>
    <row r="5" spans="2:9" x14ac:dyDescent="0.3">
      <c r="B5" t="s">
        <v>453</v>
      </c>
      <c r="C5" t="s">
        <v>459</v>
      </c>
      <c r="E5" s="38"/>
      <c r="F5" s="38">
        <v>2364.9</v>
      </c>
      <c r="G5" s="37">
        <f>F5-E5</f>
        <v>2364.9</v>
      </c>
    </row>
    <row r="6" spans="2:9" x14ac:dyDescent="0.3">
      <c r="B6" t="s">
        <v>696</v>
      </c>
      <c r="C6" t="s">
        <v>697</v>
      </c>
      <c r="D6">
        <v>765467</v>
      </c>
      <c r="E6" s="38">
        <v>1600</v>
      </c>
      <c r="F6" s="38"/>
      <c r="G6" s="37">
        <f>G5-F6-E6</f>
        <v>764.90000000000009</v>
      </c>
      <c r="I6" s="51" t="s">
        <v>698</v>
      </c>
    </row>
    <row r="7" spans="2:9" x14ac:dyDescent="0.3">
      <c r="B7" t="s">
        <v>695</v>
      </c>
      <c r="C7" t="s">
        <v>785</v>
      </c>
      <c r="E7" s="38">
        <v>23.6</v>
      </c>
      <c r="F7" s="38"/>
      <c r="G7" s="37">
        <f t="shared" ref="G7" si="0">G6-F7-E7</f>
        <v>741.30000000000007</v>
      </c>
      <c r="I7" s="51"/>
    </row>
    <row r="8" spans="2:9" x14ac:dyDescent="0.3">
      <c r="B8" t="s">
        <v>695</v>
      </c>
      <c r="C8" t="s">
        <v>693</v>
      </c>
      <c r="E8" s="38"/>
      <c r="F8" s="82">
        <v>3000</v>
      </c>
      <c r="G8" s="37">
        <f>G7+F8-E8</f>
        <v>3741.3</v>
      </c>
    </row>
    <row r="9" spans="2:9" x14ac:dyDescent="0.3">
      <c r="B9" t="s">
        <v>674</v>
      </c>
      <c r="C9" t="s">
        <v>675</v>
      </c>
      <c r="D9" s="37"/>
      <c r="E9" s="38"/>
      <c r="F9" s="37">
        <v>11100</v>
      </c>
      <c r="G9" s="37">
        <f t="shared" ref="G9:G72" si="1">G8-E9+F9</f>
        <v>14841.3</v>
      </c>
    </row>
    <row r="10" spans="2:9" x14ac:dyDescent="0.3">
      <c r="B10" t="s">
        <v>674</v>
      </c>
      <c r="C10" t="s">
        <v>676</v>
      </c>
      <c r="D10" s="37"/>
      <c r="E10" s="38"/>
      <c r="F10" s="37">
        <v>11600</v>
      </c>
      <c r="G10" s="37">
        <f t="shared" si="1"/>
        <v>26441.3</v>
      </c>
    </row>
    <row r="11" spans="2:9" x14ac:dyDescent="0.3">
      <c r="B11" t="s">
        <v>674</v>
      </c>
      <c r="C11" t="s">
        <v>677</v>
      </c>
      <c r="D11" s="37"/>
      <c r="E11" s="38"/>
      <c r="F11" s="37">
        <v>7900</v>
      </c>
      <c r="G11" s="37">
        <f t="shared" si="1"/>
        <v>34341.300000000003</v>
      </c>
    </row>
    <row r="12" spans="2:9" x14ac:dyDescent="0.3">
      <c r="B12" t="s">
        <v>674</v>
      </c>
      <c r="C12" t="s">
        <v>678</v>
      </c>
      <c r="D12" s="37"/>
      <c r="E12" s="38"/>
      <c r="F12" s="37">
        <v>10600</v>
      </c>
      <c r="G12" s="37">
        <f t="shared" si="1"/>
        <v>44941.3</v>
      </c>
    </row>
    <row r="13" spans="2:9" x14ac:dyDescent="0.3">
      <c r="B13" t="s">
        <v>674</v>
      </c>
      <c r="C13" t="s">
        <v>679</v>
      </c>
      <c r="D13" s="37"/>
      <c r="E13" s="38"/>
      <c r="F13" s="37">
        <v>13300</v>
      </c>
      <c r="G13" s="37">
        <f t="shared" si="1"/>
        <v>58241.3</v>
      </c>
    </row>
    <row r="14" spans="2:9" x14ac:dyDescent="0.3">
      <c r="B14" t="s">
        <v>674</v>
      </c>
      <c r="C14" t="s">
        <v>680</v>
      </c>
      <c r="D14" s="37"/>
      <c r="E14" s="38"/>
      <c r="F14" s="37">
        <v>12000</v>
      </c>
      <c r="G14" s="37">
        <f t="shared" si="1"/>
        <v>70241.3</v>
      </c>
    </row>
    <row r="15" spans="2:9" x14ac:dyDescent="0.3">
      <c r="B15" t="s">
        <v>674</v>
      </c>
      <c r="C15" t="s">
        <v>681</v>
      </c>
      <c r="D15" s="37"/>
      <c r="E15" s="38"/>
      <c r="F15" s="37">
        <v>13000</v>
      </c>
      <c r="G15" s="37">
        <f t="shared" si="1"/>
        <v>83241.3</v>
      </c>
    </row>
    <row r="16" spans="2:9" x14ac:dyDescent="0.3">
      <c r="B16" t="s">
        <v>674</v>
      </c>
      <c r="C16" t="s">
        <v>688</v>
      </c>
      <c r="D16" s="37"/>
      <c r="E16" s="38"/>
      <c r="F16" s="37">
        <v>12000</v>
      </c>
      <c r="G16" s="37">
        <f t="shared" si="1"/>
        <v>95241.3</v>
      </c>
    </row>
    <row r="17" spans="2:7" x14ac:dyDescent="0.3">
      <c r="B17" t="s">
        <v>674</v>
      </c>
      <c r="C17" t="s">
        <v>682</v>
      </c>
      <c r="D17" s="37"/>
      <c r="E17" s="38"/>
      <c r="F17" s="37">
        <v>13400</v>
      </c>
      <c r="G17" s="37">
        <f t="shared" si="1"/>
        <v>108641.3</v>
      </c>
    </row>
    <row r="18" spans="2:7" x14ac:dyDescent="0.3">
      <c r="B18" t="s">
        <v>674</v>
      </c>
      <c r="C18" t="s">
        <v>683</v>
      </c>
      <c r="D18" s="37"/>
      <c r="E18" s="38"/>
      <c r="F18" s="37">
        <v>13400</v>
      </c>
      <c r="G18" s="37">
        <f t="shared" si="1"/>
        <v>122041.3</v>
      </c>
    </row>
    <row r="19" spans="2:7" x14ac:dyDescent="0.3">
      <c r="B19" t="s">
        <v>674</v>
      </c>
      <c r="C19" t="s">
        <v>684</v>
      </c>
      <c r="D19" s="37"/>
      <c r="E19" s="38"/>
      <c r="F19" s="37">
        <v>13100</v>
      </c>
      <c r="G19" s="37">
        <f t="shared" si="1"/>
        <v>135141.29999999999</v>
      </c>
    </row>
    <row r="20" spans="2:7" x14ac:dyDescent="0.3">
      <c r="B20" t="s">
        <v>674</v>
      </c>
      <c r="C20" t="s">
        <v>686</v>
      </c>
      <c r="D20" s="37"/>
      <c r="E20" s="38"/>
      <c r="F20" s="37">
        <v>8000</v>
      </c>
      <c r="G20" s="37">
        <f t="shared" si="1"/>
        <v>143141.29999999999</v>
      </c>
    </row>
    <row r="21" spans="2:7" x14ac:dyDescent="0.3">
      <c r="B21" t="s">
        <v>674</v>
      </c>
      <c r="C21" t="s">
        <v>685</v>
      </c>
      <c r="D21" s="37"/>
      <c r="E21" s="38"/>
      <c r="F21" s="37">
        <v>13800</v>
      </c>
      <c r="G21" s="37">
        <f t="shared" si="1"/>
        <v>156941.29999999999</v>
      </c>
    </row>
    <row r="22" spans="2:7" x14ac:dyDescent="0.3">
      <c r="B22" t="s">
        <v>674</v>
      </c>
      <c r="C22" t="s">
        <v>687</v>
      </c>
      <c r="D22" s="37"/>
      <c r="E22" s="38"/>
      <c r="F22" s="37">
        <v>13400</v>
      </c>
      <c r="G22" s="37">
        <f t="shared" si="1"/>
        <v>170341.3</v>
      </c>
    </row>
    <row r="23" spans="2:7" x14ac:dyDescent="0.3">
      <c r="B23" t="s">
        <v>674</v>
      </c>
      <c r="C23" t="s">
        <v>693</v>
      </c>
      <c r="E23" s="38"/>
      <c r="F23" s="82">
        <v>5300</v>
      </c>
      <c r="G23" s="37">
        <f t="shared" si="1"/>
        <v>175641.3</v>
      </c>
    </row>
    <row r="24" spans="2:7" x14ac:dyDescent="0.3">
      <c r="B24" t="s">
        <v>706</v>
      </c>
      <c r="C24" t="s">
        <v>784</v>
      </c>
      <c r="E24" s="38"/>
      <c r="F24" s="38">
        <v>81</v>
      </c>
      <c r="G24" s="37">
        <f t="shared" si="1"/>
        <v>175722.3</v>
      </c>
    </row>
    <row r="25" spans="2:7" x14ac:dyDescent="0.3">
      <c r="B25" t="s">
        <v>779</v>
      </c>
      <c r="C25" t="s">
        <v>75</v>
      </c>
      <c r="D25" s="62">
        <v>327491</v>
      </c>
      <c r="E25" s="38"/>
      <c r="F25" s="37">
        <v>13500</v>
      </c>
      <c r="G25" s="37">
        <f t="shared" si="1"/>
        <v>189222.3</v>
      </c>
    </row>
    <row r="26" spans="2:7" x14ac:dyDescent="0.3">
      <c r="B26" t="s">
        <v>779</v>
      </c>
      <c r="C26" t="s">
        <v>369</v>
      </c>
      <c r="D26" s="62">
        <v>100021</v>
      </c>
      <c r="E26" s="38"/>
      <c r="F26" s="37">
        <v>12800</v>
      </c>
      <c r="G26" s="37">
        <f t="shared" si="1"/>
        <v>202022.3</v>
      </c>
    </row>
    <row r="27" spans="2:7" x14ac:dyDescent="0.3">
      <c r="B27" t="s">
        <v>779</v>
      </c>
      <c r="C27" t="s">
        <v>360</v>
      </c>
      <c r="D27" s="62">
        <v>372191</v>
      </c>
      <c r="E27" s="38"/>
      <c r="F27" s="37">
        <v>12800</v>
      </c>
      <c r="G27" s="37">
        <f t="shared" si="1"/>
        <v>214822.3</v>
      </c>
    </row>
    <row r="28" spans="2:7" x14ac:dyDescent="0.3">
      <c r="B28" t="s">
        <v>779</v>
      </c>
      <c r="C28" t="s">
        <v>32</v>
      </c>
      <c r="D28" s="61" t="s">
        <v>705</v>
      </c>
      <c r="E28" s="38"/>
      <c r="F28" s="37">
        <v>7300</v>
      </c>
      <c r="G28" s="37">
        <f t="shared" si="1"/>
        <v>222122.3</v>
      </c>
    </row>
    <row r="29" spans="2:7" x14ac:dyDescent="0.3">
      <c r="B29" t="s">
        <v>779</v>
      </c>
      <c r="C29" t="s">
        <v>146</v>
      </c>
      <c r="D29" s="61" t="s">
        <v>710</v>
      </c>
      <c r="E29" s="38"/>
      <c r="F29" s="37">
        <v>8700</v>
      </c>
      <c r="G29" s="37">
        <f t="shared" si="1"/>
        <v>230822.3</v>
      </c>
    </row>
    <row r="30" spans="2:7" x14ac:dyDescent="0.3">
      <c r="B30" t="s">
        <v>779</v>
      </c>
      <c r="C30" t="s">
        <v>343</v>
      </c>
      <c r="D30" s="61" t="s">
        <v>710</v>
      </c>
      <c r="E30" s="38"/>
      <c r="F30" s="37">
        <v>13000</v>
      </c>
      <c r="G30" s="37">
        <f t="shared" si="1"/>
        <v>243822.3</v>
      </c>
    </row>
    <row r="31" spans="2:7" x14ac:dyDescent="0.3">
      <c r="B31" t="s">
        <v>779</v>
      </c>
      <c r="C31" t="s">
        <v>217</v>
      </c>
      <c r="D31" s="83" t="s">
        <v>652</v>
      </c>
      <c r="E31" s="38"/>
      <c r="F31" s="37">
        <v>11300</v>
      </c>
      <c r="G31" s="37">
        <f t="shared" si="1"/>
        <v>255122.3</v>
      </c>
    </row>
    <row r="32" spans="2:7" x14ac:dyDescent="0.3">
      <c r="B32" t="s">
        <v>779</v>
      </c>
      <c r="C32" t="s">
        <v>46</v>
      </c>
      <c r="D32" s="61" t="s">
        <v>656</v>
      </c>
      <c r="E32" s="38"/>
      <c r="F32" s="37">
        <v>7900</v>
      </c>
      <c r="G32" s="37">
        <f t="shared" si="1"/>
        <v>263022.3</v>
      </c>
    </row>
    <row r="33" spans="2:7" x14ac:dyDescent="0.3">
      <c r="B33" t="s">
        <v>779</v>
      </c>
      <c r="C33" t="s">
        <v>751</v>
      </c>
      <c r="D33" s="61" t="s">
        <v>716</v>
      </c>
      <c r="E33" s="38"/>
      <c r="F33" s="37">
        <v>12000</v>
      </c>
      <c r="G33" s="37">
        <f t="shared" si="1"/>
        <v>275022.3</v>
      </c>
    </row>
    <row r="34" spans="2:7" x14ac:dyDescent="0.3">
      <c r="B34" t="s">
        <v>779</v>
      </c>
      <c r="C34" t="s">
        <v>66</v>
      </c>
      <c r="D34" s="61" t="s">
        <v>654</v>
      </c>
      <c r="E34" s="38"/>
      <c r="F34" s="37">
        <v>5400</v>
      </c>
      <c r="G34" s="37">
        <f t="shared" si="1"/>
        <v>280422.3</v>
      </c>
    </row>
    <row r="35" spans="2:7" x14ac:dyDescent="0.3">
      <c r="B35" t="s">
        <v>779</v>
      </c>
      <c r="C35" t="s">
        <v>251</v>
      </c>
      <c r="D35" s="61" t="s">
        <v>712</v>
      </c>
      <c r="E35" s="38"/>
      <c r="F35" s="37">
        <v>13000</v>
      </c>
      <c r="G35" s="37">
        <f t="shared" si="1"/>
        <v>293422.3</v>
      </c>
    </row>
    <row r="36" spans="2:7" x14ac:dyDescent="0.3">
      <c r="B36" t="s">
        <v>779</v>
      </c>
      <c r="C36" t="s">
        <v>47</v>
      </c>
      <c r="D36" s="61" t="s">
        <v>652</v>
      </c>
      <c r="E36" s="38"/>
      <c r="F36" s="37">
        <v>14200</v>
      </c>
      <c r="G36" s="37">
        <f t="shared" si="1"/>
        <v>307622.3</v>
      </c>
    </row>
    <row r="37" spans="2:7" x14ac:dyDescent="0.3">
      <c r="B37" t="s">
        <v>779</v>
      </c>
      <c r="C37" t="s">
        <v>392</v>
      </c>
      <c r="D37" s="61" t="s">
        <v>657</v>
      </c>
      <c r="E37" s="38"/>
      <c r="F37" s="37">
        <v>12100</v>
      </c>
      <c r="G37" s="37">
        <f t="shared" si="1"/>
        <v>319722.3</v>
      </c>
    </row>
    <row r="38" spans="2:7" x14ac:dyDescent="0.3">
      <c r="B38" t="s">
        <v>779</v>
      </c>
      <c r="C38" t="s">
        <v>749</v>
      </c>
      <c r="D38" s="61" t="s">
        <v>713</v>
      </c>
      <c r="E38" s="38"/>
      <c r="F38" s="37">
        <v>12700</v>
      </c>
      <c r="G38" s="37">
        <f t="shared" si="1"/>
        <v>332422.3</v>
      </c>
    </row>
    <row r="39" spans="2:7" x14ac:dyDescent="0.3">
      <c r="B39" t="s">
        <v>779</v>
      </c>
      <c r="C39" t="s">
        <v>28</v>
      </c>
      <c r="D39" s="61" t="s">
        <v>714</v>
      </c>
      <c r="E39" s="38"/>
      <c r="F39" s="37">
        <v>7100</v>
      </c>
      <c r="G39" s="37">
        <f t="shared" si="1"/>
        <v>339522.3</v>
      </c>
    </row>
    <row r="40" spans="2:7" x14ac:dyDescent="0.3">
      <c r="B40" t="s">
        <v>779</v>
      </c>
      <c r="C40" t="s">
        <v>41</v>
      </c>
      <c r="D40" s="61" t="s">
        <v>588</v>
      </c>
      <c r="E40" s="38"/>
      <c r="F40" s="37">
        <v>14800</v>
      </c>
      <c r="G40" s="37">
        <f t="shared" si="1"/>
        <v>354322.3</v>
      </c>
    </row>
    <row r="41" spans="2:7" x14ac:dyDescent="0.3">
      <c r="B41" t="s">
        <v>779</v>
      </c>
      <c r="C41" t="s">
        <v>260</v>
      </c>
      <c r="D41" s="61" t="s">
        <v>581</v>
      </c>
      <c r="E41" s="38"/>
      <c r="F41" s="37">
        <v>13400</v>
      </c>
      <c r="G41" s="37">
        <f t="shared" si="1"/>
        <v>367722.3</v>
      </c>
    </row>
    <row r="42" spans="2:7" x14ac:dyDescent="0.3">
      <c r="B42" t="s">
        <v>779</v>
      </c>
      <c r="C42" t="s">
        <v>55</v>
      </c>
      <c r="D42" s="61" t="s">
        <v>592</v>
      </c>
      <c r="E42" s="38"/>
      <c r="F42" s="37">
        <v>8800</v>
      </c>
      <c r="G42" s="37">
        <f t="shared" si="1"/>
        <v>376522.3</v>
      </c>
    </row>
    <row r="43" spans="2:7" x14ac:dyDescent="0.3">
      <c r="B43" t="s">
        <v>779</v>
      </c>
      <c r="C43" t="s">
        <v>73</v>
      </c>
      <c r="D43" s="62">
        <v>181826</v>
      </c>
      <c r="E43" s="38"/>
      <c r="F43" s="37">
        <v>13800</v>
      </c>
      <c r="G43" s="37">
        <f t="shared" si="1"/>
        <v>390322.3</v>
      </c>
    </row>
    <row r="44" spans="2:7" x14ac:dyDescent="0.3">
      <c r="B44" t="s">
        <v>779</v>
      </c>
      <c r="C44" t="s">
        <v>82</v>
      </c>
      <c r="D44" s="62">
        <v>184002</v>
      </c>
      <c r="E44" s="38"/>
      <c r="F44" s="37">
        <v>13600</v>
      </c>
      <c r="G44" s="37">
        <f t="shared" si="1"/>
        <v>403922.3</v>
      </c>
    </row>
    <row r="45" spans="2:7" x14ac:dyDescent="0.3">
      <c r="B45" t="s">
        <v>779</v>
      </c>
      <c r="C45" t="s">
        <v>310</v>
      </c>
      <c r="D45" s="62">
        <v>293515</v>
      </c>
      <c r="E45" s="38"/>
      <c r="F45" s="37">
        <v>12500</v>
      </c>
      <c r="G45" s="37">
        <f t="shared" si="1"/>
        <v>416422.3</v>
      </c>
    </row>
    <row r="46" spans="2:7" x14ac:dyDescent="0.3">
      <c r="B46" t="s">
        <v>779</v>
      </c>
      <c r="C46" t="s">
        <v>242</v>
      </c>
      <c r="D46" s="62">
        <v>220878</v>
      </c>
      <c r="E46" s="38"/>
      <c r="F46" s="37">
        <v>13000</v>
      </c>
      <c r="G46" s="37">
        <f t="shared" si="1"/>
        <v>429422.3</v>
      </c>
    </row>
    <row r="47" spans="2:7" x14ac:dyDescent="0.3">
      <c r="B47" t="s">
        <v>779</v>
      </c>
      <c r="C47" t="s">
        <v>206</v>
      </c>
      <c r="D47" s="62">
        <v>377210</v>
      </c>
      <c r="E47" s="38"/>
      <c r="F47" s="37">
        <v>11900</v>
      </c>
      <c r="G47" s="37">
        <f t="shared" si="1"/>
        <v>441322.3</v>
      </c>
    </row>
    <row r="48" spans="2:7" x14ac:dyDescent="0.3">
      <c r="B48" t="s">
        <v>779</v>
      </c>
      <c r="C48" t="s">
        <v>231</v>
      </c>
      <c r="D48" s="62">
        <v>584631</v>
      </c>
      <c r="E48" s="38"/>
      <c r="F48" s="37">
        <v>13600</v>
      </c>
      <c r="G48" s="37">
        <f t="shared" si="1"/>
        <v>454922.3</v>
      </c>
    </row>
    <row r="49" spans="2:7" x14ac:dyDescent="0.3">
      <c r="B49" t="s">
        <v>779</v>
      </c>
      <c r="C49" t="s">
        <v>294</v>
      </c>
      <c r="D49" s="62">
        <v>754692</v>
      </c>
      <c r="E49" s="38"/>
      <c r="F49" s="37">
        <v>10500</v>
      </c>
      <c r="G49" s="37">
        <f t="shared" si="1"/>
        <v>465422.3</v>
      </c>
    </row>
    <row r="50" spans="2:7" x14ac:dyDescent="0.3">
      <c r="B50" t="s">
        <v>779</v>
      </c>
      <c r="C50" t="s">
        <v>293</v>
      </c>
      <c r="D50" s="62">
        <v>783790</v>
      </c>
      <c r="E50" s="38"/>
      <c r="F50" s="37">
        <v>12500</v>
      </c>
      <c r="G50" s="37">
        <f t="shared" si="1"/>
        <v>477922.3</v>
      </c>
    </row>
    <row r="51" spans="2:7" x14ac:dyDescent="0.3">
      <c r="B51" t="s">
        <v>779</v>
      </c>
      <c r="C51" t="s">
        <v>150</v>
      </c>
      <c r="D51" s="62">
        <v>872327</v>
      </c>
      <c r="E51" s="38"/>
      <c r="F51" s="37">
        <v>6000</v>
      </c>
      <c r="G51" s="37">
        <f t="shared" si="1"/>
        <v>483922.3</v>
      </c>
    </row>
    <row r="52" spans="2:7" x14ac:dyDescent="0.3">
      <c r="B52" t="s">
        <v>779</v>
      </c>
      <c r="C52" t="s">
        <v>295</v>
      </c>
      <c r="D52" s="62">
        <v>875977</v>
      </c>
      <c r="E52" s="38"/>
      <c r="F52" s="37">
        <v>12300</v>
      </c>
      <c r="G52" s="37">
        <f t="shared" si="1"/>
        <v>496222.3</v>
      </c>
    </row>
    <row r="53" spans="2:7" x14ac:dyDescent="0.3">
      <c r="B53" t="s">
        <v>779</v>
      </c>
      <c r="C53" t="s">
        <v>159</v>
      </c>
      <c r="D53" s="62">
        <v>906011</v>
      </c>
      <c r="E53" s="38"/>
      <c r="F53" s="37">
        <v>2500</v>
      </c>
      <c r="G53" s="37">
        <f t="shared" si="1"/>
        <v>498722.3</v>
      </c>
    </row>
    <row r="54" spans="2:7" x14ac:dyDescent="0.3">
      <c r="B54" t="s">
        <v>779</v>
      </c>
      <c r="C54" t="s">
        <v>371</v>
      </c>
      <c r="D54" s="62">
        <v>983648</v>
      </c>
      <c r="E54" s="38"/>
      <c r="F54" s="37">
        <v>11700</v>
      </c>
      <c r="G54" s="37">
        <f t="shared" si="1"/>
        <v>510422.3</v>
      </c>
    </row>
    <row r="55" spans="2:7" x14ac:dyDescent="0.3">
      <c r="B55" t="s">
        <v>779</v>
      </c>
      <c r="C55" t="s">
        <v>123</v>
      </c>
      <c r="D55" s="61" t="s">
        <v>507</v>
      </c>
      <c r="E55" s="38"/>
      <c r="F55" s="37">
        <v>7400</v>
      </c>
      <c r="G55" s="37">
        <f t="shared" si="1"/>
        <v>517822.3</v>
      </c>
    </row>
    <row r="56" spans="2:7" x14ac:dyDescent="0.3">
      <c r="B56" t="s">
        <v>779</v>
      </c>
      <c r="C56" t="s">
        <v>62</v>
      </c>
      <c r="D56" s="61" t="s">
        <v>655</v>
      </c>
      <c r="E56" s="38"/>
      <c r="F56" s="37">
        <v>14600</v>
      </c>
      <c r="G56" s="37">
        <f t="shared" si="1"/>
        <v>532422.30000000005</v>
      </c>
    </row>
    <row r="57" spans="2:7" x14ac:dyDescent="0.3">
      <c r="B57" t="s">
        <v>779</v>
      </c>
      <c r="C57" t="s">
        <v>288</v>
      </c>
      <c r="D57" s="62">
        <v>877352</v>
      </c>
      <c r="E57" s="38"/>
      <c r="F57" s="37">
        <v>12600</v>
      </c>
      <c r="G57" s="37">
        <f t="shared" si="1"/>
        <v>545022.30000000005</v>
      </c>
    </row>
    <row r="58" spans="2:7" x14ac:dyDescent="0.3">
      <c r="B58" t="s">
        <v>779</v>
      </c>
      <c r="C58" t="s">
        <v>386</v>
      </c>
      <c r="D58" s="62">
        <v>876801</v>
      </c>
      <c r="E58" s="38"/>
      <c r="F58" s="37">
        <v>11500</v>
      </c>
      <c r="G58" s="37">
        <f t="shared" si="1"/>
        <v>556522.30000000005</v>
      </c>
    </row>
    <row r="59" spans="2:7" x14ac:dyDescent="0.3">
      <c r="B59" t="s">
        <v>779</v>
      </c>
      <c r="C59" t="s">
        <v>283</v>
      </c>
      <c r="D59" s="62">
        <v>505485</v>
      </c>
      <c r="E59" s="38"/>
      <c r="F59" s="37">
        <v>12600</v>
      </c>
      <c r="G59" s="37">
        <f t="shared" si="1"/>
        <v>569122.30000000005</v>
      </c>
    </row>
    <row r="60" spans="2:7" x14ac:dyDescent="0.3">
      <c r="B60" t="s">
        <v>779</v>
      </c>
      <c r="C60" t="s">
        <v>317</v>
      </c>
      <c r="D60" s="62">
        <v>537552</v>
      </c>
      <c r="E60" s="38"/>
      <c r="F60" s="37">
        <v>10700</v>
      </c>
      <c r="G60" s="37">
        <f t="shared" si="1"/>
        <v>579822.30000000005</v>
      </c>
    </row>
    <row r="61" spans="2:7" x14ac:dyDescent="0.3">
      <c r="B61" t="s">
        <v>779</v>
      </c>
      <c r="C61" t="s">
        <v>372</v>
      </c>
      <c r="D61" s="62">
        <v>163767</v>
      </c>
      <c r="E61" s="38"/>
      <c r="F61" s="37">
        <v>12800</v>
      </c>
      <c r="G61" s="37">
        <f t="shared" si="1"/>
        <v>592622.30000000005</v>
      </c>
    </row>
    <row r="62" spans="2:7" x14ac:dyDescent="0.3">
      <c r="B62" t="s">
        <v>779</v>
      </c>
      <c r="C62" t="s">
        <v>408</v>
      </c>
      <c r="D62" s="62">
        <v>197544</v>
      </c>
      <c r="E62" s="38"/>
      <c r="F62" s="37">
        <v>11100</v>
      </c>
      <c r="G62" s="37">
        <f t="shared" si="1"/>
        <v>603722.30000000005</v>
      </c>
    </row>
    <row r="63" spans="2:7" x14ac:dyDescent="0.3">
      <c r="B63" t="s">
        <v>779</v>
      </c>
      <c r="C63" t="s">
        <v>399</v>
      </c>
      <c r="D63" s="62">
        <v>209517</v>
      </c>
      <c r="F63" s="37">
        <v>12600</v>
      </c>
      <c r="G63" s="37">
        <f t="shared" si="1"/>
        <v>616322.30000000005</v>
      </c>
    </row>
    <row r="64" spans="2:7" x14ac:dyDescent="0.3">
      <c r="B64" t="s">
        <v>779</v>
      </c>
      <c r="C64" t="s">
        <v>226</v>
      </c>
      <c r="D64" s="62">
        <v>276935</v>
      </c>
      <c r="F64" s="37">
        <v>13200</v>
      </c>
      <c r="G64" s="37">
        <f t="shared" si="1"/>
        <v>629522.30000000005</v>
      </c>
    </row>
    <row r="65" spans="2:7" x14ac:dyDescent="0.3">
      <c r="B65" t="s">
        <v>779</v>
      </c>
      <c r="C65" t="s">
        <v>403</v>
      </c>
      <c r="D65" s="62">
        <v>650541</v>
      </c>
      <c r="F65" s="37">
        <v>12100</v>
      </c>
      <c r="G65" s="37">
        <f t="shared" si="1"/>
        <v>641622.30000000005</v>
      </c>
    </row>
    <row r="66" spans="2:7" x14ac:dyDescent="0.3">
      <c r="B66" t="s">
        <v>779</v>
      </c>
      <c r="C66" t="s">
        <v>185</v>
      </c>
      <c r="D66" s="62">
        <v>655553</v>
      </c>
      <c r="F66" s="37">
        <v>13800</v>
      </c>
      <c r="G66" s="37">
        <f t="shared" si="1"/>
        <v>655422.30000000005</v>
      </c>
    </row>
    <row r="67" spans="2:7" x14ac:dyDescent="0.3">
      <c r="B67" t="s">
        <v>779</v>
      </c>
      <c r="C67" t="s">
        <v>209</v>
      </c>
      <c r="D67" s="62">
        <v>374882</v>
      </c>
      <c r="F67" s="37">
        <v>10600</v>
      </c>
      <c r="G67" s="37">
        <f t="shared" si="1"/>
        <v>666022.30000000005</v>
      </c>
    </row>
    <row r="68" spans="2:7" x14ac:dyDescent="0.3">
      <c r="B68" t="s">
        <v>779</v>
      </c>
      <c r="C68" t="s">
        <v>383</v>
      </c>
      <c r="D68" s="62">
        <v>100065</v>
      </c>
      <c r="F68" s="37">
        <v>12300</v>
      </c>
      <c r="G68" s="37">
        <f t="shared" si="1"/>
        <v>678322.3</v>
      </c>
    </row>
    <row r="69" spans="2:7" x14ac:dyDescent="0.3">
      <c r="B69" t="s">
        <v>779</v>
      </c>
      <c r="C69" t="s">
        <v>215</v>
      </c>
      <c r="D69" s="62">
        <v>74771</v>
      </c>
      <c r="F69" s="37">
        <v>14000</v>
      </c>
      <c r="G69" s="37">
        <f t="shared" si="1"/>
        <v>692322.3</v>
      </c>
    </row>
    <row r="70" spans="2:7" x14ac:dyDescent="0.3">
      <c r="B70" t="s">
        <v>779</v>
      </c>
      <c r="C70" t="s">
        <v>363</v>
      </c>
      <c r="D70" s="62">
        <v>244085</v>
      </c>
      <c r="F70" s="37">
        <v>12800</v>
      </c>
      <c r="G70" s="37">
        <f t="shared" si="1"/>
        <v>705122.3</v>
      </c>
    </row>
    <row r="71" spans="2:7" x14ac:dyDescent="0.3">
      <c r="B71" t="s">
        <v>779</v>
      </c>
      <c r="C71" t="s">
        <v>339</v>
      </c>
      <c r="D71" s="62">
        <v>352489</v>
      </c>
      <c r="F71" s="37">
        <v>13000</v>
      </c>
      <c r="G71" s="37">
        <f t="shared" si="1"/>
        <v>718122.3</v>
      </c>
    </row>
    <row r="72" spans="2:7" x14ac:dyDescent="0.3">
      <c r="B72" t="s">
        <v>779</v>
      </c>
      <c r="C72" t="s">
        <v>268</v>
      </c>
      <c r="D72" s="62">
        <v>385347</v>
      </c>
      <c r="F72" s="37">
        <v>13300</v>
      </c>
      <c r="G72" s="37">
        <f t="shared" si="1"/>
        <v>731422.3</v>
      </c>
    </row>
    <row r="73" spans="2:7" x14ac:dyDescent="0.3">
      <c r="B73" t="s">
        <v>779</v>
      </c>
      <c r="C73" t="s">
        <v>252</v>
      </c>
      <c r="D73" s="61">
        <v>479209</v>
      </c>
      <c r="F73" s="37">
        <v>12800</v>
      </c>
      <c r="G73" s="37">
        <f t="shared" ref="G73:G141" si="2">G72-E73+F73</f>
        <v>744222.3</v>
      </c>
    </row>
    <row r="74" spans="2:7" x14ac:dyDescent="0.3">
      <c r="B74" t="s">
        <v>779</v>
      </c>
      <c r="C74" t="s">
        <v>58</v>
      </c>
      <c r="D74" s="61" t="s">
        <v>502</v>
      </c>
      <c r="F74" s="37">
        <v>12600</v>
      </c>
      <c r="G74" s="37">
        <f t="shared" si="2"/>
        <v>756822.3</v>
      </c>
    </row>
    <row r="75" spans="2:7" x14ac:dyDescent="0.3">
      <c r="B75" t="s">
        <v>779</v>
      </c>
      <c r="C75" t="s">
        <v>216</v>
      </c>
      <c r="D75" s="61" t="s">
        <v>738</v>
      </c>
      <c r="F75" s="37">
        <v>11200</v>
      </c>
      <c r="G75" s="37">
        <f t="shared" si="2"/>
        <v>768022.3</v>
      </c>
    </row>
    <row r="76" spans="2:7" x14ac:dyDescent="0.3">
      <c r="B76" t="s">
        <v>779</v>
      </c>
      <c r="C76" t="s">
        <v>69</v>
      </c>
      <c r="D76" s="62">
        <v>477851</v>
      </c>
      <c r="F76" s="37">
        <v>14200</v>
      </c>
      <c r="G76" s="37">
        <f t="shared" si="2"/>
        <v>782222.3</v>
      </c>
    </row>
    <row r="77" spans="2:7" x14ac:dyDescent="0.3">
      <c r="B77" t="s">
        <v>779</v>
      </c>
      <c r="C77" t="s">
        <v>71</v>
      </c>
      <c r="D77" s="62">
        <v>412652</v>
      </c>
      <c r="F77" s="37">
        <v>14200</v>
      </c>
      <c r="G77" s="37">
        <f t="shared" si="2"/>
        <v>796422.3</v>
      </c>
    </row>
    <row r="78" spans="2:7" x14ac:dyDescent="0.3">
      <c r="B78" t="s">
        <v>779</v>
      </c>
      <c r="C78" t="s">
        <v>405</v>
      </c>
      <c r="D78" s="62">
        <v>901843</v>
      </c>
      <c r="F78" s="37">
        <v>11900</v>
      </c>
      <c r="G78" s="37">
        <f t="shared" si="2"/>
        <v>808322.3</v>
      </c>
    </row>
    <row r="79" spans="2:7" x14ac:dyDescent="0.3">
      <c r="B79" t="s">
        <v>779</v>
      </c>
      <c r="C79" t="s">
        <v>370</v>
      </c>
      <c r="D79" s="62">
        <v>224637</v>
      </c>
      <c r="F79" s="37">
        <v>5000</v>
      </c>
      <c r="G79" s="37">
        <f t="shared" si="2"/>
        <v>813322.3</v>
      </c>
    </row>
    <row r="80" spans="2:7" x14ac:dyDescent="0.3">
      <c r="B80" t="s">
        <v>779</v>
      </c>
      <c r="C80" t="s">
        <v>224</v>
      </c>
      <c r="D80" s="62">
        <v>861293</v>
      </c>
      <c r="F80" s="37">
        <v>8000</v>
      </c>
      <c r="G80" s="37">
        <f t="shared" si="2"/>
        <v>821322.3</v>
      </c>
    </row>
    <row r="81" spans="2:7" x14ac:dyDescent="0.3">
      <c r="B81" t="s">
        <v>779</v>
      </c>
      <c r="C81" t="s">
        <v>53</v>
      </c>
      <c r="D81" s="62">
        <v>100052</v>
      </c>
      <c r="F81" s="37">
        <v>14700</v>
      </c>
      <c r="G81" s="37">
        <f t="shared" si="2"/>
        <v>836022.3</v>
      </c>
    </row>
    <row r="82" spans="2:7" x14ac:dyDescent="0.3">
      <c r="B82" t="s">
        <v>779</v>
      </c>
      <c r="C82" t="s">
        <v>234</v>
      </c>
      <c r="D82" s="62">
        <v>100200</v>
      </c>
      <c r="F82" s="37">
        <v>13700</v>
      </c>
      <c r="G82" s="37">
        <f t="shared" si="2"/>
        <v>849722.3</v>
      </c>
    </row>
    <row r="83" spans="2:7" x14ac:dyDescent="0.3">
      <c r="B83" t="s">
        <v>779</v>
      </c>
      <c r="C83" t="s">
        <v>50</v>
      </c>
      <c r="D83" s="61" t="s">
        <v>586</v>
      </c>
      <c r="F83" s="37">
        <v>14100</v>
      </c>
      <c r="G83" s="37">
        <f t="shared" si="2"/>
        <v>863822.3</v>
      </c>
    </row>
    <row r="84" spans="2:7" x14ac:dyDescent="0.3">
      <c r="B84" t="s">
        <v>779</v>
      </c>
      <c r="C84" t="s">
        <v>176</v>
      </c>
      <c r="D84" s="61" t="s">
        <v>652</v>
      </c>
      <c r="F84" s="37">
        <v>9900</v>
      </c>
      <c r="G84" s="37">
        <f t="shared" si="2"/>
        <v>873722.3</v>
      </c>
    </row>
    <row r="85" spans="2:7" x14ac:dyDescent="0.3">
      <c r="B85" t="s">
        <v>779</v>
      </c>
      <c r="C85" t="s">
        <v>76</v>
      </c>
      <c r="D85" s="62">
        <v>576612</v>
      </c>
      <c r="F85" s="37">
        <v>14000</v>
      </c>
      <c r="G85" s="37">
        <f t="shared" si="2"/>
        <v>887722.3</v>
      </c>
    </row>
    <row r="86" spans="2:7" x14ac:dyDescent="0.3">
      <c r="B86" t="s">
        <v>779</v>
      </c>
      <c r="C86" t="s">
        <v>318</v>
      </c>
      <c r="D86" s="62">
        <v>550736</v>
      </c>
      <c r="F86" s="37">
        <v>12300</v>
      </c>
      <c r="G86" s="37">
        <f t="shared" si="2"/>
        <v>900022.3</v>
      </c>
    </row>
    <row r="87" spans="2:7" x14ac:dyDescent="0.3">
      <c r="B87" t="s">
        <v>779</v>
      </c>
      <c r="C87" t="s">
        <v>311</v>
      </c>
      <c r="D87" s="62">
        <v>699384</v>
      </c>
      <c r="F87" s="37">
        <v>13300</v>
      </c>
      <c r="G87" s="37">
        <f t="shared" si="2"/>
        <v>913322.3</v>
      </c>
    </row>
    <row r="88" spans="2:7" x14ac:dyDescent="0.3">
      <c r="B88" t="s">
        <v>779</v>
      </c>
      <c r="C88" t="s">
        <v>365</v>
      </c>
      <c r="D88" s="62">
        <v>937731</v>
      </c>
      <c r="F88" s="37">
        <v>12700</v>
      </c>
      <c r="G88" s="37">
        <f t="shared" si="2"/>
        <v>926022.3</v>
      </c>
    </row>
    <row r="89" spans="2:7" x14ac:dyDescent="0.3">
      <c r="B89" t="s">
        <v>779</v>
      </c>
      <c r="C89" t="s">
        <v>98</v>
      </c>
      <c r="D89" s="61" t="s">
        <v>597</v>
      </c>
      <c r="F89" s="37">
        <v>11100</v>
      </c>
      <c r="G89" s="37">
        <f t="shared" si="2"/>
        <v>937122.3</v>
      </c>
    </row>
    <row r="90" spans="2:7" x14ac:dyDescent="0.3">
      <c r="B90" t="s">
        <v>779</v>
      </c>
      <c r="C90" t="s">
        <v>172</v>
      </c>
      <c r="D90" s="62">
        <v>245659</v>
      </c>
      <c r="F90" s="37">
        <v>9200</v>
      </c>
      <c r="G90" s="37">
        <f t="shared" si="2"/>
        <v>946322.3</v>
      </c>
    </row>
    <row r="91" spans="2:7" x14ac:dyDescent="0.3">
      <c r="B91" t="s">
        <v>779</v>
      </c>
      <c r="C91" t="s">
        <v>303</v>
      </c>
      <c r="D91" s="62">
        <v>425380</v>
      </c>
      <c r="F91" s="37">
        <v>13300</v>
      </c>
      <c r="G91" s="37">
        <f t="shared" si="2"/>
        <v>959622.3</v>
      </c>
    </row>
    <row r="92" spans="2:7" x14ac:dyDescent="0.3">
      <c r="B92" t="s">
        <v>779</v>
      </c>
      <c r="C92" t="s">
        <v>87</v>
      </c>
      <c r="D92" s="61" t="s">
        <v>501</v>
      </c>
      <c r="F92" s="37">
        <v>11700</v>
      </c>
      <c r="G92" s="37">
        <f t="shared" si="2"/>
        <v>971322.3</v>
      </c>
    </row>
    <row r="93" spans="2:7" x14ac:dyDescent="0.3">
      <c r="B93" t="s">
        <v>779</v>
      </c>
      <c r="C93" t="s">
        <v>249</v>
      </c>
      <c r="D93" s="61" t="s">
        <v>659</v>
      </c>
      <c r="F93" s="37">
        <v>13500</v>
      </c>
      <c r="G93" s="37">
        <f t="shared" si="2"/>
        <v>984822.3</v>
      </c>
    </row>
    <row r="94" spans="2:7" x14ac:dyDescent="0.3">
      <c r="B94" t="s">
        <v>779</v>
      </c>
      <c r="C94" t="s">
        <v>102</v>
      </c>
      <c r="D94" s="62">
        <v>165649</v>
      </c>
      <c r="F94" s="37">
        <v>2900</v>
      </c>
      <c r="G94" s="37">
        <f t="shared" si="2"/>
        <v>987722.3</v>
      </c>
    </row>
    <row r="95" spans="2:7" x14ac:dyDescent="0.3">
      <c r="B95" t="s">
        <v>779</v>
      </c>
      <c r="C95" t="s">
        <v>204</v>
      </c>
      <c r="D95" s="62">
        <v>324101</v>
      </c>
      <c r="F95" s="37">
        <v>9600</v>
      </c>
      <c r="G95" s="37">
        <f t="shared" si="2"/>
        <v>997322.3</v>
      </c>
    </row>
    <row r="96" spans="2:7" x14ac:dyDescent="0.3">
      <c r="B96" t="s">
        <v>779</v>
      </c>
      <c r="C96" t="s">
        <v>173</v>
      </c>
      <c r="D96" s="62">
        <v>361022</v>
      </c>
      <c r="F96" s="37">
        <v>11600</v>
      </c>
      <c r="G96" s="37">
        <f t="shared" si="2"/>
        <v>1008922.3</v>
      </c>
    </row>
    <row r="97" spans="2:7" x14ac:dyDescent="0.3">
      <c r="B97" t="s">
        <v>779</v>
      </c>
      <c r="C97" t="s">
        <v>106</v>
      </c>
      <c r="D97" s="62">
        <v>410029</v>
      </c>
      <c r="F97" s="37">
        <v>12600</v>
      </c>
      <c r="G97" s="37">
        <f t="shared" si="2"/>
        <v>1021522.3</v>
      </c>
    </row>
    <row r="98" spans="2:7" x14ac:dyDescent="0.3">
      <c r="B98" t="s">
        <v>779</v>
      </c>
      <c r="C98" t="s">
        <v>404</v>
      </c>
      <c r="D98" s="62">
        <v>411394</v>
      </c>
      <c r="F98" s="37">
        <v>11800</v>
      </c>
      <c r="G98" s="37">
        <f t="shared" si="2"/>
        <v>1033322.3</v>
      </c>
    </row>
    <row r="99" spans="2:7" x14ac:dyDescent="0.3">
      <c r="B99" t="s">
        <v>779</v>
      </c>
      <c r="C99" t="s">
        <v>218</v>
      </c>
      <c r="D99" s="62">
        <v>436706</v>
      </c>
      <c r="F99" s="37">
        <v>13100</v>
      </c>
      <c r="G99" s="37">
        <f t="shared" si="2"/>
        <v>1046422.3</v>
      </c>
    </row>
    <row r="100" spans="2:7" x14ac:dyDescent="0.3">
      <c r="B100" t="s">
        <v>779</v>
      </c>
      <c r="C100" t="s">
        <v>230</v>
      </c>
      <c r="D100" s="62">
        <v>516760</v>
      </c>
      <c r="F100" s="37">
        <v>12600</v>
      </c>
      <c r="G100" s="37">
        <f t="shared" si="2"/>
        <v>1059022.3</v>
      </c>
    </row>
    <row r="101" spans="2:7" x14ac:dyDescent="0.3">
      <c r="B101" t="s">
        <v>779</v>
      </c>
      <c r="C101" t="s">
        <v>331</v>
      </c>
      <c r="D101" s="62">
        <v>592438</v>
      </c>
      <c r="F101" s="37">
        <v>12300</v>
      </c>
      <c r="G101" s="37">
        <f t="shared" si="2"/>
        <v>1071322.3</v>
      </c>
    </row>
    <row r="102" spans="2:7" x14ac:dyDescent="0.3">
      <c r="B102" t="s">
        <v>779</v>
      </c>
      <c r="C102" t="s">
        <v>316</v>
      </c>
      <c r="D102" s="62">
        <v>629631</v>
      </c>
      <c r="F102" s="37">
        <v>12400</v>
      </c>
      <c r="G102" s="37">
        <f t="shared" si="2"/>
        <v>1083722.3</v>
      </c>
    </row>
    <row r="103" spans="2:7" x14ac:dyDescent="0.3">
      <c r="B103" t="s">
        <v>779</v>
      </c>
      <c r="C103" t="s">
        <v>88</v>
      </c>
      <c r="D103" s="62">
        <v>683048</v>
      </c>
      <c r="F103" s="37">
        <v>11400</v>
      </c>
      <c r="G103" s="37">
        <f t="shared" si="2"/>
        <v>1095122.3</v>
      </c>
    </row>
    <row r="104" spans="2:7" x14ac:dyDescent="0.3">
      <c r="B104" t="s">
        <v>779</v>
      </c>
      <c r="C104" t="s">
        <v>92</v>
      </c>
      <c r="D104" s="62">
        <v>873742</v>
      </c>
      <c r="F104" s="37">
        <v>11400</v>
      </c>
      <c r="G104" s="37">
        <f t="shared" si="2"/>
        <v>1106522.3</v>
      </c>
    </row>
    <row r="105" spans="2:7" x14ac:dyDescent="0.3">
      <c r="B105" t="s">
        <v>779</v>
      </c>
      <c r="C105" t="s">
        <v>78</v>
      </c>
      <c r="D105" s="61" t="s">
        <v>663</v>
      </c>
      <c r="F105" s="37">
        <v>6900</v>
      </c>
      <c r="G105" s="37">
        <f t="shared" si="2"/>
        <v>1113422.3</v>
      </c>
    </row>
    <row r="106" spans="2:7" x14ac:dyDescent="0.3">
      <c r="B106" t="s">
        <v>779</v>
      </c>
      <c r="C106" t="s">
        <v>86</v>
      </c>
      <c r="D106" s="61" t="s">
        <v>500</v>
      </c>
      <c r="F106" s="37">
        <v>11600</v>
      </c>
      <c r="G106" s="37">
        <f t="shared" si="2"/>
        <v>1125022.3</v>
      </c>
    </row>
    <row r="107" spans="2:7" x14ac:dyDescent="0.3">
      <c r="B107" t="s">
        <v>779</v>
      </c>
      <c r="C107" t="s">
        <v>276</v>
      </c>
      <c r="D107" s="20">
        <v>617137</v>
      </c>
      <c r="F107" s="37">
        <v>11900</v>
      </c>
      <c r="G107" s="37">
        <f t="shared" si="2"/>
        <v>1136922.3</v>
      </c>
    </row>
    <row r="108" spans="2:7" x14ac:dyDescent="0.3">
      <c r="B108" t="s">
        <v>779</v>
      </c>
      <c r="C108" t="s">
        <v>237</v>
      </c>
      <c r="D108" s="62">
        <v>685778</v>
      </c>
      <c r="F108" s="37">
        <v>12400</v>
      </c>
      <c r="G108" s="37">
        <f t="shared" si="2"/>
        <v>1149322.3</v>
      </c>
    </row>
    <row r="109" spans="2:7" x14ac:dyDescent="0.3">
      <c r="B109" t="s">
        <v>779</v>
      </c>
      <c r="C109" t="s">
        <v>171</v>
      </c>
      <c r="D109" s="62">
        <v>978064</v>
      </c>
      <c r="F109" s="37">
        <v>11600</v>
      </c>
      <c r="G109" s="37">
        <f t="shared" si="2"/>
        <v>1160922.3</v>
      </c>
    </row>
    <row r="110" spans="2:7" x14ac:dyDescent="0.3">
      <c r="B110" t="s">
        <v>779</v>
      </c>
      <c r="C110" t="s">
        <v>30</v>
      </c>
      <c r="D110" s="61" t="s">
        <v>499</v>
      </c>
      <c r="F110" s="37">
        <v>9800</v>
      </c>
      <c r="G110" s="37">
        <f t="shared" si="2"/>
        <v>1170722.3</v>
      </c>
    </row>
    <row r="111" spans="2:7" x14ac:dyDescent="0.3">
      <c r="B111" t="s">
        <v>779</v>
      </c>
      <c r="C111" t="s">
        <v>147</v>
      </c>
      <c r="D111" s="61" t="s">
        <v>661</v>
      </c>
      <c r="F111" s="37">
        <v>7100</v>
      </c>
      <c r="G111" s="37">
        <f t="shared" si="2"/>
        <v>1177822.3</v>
      </c>
    </row>
    <row r="112" spans="2:7" x14ac:dyDescent="0.3">
      <c r="B112" t="s">
        <v>779</v>
      </c>
      <c r="C112" t="s">
        <v>65</v>
      </c>
      <c r="D112" s="62">
        <v>83089</v>
      </c>
      <c r="F112" s="37">
        <v>12800</v>
      </c>
      <c r="G112" s="37">
        <f t="shared" si="2"/>
        <v>1190622.3</v>
      </c>
    </row>
    <row r="113" spans="2:7" x14ac:dyDescent="0.3">
      <c r="B113" t="s">
        <v>779</v>
      </c>
      <c r="C113" t="s">
        <v>37</v>
      </c>
      <c r="D113" s="62">
        <v>108782</v>
      </c>
      <c r="F113" s="37">
        <v>9700</v>
      </c>
      <c r="G113" s="37">
        <f t="shared" si="2"/>
        <v>1200322.3</v>
      </c>
    </row>
    <row r="114" spans="2:7" x14ac:dyDescent="0.3">
      <c r="B114" t="s">
        <v>779</v>
      </c>
      <c r="C114" t="s">
        <v>337</v>
      </c>
      <c r="D114" s="62">
        <v>100174</v>
      </c>
      <c r="F114" s="37">
        <v>12800</v>
      </c>
      <c r="G114" s="37">
        <f t="shared" si="2"/>
        <v>1213122.3</v>
      </c>
    </row>
    <row r="115" spans="2:7" x14ac:dyDescent="0.3">
      <c r="B115" t="s">
        <v>779</v>
      </c>
      <c r="C115" t="s">
        <v>83</v>
      </c>
      <c r="D115" s="62">
        <v>271889</v>
      </c>
      <c r="F115" s="37">
        <v>13500</v>
      </c>
      <c r="G115" s="37">
        <f t="shared" si="2"/>
        <v>1226622.3</v>
      </c>
    </row>
    <row r="116" spans="2:7" x14ac:dyDescent="0.3">
      <c r="B116" t="s">
        <v>779</v>
      </c>
      <c r="C116" t="s">
        <v>68</v>
      </c>
      <c r="D116" s="62">
        <v>277732</v>
      </c>
      <c r="F116" s="37">
        <v>14200</v>
      </c>
      <c r="G116" s="37">
        <f t="shared" si="2"/>
        <v>1240822.3</v>
      </c>
    </row>
    <row r="117" spans="2:7" x14ac:dyDescent="0.3">
      <c r="B117" t="s">
        <v>779</v>
      </c>
      <c r="C117" t="s">
        <v>84</v>
      </c>
      <c r="D117" s="62">
        <v>129197</v>
      </c>
      <c r="F117" s="37">
        <v>12800</v>
      </c>
      <c r="G117" s="37">
        <f t="shared" si="2"/>
        <v>1253622.3</v>
      </c>
    </row>
    <row r="118" spans="2:7" x14ac:dyDescent="0.3">
      <c r="B118" t="s">
        <v>779</v>
      </c>
      <c r="C118" t="s">
        <v>349</v>
      </c>
      <c r="D118" s="62">
        <v>196168</v>
      </c>
      <c r="F118" s="37">
        <v>12200</v>
      </c>
      <c r="G118" s="37">
        <f t="shared" si="2"/>
        <v>1265822.3</v>
      </c>
    </row>
    <row r="119" spans="2:7" x14ac:dyDescent="0.3">
      <c r="B119" t="s">
        <v>779</v>
      </c>
      <c r="C119" t="s">
        <v>74</v>
      </c>
      <c r="D119" s="62">
        <v>571738</v>
      </c>
      <c r="F119" s="37">
        <v>13500</v>
      </c>
      <c r="G119" s="37">
        <f t="shared" si="2"/>
        <v>1279322.3</v>
      </c>
    </row>
    <row r="120" spans="2:7" x14ac:dyDescent="0.3">
      <c r="B120" t="s">
        <v>779</v>
      </c>
      <c r="C120" t="s">
        <v>333</v>
      </c>
      <c r="D120" s="62">
        <v>864455</v>
      </c>
      <c r="F120" s="37">
        <v>12400</v>
      </c>
      <c r="G120" s="37">
        <f t="shared" si="2"/>
        <v>1291722.3</v>
      </c>
    </row>
    <row r="121" spans="2:7" x14ac:dyDescent="0.3">
      <c r="B121" t="s">
        <v>779</v>
      </c>
      <c r="C121" t="s">
        <v>327</v>
      </c>
      <c r="D121" s="62">
        <v>921707</v>
      </c>
      <c r="F121" s="37">
        <v>13400</v>
      </c>
      <c r="G121" s="37">
        <f t="shared" si="2"/>
        <v>1305122.3</v>
      </c>
    </row>
    <row r="122" spans="2:7" x14ac:dyDescent="0.3">
      <c r="B122" t="s">
        <v>779</v>
      </c>
      <c r="C122" s="60" t="s">
        <v>31</v>
      </c>
      <c r="D122" s="62">
        <v>963740</v>
      </c>
      <c r="F122" s="37">
        <v>10000</v>
      </c>
      <c r="G122" s="37">
        <f t="shared" si="2"/>
        <v>1315122.3</v>
      </c>
    </row>
    <row r="123" spans="2:7" x14ac:dyDescent="0.3">
      <c r="B123" t="s">
        <v>779</v>
      </c>
      <c r="C123" t="s">
        <v>80</v>
      </c>
      <c r="D123" s="61" t="s">
        <v>658</v>
      </c>
      <c r="F123" s="37">
        <v>13200</v>
      </c>
      <c r="G123" s="37">
        <f t="shared" si="2"/>
        <v>1328322.3</v>
      </c>
    </row>
    <row r="124" spans="2:7" x14ac:dyDescent="0.3">
      <c r="B124" t="s">
        <v>779</v>
      </c>
      <c r="C124" t="s">
        <v>45</v>
      </c>
      <c r="D124" s="20">
        <v>333559</v>
      </c>
      <c r="E124" s="37"/>
      <c r="F124" s="37">
        <v>14800</v>
      </c>
      <c r="G124" s="37">
        <f t="shared" si="2"/>
        <v>1343122.3</v>
      </c>
    </row>
    <row r="125" spans="2:7" x14ac:dyDescent="0.3">
      <c r="B125" t="s">
        <v>797</v>
      </c>
      <c r="C125" t="s">
        <v>693</v>
      </c>
      <c r="D125" s="20" t="s">
        <v>814</v>
      </c>
      <c r="E125" s="37"/>
      <c r="F125" s="58">
        <v>7000</v>
      </c>
      <c r="G125" s="37">
        <f t="shared" si="2"/>
        <v>1350122.3</v>
      </c>
    </row>
    <row r="126" spans="2:7" x14ac:dyDescent="0.3">
      <c r="B126" t="s">
        <v>801</v>
      </c>
      <c r="C126" t="s">
        <v>146</v>
      </c>
      <c r="D126" s="20" t="s">
        <v>544</v>
      </c>
      <c r="E126" s="37"/>
      <c r="F126" s="37">
        <v>8700</v>
      </c>
      <c r="G126" s="37">
        <f t="shared" si="2"/>
        <v>1358822.3</v>
      </c>
    </row>
    <row r="127" spans="2:7" x14ac:dyDescent="0.3">
      <c r="B127" t="s">
        <v>801</v>
      </c>
      <c r="C127" t="s">
        <v>925</v>
      </c>
      <c r="D127" s="20" t="s">
        <v>544</v>
      </c>
      <c r="E127" s="37"/>
      <c r="F127" s="37">
        <v>300</v>
      </c>
      <c r="G127" s="37">
        <f t="shared" si="2"/>
        <v>1359122.3</v>
      </c>
    </row>
    <row r="128" spans="2:7" x14ac:dyDescent="0.3">
      <c r="B128" t="s">
        <v>832</v>
      </c>
      <c r="C128" t="s">
        <v>921</v>
      </c>
      <c r="E128" s="37">
        <v>8700</v>
      </c>
      <c r="F128" s="37"/>
      <c r="G128" s="37">
        <f t="shared" si="2"/>
        <v>1350422.3</v>
      </c>
    </row>
    <row r="129" spans="2:9" x14ac:dyDescent="0.3">
      <c r="B129" t="s">
        <v>832</v>
      </c>
      <c r="C129" t="s">
        <v>921</v>
      </c>
      <c r="D129" s="39" t="s">
        <v>712</v>
      </c>
      <c r="E129" s="37">
        <v>13000</v>
      </c>
      <c r="F129" s="37"/>
      <c r="G129" s="37">
        <f t="shared" si="2"/>
        <v>1337422.3</v>
      </c>
    </row>
    <row r="130" spans="2:9" x14ac:dyDescent="0.3">
      <c r="B130" t="s">
        <v>832</v>
      </c>
      <c r="C130" t="s">
        <v>921</v>
      </c>
      <c r="D130" s="39" t="s">
        <v>710</v>
      </c>
      <c r="E130" s="37">
        <v>13000</v>
      </c>
      <c r="F130" s="37"/>
      <c r="G130" s="37">
        <f t="shared" si="2"/>
        <v>1324422.3</v>
      </c>
    </row>
    <row r="131" spans="2:9" x14ac:dyDescent="0.3">
      <c r="B131" t="s">
        <v>832</v>
      </c>
      <c r="C131" t="s">
        <v>921</v>
      </c>
      <c r="D131">
        <v>876801</v>
      </c>
      <c r="E131" s="37">
        <v>11500</v>
      </c>
      <c r="F131" s="37"/>
      <c r="G131" s="37">
        <f t="shared" si="2"/>
        <v>1312922.3</v>
      </c>
    </row>
    <row r="132" spans="2:9" x14ac:dyDescent="0.3">
      <c r="B132" t="s">
        <v>832</v>
      </c>
      <c r="C132" t="s">
        <v>921</v>
      </c>
      <c r="D132">
        <v>650541</v>
      </c>
      <c r="E132" s="37">
        <v>12100</v>
      </c>
      <c r="F132" s="37"/>
      <c r="G132" s="37">
        <f t="shared" si="2"/>
        <v>1300822.3</v>
      </c>
    </row>
    <row r="133" spans="2:9" x14ac:dyDescent="0.3">
      <c r="B133" t="s">
        <v>832</v>
      </c>
      <c r="C133" t="s">
        <v>921</v>
      </c>
      <c r="D133">
        <v>375882</v>
      </c>
      <c r="E133" s="37">
        <v>10600</v>
      </c>
      <c r="F133" s="37"/>
      <c r="G133" s="37">
        <f t="shared" si="2"/>
        <v>1290222.3</v>
      </c>
    </row>
    <row r="134" spans="2:9" x14ac:dyDescent="0.3">
      <c r="B134" t="s">
        <v>832</v>
      </c>
      <c r="C134" t="s">
        <v>921</v>
      </c>
      <c r="D134">
        <v>978064</v>
      </c>
      <c r="E134" s="37">
        <v>11600</v>
      </c>
      <c r="F134" s="37"/>
      <c r="G134" s="37">
        <f t="shared" si="2"/>
        <v>1278622.3</v>
      </c>
    </row>
    <row r="135" spans="2:9" x14ac:dyDescent="0.3">
      <c r="B135" t="s">
        <v>812</v>
      </c>
      <c r="C135" t="s">
        <v>693</v>
      </c>
      <c r="E135" s="37"/>
      <c r="F135" s="37">
        <v>100000</v>
      </c>
      <c r="G135" s="37">
        <f t="shared" si="2"/>
        <v>1378622.3</v>
      </c>
    </row>
    <row r="136" spans="2:9" x14ac:dyDescent="0.3">
      <c r="B136" t="s">
        <v>922</v>
      </c>
      <c r="C136" t="s">
        <v>693</v>
      </c>
      <c r="E136" s="37"/>
      <c r="F136" s="37">
        <v>150000</v>
      </c>
      <c r="G136" s="37">
        <f t="shared" si="2"/>
        <v>1528622.3</v>
      </c>
    </row>
    <row r="137" spans="2:9" x14ac:dyDescent="0.3">
      <c r="B137" t="s">
        <v>917</v>
      </c>
      <c r="C137" t="s">
        <v>818</v>
      </c>
      <c r="D137" s="39" t="s">
        <v>709</v>
      </c>
      <c r="F137" s="37">
        <v>3900</v>
      </c>
      <c r="G137" s="37">
        <f t="shared" si="2"/>
        <v>1532522.3</v>
      </c>
      <c r="I137" t="s">
        <v>796</v>
      </c>
    </row>
    <row r="138" spans="2:9" x14ac:dyDescent="0.3">
      <c r="B138" t="s">
        <v>917</v>
      </c>
      <c r="C138" t="s">
        <v>837</v>
      </c>
      <c r="D138" s="39" t="s">
        <v>639</v>
      </c>
      <c r="F138" s="37">
        <v>6400</v>
      </c>
      <c r="G138" s="37">
        <f t="shared" si="2"/>
        <v>1538922.3</v>
      </c>
      <c r="I138" t="s">
        <v>796</v>
      </c>
    </row>
    <row r="139" spans="2:9" x14ac:dyDescent="0.3">
      <c r="B139" t="s">
        <v>917</v>
      </c>
      <c r="C139" t="s">
        <v>899</v>
      </c>
      <c r="D139" s="20">
        <v>768328</v>
      </c>
      <c r="F139" s="37">
        <v>8100</v>
      </c>
      <c r="G139" s="37">
        <f t="shared" si="2"/>
        <v>1547022.3</v>
      </c>
      <c r="I139" t="s">
        <v>796</v>
      </c>
    </row>
    <row r="140" spans="2:9" x14ac:dyDescent="0.3">
      <c r="B140" t="s">
        <v>917</v>
      </c>
      <c r="C140" t="s">
        <v>834</v>
      </c>
      <c r="D140" s="20">
        <v>83052</v>
      </c>
      <c r="F140" s="37">
        <v>8200</v>
      </c>
      <c r="G140" s="37">
        <f t="shared" si="2"/>
        <v>1555222.3</v>
      </c>
      <c r="I140" t="s">
        <v>796</v>
      </c>
    </row>
    <row r="141" spans="2:9" x14ac:dyDescent="0.3">
      <c r="B141" t="s">
        <v>917</v>
      </c>
      <c r="C141" t="s">
        <v>823</v>
      </c>
      <c r="D141" s="20">
        <v>709211</v>
      </c>
      <c r="F141" s="37">
        <v>8900</v>
      </c>
      <c r="G141" s="37">
        <f t="shared" si="2"/>
        <v>1564122.3</v>
      </c>
      <c r="I141" t="s">
        <v>796</v>
      </c>
    </row>
    <row r="142" spans="2:9" x14ac:dyDescent="0.3">
      <c r="B142" t="s">
        <v>917</v>
      </c>
      <c r="C142" t="s">
        <v>901</v>
      </c>
      <c r="D142" s="20">
        <v>205185</v>
      </c>
      <c r="F142" s="37">
        <v>9000</v>
      </c>
      <c r="G142" s="37">
        <f t="shared" ref="G142:G190" si="3">G141-E142+F142</f>
        <v>1573122.3</v>
      </c>
      <c r="I142" t="s">
        <v>796</v>
      </c>
    </row>
    <row r="143" spans="2:9" x14ac:dyDescent="0.3">
      <c r="B143" t="s">
        <v>917</v>
      </c>
      <c r="C143" t="s">
        <v>900</v>
      </c>
      <c r="D143" s="20">
        <v>397784</v>
      </c>
      <c r="F143" s="37">
        <v>9800</v>
      </c>
      <c r="G143" s="37">
        <f t="shared" si="3"/>
        <v>1582922.3</v>
      </c>
      <c r="I143" t="s">
        <v>796</v>
      </c>
    </row>
    <row r="144" spans="2:9" x14ac:dyDescent="0.3">
      <c r="B144" t="s">
        <v>917</v>
      </c>
      <c r="C144" t="s">
        <v>915</v>
      </c>
      <c r="D144" s="20">
        <v>163347</v>
      </c>
      <c r="F144" s="37">
        <v>10100</v>
      </c>
      <c r="G144" s="37">
        <f t="shared" si="3"/>
        <v>1593022.3</v>
      </c>
      <c r="I144" t="s">
        <v>796</v>
      </c>
    </row>
    <row r="145" spans="2:9" x14ac:dyDescent="0.3">
      <c r="B145" t="s">
        <v>917</v>
      </c>
      <c r="C145" t="s">
        <v>863</v>
      </c>
      <c r="D145" s="20">
        <v>622237</v>
      </c>
      <c r="F145" s="37">
        <v>11100</v>
      </c>
      <c r="G145" s="37">
        <f t="shared" si="3"/>
        <v>1604122.3</v>
      </c>
      <c r="I145" t="s">
        <v>796</v>
      </c>
    </row>
    <row r="146" spans="2:9" x14ac:dyDescent="0.3">
      <c r="B146" t="s">
        <v>917</v>
      </c>
      <c r="C146" t="s">
        <v>895</v>
      </c>
      <c r="D146" s="20">
        <v>466289</v>
      </c>
      <c r="F146" s="37">
        <v>11900</v>
      </c>
      <c r="G146" s="37">
        <f t="shared" si="3"/>
        <v>1616022.3</v>
      </c>
      <c r="I146" t="s">
        <v>796</v>
      </c>
    </row>
    <row r="147" spans="2:9" x14ac:dyDescent="0.3">
      <c r="B147" t="s">
        <v>917</v>
      </c>
      <c r="C147" t="s">
        <v>826</v>
      </c>
      <c r="D147" s="20">
        <v>104391</v>
      </c>
      <c r="F147" s="37">
        <v>12000</v>
      </c>
      <c r="G147" s="37">
        <f t="shared" si="3"/>
        <v>1628022.3</v>
      </c>
      <c r="I147" t="s">
        <v>852</v>
      </c>
    </row>
    <row r="148" spans="2:9" x14ac:dyDescent="0.3">
      <c r="B148" t="s">
        <v>917</v>
      </c>
      <c r="C148" t="s">
        <v>894</v>
      </c>
      <c r="D148" s="20">
        <v>21752</v>
      </c>
      <c r="F148" s="37">
        <v>12000</v>
      </c>
      <c r="G148" s="37">
        <f t="shared" si="3"/>
        <v>1640022.3</v>
      </c>
      <c r="I148" t="s">
        <v>796</v>
      </c>
    </row>
    <row r="149" spans="2:9" x14ac:dyDescent="0.3">
      <c r="B149" t="s">
        <v>917</v>
      </c>
      <c r="C149" t="s">
        <v>906</v>
      </c>
      <c r="D149" s="20">
        <v>192576</v>
      </c>
      <c r="F149" s="37">
        <v>12100</v>
      </c>
      <c r="G149" s="37">
        <f t="shared" si="3"/>
        <v>1652122.3</v>
      </c>
      <c r="I149" t="s">
        <v>796</v>
      </c>
    </row>
    <row r="150" spans="2:9" x14ac:dyDescent="0.3">
      <c r="B150" t="s">
        <v>917</v>
      </c>
      <c r="C150" t="s">
        <v>883</v>
      </c>
      <c r="D150" s="20">
        <v>929747</v>
      </c>
      <c r="F150" s="37">
        <v>12300</v>
      </c>
      <c r="G150" s="37">
        <f t="shared" si="3"/>
        <v>1664422.3</v>
      </c>
      <c r="I150" t="s">
        <v>796</v>
      </c>
    </row>
    <row r="151" spans="2:9" x14ac:dyDescent="0.3">
      <c r="B151" t="s">
        <v>917</v>
      </c>
      <c r="C151" t="s">
        <v>889</v>
      </c>
      <c r="D151" s="20">
        <v>253119</v>
      </c>
      <c r="F151" s="37">
        <v>12600</v>
      </c>
      <c r="G151" s="37">
        <f t="shared" si="3"/>
        <v>1677022.3</v>
      </c>
      <c r="I151" t="s">
        <v>796</v>
      </c>
    </row>
    <row r="152" spans="2:9" x14ac:dyDescent="0.3">
      <c r="B152" t="s">
        <v>917</v>
      </c>
      <c r="C152" t="s">
        <v>902</v>
      </c>
      <c r="D152" s="20">
        <v>459001</v>
      </c>
      <c r="F152" s="37">
        <v>12600</v>
      </c>
      <c r="G152" s="37">
        <f t="shared" si="3"/>
        <v>1689622.3</v>
      </c>
      <c r="I152" t="s">
        <v>796</v>
      </c>
    </row>
    <row r="153" spans="2:9" x14ac:dyDescent="0.3">
      <c r="B153" t="s">
        <v>917</v>
      </c>
      <c r="C153" t="s">
        <v>890</v>
      </c>
      <c r="D153" s="20">
        <v>633798</v>
      </c>
      <c r="F153" s="37">
        <v>12700</v>
      </c>
      <c r="G153" s="37">
        <f t="shared" si="3"/>
        <v>1702322.3</v>
      </c>
      <c r="I153" t="s">
        <v>796</v>
      </c>
    </row>
    <row r="154" spans="2:9" x14ac:dyDescent="0.3">
      <c r="B154" t="s">
        <v>917</v>
      </c>
      <c r="C154" t="s">
        <v>831</v>
      </c>
      <c r="D154" s="39" t="s">
        <v>715</v>
      </c>
      <c r="F154" s="37">
        <v>12800</v>
      </c>
      <c r="G154" s="37">
        <f t="shared" si="3"/>
        <v>1715122.3</v>
      </c>
      <c r="I154" t="s">
        <v>796</v>
      </c>
    </row>
    <row r="155" spans="2:9" x14ac:dyDescent="0.3">
      <c r="B155" t="s">
        <v>917</v>
      </c>
      <c r="C155" t="s">
        <v>884</v>
      </c>
      <c r="D155" s="39" t="s">
        <v>885</v>
      </c>
      <c r="F155" s="37">
        <v>13000</v>
      </c>
      <c r="G155" s="37">
        <f t="shared" si="3"/>
        <v>1728122.3</v>
      </c>
      <c r="I155" t="s">
        <v>796</v>
      </c>
    </row>
    <row r="156" spans="2:9" x14ac:dyDescent="0.3">
      <c r="B156" t="s">
        <v>917</v>
      </c>
      <c r="C156" t="s">
        <v>896</v>
      </c>
      <c r="D156" s="20">
        <v>213827</v>
      </c>
      <c r="F156" s="37">
        <v>13000</v>
      </c>
      <c r="G156" s="37">
        <f t="shared" si="3"/>
        <v>1741122.3</v>
      </c>
      <c r="I156" t="s">
        <v>852</v>
      </c>
    </row>
    <row r="157" spans="2:9" x14ac:dyDescent="0.3">
      <c r="B157" t="s">
        <v>917</v>
      </c>
      <c r="C157" t="s">
        <v>815</v>
      </c>
      <c r="D157" s="39" t="s">
        <v>652</v>
      </c>
      <c r="F157" s="37">
        <v>13100</v>
      </c>
      <c r="G157" s="37">
        <f t="shared" si="3"/>
        <v>1754222.3</v>
      </c>
      <c r="I157" t="s">
        <v>796</v>
      </c>
    </row>
    <row r="158" spans="2:9" x14ac:dyDescent="0.3">
      <c r="B158" t="s">
        <v>917</v>
      </c>
      <c r="C158" t="s">
        <v>821</v>
      </c>
      <c r="D158" s="20">
        <v>253342</v>
      </c>
      <c r="F158" s="37">
        <v>13200</v>
      </c>
      <c r="G158" s="37">
        <f t="shared" si="3"/>
        <v>1767422.3</v>
      </c>
      <c r="I158" t="s">
        <v>796</v>
      </c>
    </row>
    <row r="159" spans="2:9" x14ac:dyDescent="0.3">
      <c r="B159" t="s">
        <v>917</v>
      </c>
      <c r="C159" t="s">
        <v>893</v>
      </c>
      <c r="D159" s="20">
        <v>361680</v>
      </c>
      <c r="F159" s="37">
        <v>13200</v>
      </c>
      <c r="G159" s="37">
        <f t="shared" si="3"/>
        <v>1780622.3</v>
      </c>
      <c r="I159" t="s">
        <v>796</v>
      </c>
    </row>
    <row r="160" spans="2:9" x14ac:dyDescent="0.3">
      <c r="B160" t="s">
        <v>917</v>
      </c>
      <c r="C160" t="s">
        <v>833</v>
      </c>
      <c r="D160" s="20">
        <v>65382</v>
      </c>
      <c r="F160" s="37">
        <v>13300</v>
      </c>
      <c r="G160" s="37">
        <f t="shared" si="3"/>
        <v>1793922.3</v>
      </c>
      <c r="I160" t="s">
        <v>796</v>
      </c>
    </row>
    <row r="161" spans="2:9" x14ac:dyDescent="0.3">
      <c r="B161" t="s">
        <v>917</v>
      </c>
      <c r="C161" t="s">
        <v>888</v>
      </c>
      <c r="D161" s="39" t="s">
        <v>878</v>
      </c>
      <c r="F161" s="37">
        <v>13400</v>
      </c>
      <c r="G161" s="37">
        <f t="shared" si="3"/>
        <v>1807322.3</v>
      </c>
      <c r="I161" t="s">
        <v>796</v>
      </c>
    </row>
    <row r="162" spans="2:9" x14ac:dyDescent="0.3">
      <c r="B162" t="s">
        <v>917</v>
      </c>
      <c r="C162" t="s">
        <v>846</v>
      </c>
      <c r="D162" s="20">
        <v>522706</v>
      </c>
      <c r="F162" s="37">
        <v>13800</v>
      </c>
      <c r="G162" s="37">
        <f t="shared" si="3"/>
        <v>1821122.3</v>
      </c>
      <c r="I162" t="s">
        <v>796</v>
      </c>
    </row>
    <row r="163" spans="2:9" x14ac:dyDescent="0.3">
      <c r="B163" t="s">
        <v>923</v>
      </c>
      <c r="C163" t="s">
        <v>921</v>
      </c>
      <c r="D163" s="20">
        <v>104391</v>
      </c>
      <c r="E163" s="37">
        <v>12000</v>
      </c>
      <c r="G163" s="37">
        <f t="shared" si="3"/>
        <v>1809122.3</v>
      </c>
    </row>
    <row r="164" spans="2:9" x14ac:dyDescent="0.3">
      <c r="B164" t="s">
        <v>923</v>
      </c>
      <c r="C164" t="s">
        <v>921</v>
      </c>
      <c r="E164" s="37">
        <v>13000</v>
      </c>
      <c r="G164" s="37">
        <f t="shared" si="3"/>
        <v>1796122.3</v>
      </c>
    </row>
    <row r="165" spans="2:9" x14ac:dyDescent="0.3">
      <c r="B165" t="s">
        <v>923</v>
      </c>
      <c r="C165" t="s">
        <v>924</v>
      </c>
      <c r="E165" s="37">
        <v>118</v>
      </c>
      <c r="G165" s="37">
        <f t="shared" si="3"/>
        <v>1796004.3</v>
      </c>
    </row>
    <row r="166" spans="2:9" x14ac:dyDescent="0.3">
      <c r="B166" t="s">
        <v>923</v>
      </c>
      <c r="C166" t="s">
        <v>924</v>
      </c>
      <c r="E166" s="37">
        <v>118</v>
      </c>
      <c r="G166" s="37">
        <f t="shared" si="3"/>
        <v>1795886.3</v>
      </c>
      <c r="H166">
        <v>1795886.3</v>
      </c>
      <c r="I166" t="s">
        <v>1001</v>
      </c>
    </row>
    <row r="167" spans="2:9" x14ac:dyDescent="0.3">
      <c r="B167" t="s">
        <v>935</v>
      </c>
      <c r="C167" t="s">
        <v>693</v>
      </c>
      <c r="F167" s="37">
        <v>150000</v>
      </c>
      <c r="G167" s="37">
        <f t="shared" si="3"/>
        <v>1945886.3</v>
      </c>
      <c r="I167" t="s">
        <v>796</v>
      </c>
    </row>
    <row r="168" spans="2:9" x14ac:dyDescent="0.3">
      <c r="B168" t="s">
        <v>935</v>
      </c>
      <c r="C168" t="s">
        <v>936</v>
      </c>
      <c r="F168" s="37">
        <v>6700</v>
      </c>
      <c r="G168" s="37">
        <f t="shared" si="3"/>
        <v>1952586.3</v>
      </c>
      <c r="I168" t="s">
        <v>796</v>
      </c>
    </row>
    <row r="169" spans="2:9" x14ac:dyDescent="0.3">
      <c r="B169" t="s">
        <v>935</v>
      </c>
      <c r="C169" t="s">
        <v>937</v>
      </c>
      <c r="F169" s="37">
        <v>6998</v>
      </c>
      <c r="G169" s="37">
        <f t="shared" si="3"/>
        <v>1959584.3</v>
      </c>
      <c r="I169" t="s">
        <v>796</v>
      </c>
    </row>
    <row r="170" spans="2:9" x14ac:dyDescent="0.3">
      <c r="B170" t="s">
        <v>935</v>
      </c>
      <c r="C170" t="s">
        <v>939</v>
      </c>
      <c r="F170" s="37">
        <v>8600</v>
      </c>
      <c r="G170" s="37">
        <f t="shared" si="3"/>
        <v>1968184.3</v>
      </c>
      <c r="I170" t="s">
        <v>796</v>
      </c>
    </row>
    <row r="171" spans="2:9" x14ac:dyDescent="0.3">
      <c r="B171" t="s">
        <v>935</v>
      </c>
      <c r="C171" t="s">
        <v>941</v>
      </c>
      <c r="F171" s="37">
        <v>8600</v>
      </c>
      <c r="G171" s="37">
        <f t="shared" si="3"/>
        <v>1976784.3</v>
      </c>
      <c r="I171" t="s">
        <v>796</v>
      </c>
    </row>
    <row r="172" spans="2:9" x14ac:dyDescent="0.3">
      <c r="B172" t="s">
        <v>935</v>
      </c>
      <c r="C172" t="s">
        <v>844</v>
      </c>
      <c r="F172" s="37">
        <v>10800</v>
      </c>
      <c r="G172" s="37">
        <f t="shared" si="3"/>
        <v>1987584.3</v>
      </c>
      <c r="I172" t="s">
        <v>796</v>
      </c>
    </row>
    <row r="173" spans="2:9" x14ac:dyDescent="0.3">
      <c r="B173" t="s">
        <v>935</v>
      </c>
      <c r="C173" t="s">
        <v>943</v>
      </c>
      <c r="F173" s="37">
        <v>11200</v>
      </c>
      <c r="G173" s="37">
        <f t="shared" si="3"/>
        <v>1998784.3</v>
      </c>
      <c r="I173" t="s">
        <v>796</v>
      </c>
    </row>
    <row r="174" spans="2:9" x14ac:dyDescent="0.3">
      <c r="B174" t="s">
        <v>935</v>
      </c>
      <c r="C174" t="s">
        <v>944</v>
      </c>
      <c r="F174" s="37">
        <v>12400</v>
      </c>
      <c r="G174" s="37">
        <f t="shared" si="3"/>
        <v>2011184.3</v>
      </c>
      <c r="I174" t="s">
        <v>796</v>
      </c>
    </row>
    <row r="175" spans="2:9" x14ac:dyDescent="0.3">
      <c r="B175" t="s">
        <v>935</v>
      </c>
      <c r="C175" t="s">
        <v>945</v>
      </c>
      <c r="F175" s="37">
        <v>12600</v>
      </c>
      <c r="G175" s="37">
        <f t="shared" si="3"/>
        <v>2023784.3</v>
      </c>
      <c r="I175" t="s">
        <v>796</v>
      </c>
    </row>
    <row r="176" spans="2:9" x14ac:dyDescent="0.3">
      <c r="B176" t="s">
        <v>935</v>
      </c>
      <c r="C176" t="s">
        <v>830</v>
      </c>
      <c r="F176" s="37">
        <v>12700</v>
      </c>
      <c r="G176" s="37">
        <f t="shared" si="3"/>
        <v>2036484.3</v>
      </c>
      <c r="I176" t="s">
        <v>796</v>
      </c>
    </row>
    <row r="177" spans="2:11" x14ac:dyDescent="0.3">
      <c r="B177" t="s">
        <v>935</v>
      </c>
      <c r="C177" t="s">
        <v>829</v>
      </c>
      <c r="F177" s="37">
        <v>12800</v>
      </c>
      <c r="G177" s="37">
        <f t="shared" si="3"/>
        <v>2049284.3</v>
      </c>
      <c r="I177" t="s">
        <v>796</v>
      </c>
    </row>
    <row r="178" spans="2:11" x14ac:dyDescent="0.3">
      <c r="B178" t="s">
        <v>935</v>
      </c>
      <c r="C178" t="s">
        <v>948</v>
      </c>
      <c r="F178" s="37">
        <v>12900</v>
      </c>
      <c r="G178" s="37">
        <f t="shared" si="3"/>
        <v>2062184.3</v>
      </c>
      <c r="I178" t="s">
        <v>796</v>
      </c>
    </row>
    <row r="179" spans="2:11" x14ac:dyDescent="0.3">
      <c r="B179" t="s">
        <v>935</v>
      </c>
      <c r="C179" t="s">
        <v>949</v>
      </c>
      <c r="F179" s="37">
        <v>13000</v>
      </c>
      <c r="G179" s="37">
        <f t="shared" si="3"/>
        <v>2075184.3</v>
      </c>
      <c r="I179" t="s">
        <v>796</v>
      </c>
    </row>
    <row r="180" spans="2:11" x14ac:dyDescent="0.3">
      <c r="B180" t="s">
        <v>935</v>
      </c>
      <c r="C180" t="s">
        <v>950</v>
      </c>
      <c r="F180" s="37">
        <v>13400</v>
      </c>
      <c r="G180" s="37">
        <f t="shared" si="3"/>
        <v>2088584.3</v>
      </c>
      <c r="I180" t="s">
        <v>796</v>
      </c>
    </row>
    <row r="181" spans="2:11" x14ac:dyDescent="0.3">
      <c r="B181" t="s">
        <v>935</v>
      </c>
      <c r="C181" t="s">
        <v>825</v>
      </c>
      <c r="F181" s="37">
        <v>14900</v>
      </c>
      <c r="G181" s="37">
        <f t="shared" si="3"/>
        <v>2103484.2999999998</v>
      </c>
      <c r="I181" t="s">
        <v>796</v>
      </c>
    </row>
    <row r="182" spans="2:11" x14ac:dyDescent="0.3">
      <c r="B182" t="s">
        <v>935</v>
      </c>
      <c r="C182" t="s">
        <v>951</v>
      </c>
      <c r="D182" s="81" t="s">
        <v>654</v>
      </c>
      <c r="F182" s="37">
        <v>12400</v>
      </c>
      <c r="G182" s="37">
        <f t="shared" si="3"/>
        <v>2115884.2999999998</v>
      </c>
      <c r="I182" t="s">
        <v>796</v>
      </c>
    </row>
    <row r="183" spans="2:11" x14ac:dyDescent="0.3">
      <c r="B183" t="s">
        <v>974</v>
      </c>
      <c r="C183" t="s">
        <v>693</v>
      </c>
      <c r="F183" s="37">
        <v>45000</v>
      </c>
      <c r="G183" s="37">
        <f t="shared" si="3"/>
        <v>2160884.2999999998</v>
      </c>
      <c r="I183" t="s">
        <v>796</v>
      </c>
    </row>
    <row r="184" spans="2:11" x14ac:dyDescent="0.3">
      <c r="B184" t="s">
        <v>974</v>
      </c>
      <c r="C184" t="s">
        <v>1000</v>
      </c>
      <c r="F184" s="37">
        <v>1</v>
      </c>
      <c r="G184" s="37">
        <f t="shared" si="3"/>
        <v>2160885.2999999998</v>
      </c>
      <c r="I184" t="s">
        <v>796</v>
      </c>
    </row>
    <row r="185" spans="2:11" x14ac:dyDescent="0.3">
      <c r="B185" t="s">
        <v>974</v>
      </c>
      <c r="C185" t="s">
        <v>1000</v>
      </c>
      <c r="D185" t="s">
        <v>544</v>
      </c>
      <c r="F185" s="37">
        <v>12200</v>
      </c>
      <c r="G185" s="37">
        <f t="shared" si="3"/>
        <v>2173085.2999999998</v>
      </c>
      <c r="I185" t="s">
        <v>796</v>
      </c>
    </row>
    <row r="186" spans="2:11" x14ac:dyDescent="0.3">
      <c r="B186" t="s">
        <v>976</v>
      </c>
      <c r="C186" t="s">
        <v>693</v>
      </c>
      <c r="F186" s="37">
        <v>45000</v>
      </c>
      <c r="G186" s="37">
        <f t="shared" si="3"/>
        <v>2218085.2999999998</v>
      </c>
      <c r="H186">
        <v>2218085.2999999998</v>
      </c>
      <c r="I186" t="s">
        <v>796</v>
      </c>
      <c r="J186" s="37">
        <f>G186-H186</f>
        <v>0</v>
      </c>
    </row>
    <row r="187" spans="2:11" x14ac:dyDescent="0.3">
      <c r="B187" t="s">
        <v>1006</v>
      </c>
      <c r="C187" t="s">
        <v>1007</v>
      </c>
      <c r="F187" s="37">
        <v>3600</v>
      </c>
      <c r="G187" s="37">
        <f t="shared" si="3"/>
        <v>2221685.2999999998</v>
      </c>
      <c r="K187" t="s">
        <v>1009</v>
      </c>
    </row>
    <row r="188" spans="2:11" x14ac:dyDescent="0.3">
      <c r="B188" t="s">
        <v>1006</v>
      </c>
      <c r="C188" t="s">
        <v>1008</v>
      </c>
      <c r="F188" s="37">
        <v>10600</v>
      </c>
      <c r="G188" s="37">
        <f t="shared" si="3"/>
        <v>2232285.2999999998</v>
      </c>
      <c r="K188" t="s">
        <v>1010</v>
      </c>
    </row>
    <row r="189" spans="2:11" x14ac:dyDescent="0.3">
      <c r="B189" t="s">
        <v>1011</v>
      </c>
      <c r="C189" t="s">
        <v>693</v>
      </c>
      <c r="F189" s="37">
        <v>45000</v>
      </c>
      <c r="G189" s="37">
        <f t="shared" si="3"/>
        <v>2277285.2999999998</v>
      </c>
    </row>
    <row r="190" spans="2:11" x14ac:dyDescent="0.3">
      <c r="B190" t="s">
        <v>1016</v>
      </c>
      <c r="C190" t="s">
        <v>693</v>
      </c>
      <c r="F190" s="37">
        <v>45000</v>
      </c>
      <c r="G190" s="37">
        <f t="shared" si="3"/>
        <v>2322285.2999999998</v>
      </c>
    </row>
    <row r="191" spans="2:11" x14ac:dyDescent="0.3">
      <c r="B191" t="s">
        <v>1019</v>
      </c>
      <c r="C191" t="s">
        <v>693</v>
      </c>
      <c r="F191" s="37">
        <v>45000</v>
      </c>
      <c r="G191" s="37">
        <f t="shared" ref="G191" si="4">G190-E191+F191</f>
        <v>2367285.2999999998</v>
      </c>
    </row>
    <row r="192" spans="2:11" x14ac:dyDescent="0.3">
      <c r="B192" t="s">
        <v>1037</v>
      </c>
      <c r="C192" t="s">
        <v>693</v>
      </c>
      <c r="F192" s="37">
        <v>42000</v>
      </c>
      <c r="G192" s="37">
        <f>G191-E192+F192</f>
        <v>2409285.2999999998</v>
      </c>
    </row>
    <row r="193" spans="2:10" x14ac:dyDescent="0.3">
      <c r="B193" t="s">
        <v>1017</v>
      </c>
      <c r="C193" t="s">
        <v>693</v>
      </c>
      <c r="F193" s="37">
        <v>46000</v>
      </c>
      <c r="G193" s="37">
        <f>G192-E193+F193</f>
        <v>2455285.2999999998</v>
      </c>
      <c r="H193">
        <v>2455285</v>
      </c>
    </row>
    <row r="194" spans="2:10" x14ac:dyDescent="0.3">
      <c r="B194" t="s">
        <v>1042</v>
      </c>
      <c r="C194" t="s">
        <v>693</v>
      </c>
      <c r="F194" s="58">
        <v>46000</v>
      </c>
      <c r="G194" s="37">
        <f t="shared" ref="G194:G253" si="5">G193-E194+F194</f>
        <v>2501285.2999999998</v>
      </c>
      <c r="H194">
        <v>2501285</v>
      </c>
    </row>
    <row r="195" spans="2:10" x14ac:dyDescent="0.3">
      <c r="B195" t="s">
        <v>1042</v>
      </c>
      <c r="C195" t="s">
        <v>955</v>
      </c>
      <c r="D195" s="20">
        <v>828482</v>
      </c>
      <c r="F195" s="37">
        <v>4800</v>
      </c>
      <c r="G195" s="37">
        <f t="shared" si="5"/>
        <v>2506085.2999999998</v>
      </c>
    </row>
    <row r="196" spans="2:10" x14ac:dyDescent="0.3">
      <c r="B196" t="s">
        <v>1042</v>
      </c>
      <c r="C196" t="s">
        <v>1014</v>
      </c>
      <c r="D196" s="20">
        <v>458979</v>
      </c>
      <c r="F196" s="37">
        <v>5200</v>
      </c>
      <c r="G196" s="37">
        <f t="shared" si="5"/>
        <v>2511285.2999999998</v>
      </c>
    </row>
    <row r="197" spans="2:10" x14ac:dyDescent="0.3">
      <c r="B197" t="s">
        <v>1042</v>
      </c>
      <c r="C197" t="s">
        <v>957</v>
      </c>
      <c r="D197" s="39" t="s">
        <v>958</v>
      </c>
      <c r="F197" s="37">
        <v>5800</v>
      </c>
      <c r="G197" s="37">
        <f t="shared" si="5"/>
        <v>2517085.2999999998</v>
      </c>
    </row>
    <row r="198" spans="2:10" x14ac:dyDescent="0.3">
      <c r="B198" t="s">
        <v>1042</v>
      </c>
      <c r="C198" t="s">
        <v>975</v>
      </c>
      <c r="D198" s="20">
        <v>178242</v>
      </c>
      <c r="F198" s="37">
        <v>7300</v>
      </c>
      <c r="G198" s="37">
        <f t="shared" si="5"/>
        <v>2524385.2999999998</v>
      </c>
    </row>
    <row r="199" spans="2:10" x14ac:dyDescent="0.3">
      <c r="B199" t="s">
        <v>1042</v>
      </c>
      <c r="C199" t="s">
        <v>1040</v>
      </c>
      <c r="D199" s="20">
        <v>100329</v>
      </c>
      <c r="F199" s="37">
        <v>8300</v>
      </c>
      <c r="G199" s="37">
        <f t="shared" si="5"/>
        <v>2532685.2999999998</v>
      </c>
    </row>
    <row r="200" spans="2:10" x14ac:dyDescent="0.3">
      <c r="B200" t="s">
        <v>1042</v>
      </c>
      <c r="C200" t="s">
        <v>1032</v>
      </c>
      <c r="D200" s="20">
        <v>181072</v>
      </c>
      <c r="F200" s="37">
        <v>8400</v>
      </c>
      <c r="G200" s="37">
        <f t="shared" si="5"/>
        <v>2541085.2999999998</v>
      </c>
    </row>
    <row r="201" spans="2:10" x14ac:dyDescent="0.3">
      <c r="B201" t="s">
        <v>1042</v>
      </c>
      <c r="C201" t="s">
        <v>966</v>
      </c>
      <c r="D201" s="20">
        <v>100001</v>
      </c>
      <c r="F201" s="37"/>
      <c r="G201" s="37">
        <f t="shared" si="5"/>
        <v>2541085.2999999998</v>
      </c>
      <c r="H201" t="s">
        <v>852</v>
      </c>
      <c r="J201">
        <v>9700</v>
      </c>
    </row>
    <row r="202" spans="2:10" x14ac:dyDescent="0.3">
      <c r="B202" t="s">
        <v>1042</v>
      </c>
      <c r="C202" t="s">
        <v>1018</v>
      </c>
      <c r="D202" s="39">
        <v>264287</v>
      </c>
      <c r="F202" s="37">
        <v>10000</v>
      </c>
      <c r="G202" s="37">
        <f t="shared" si="5"/>
        <v>2551085.2999999998</v>
      </c>
    </row>
    <row r="203" spans="2:10" x14ac:dyDescent="0.3">
      <c r="B203" t="s">
        <v>1042</v>
      </c>
      <c r="C203" t="s">
        <v>1031</v>
      </c>
      <c r="D203" s="39" t="s">
        <v>709</v>
      </c>
      <c r="F203" s="37">
        <v>10600</v>
      </c>
      <c r="G203" s="37">
        <f t="shared" si="5"/>
        <v>2561685.2999999998</v>
      </c>
    </row>
    <row r="204" spans="2:10" x14ac:dyDescent="0.3">
      <c r="B204" t="s">
        <v>1042</v>
      </c>
      <c r="C204" t="s">
        <v>479</v>
      </c>
      <c r="D204" s="20">
        <v>100033</v>
      </c>
      <c r="F204" s="37">
        <v>10700</v>
      </c>
      <c r="G204" s="37">
        <f t="shared" si="5"/>
        <v>2572385.2999999998</v>
      </c>
    </row>
    <row r="205" spans="2:10" x14ac:dyDescent="0.3">
      <c r="B205" t="s">
        <v>1042</v>
      </c>
      <c r="C205" t="s">
        <v>839</v>
      </c>
      <c r="D205" s="20">
        <v>379397</v>
      </c>
      <c r="F205" s="37">
        <v>10800</v>
      </c>
      <c r="G205" s="37">
        <f t="shared" si="5"/>
        <v>2583185.2999999998</v>
      </c>
    </row>
    <row r="206" spans="2:10" x14ac:dyDescent="0.3">
      <c r="B206" t="s">
        <v>1042</v>
      </c>
      <c r="C206" t="s">
        <v>1034</v>
      </c>
      <c r="D206" s="39" t="s">
        <v>652</v>
      </c>
      <c r="F206" s="37">
        <v>12100</v>
      </c>
      <c r="G206" s="37">
        <f t="shared" si="5"/>
        <v>2595285.2999999998</v>
      </c>
    </row>
    <row r="207" spans="2:10" x14ac:dyDescent="0.3">
      <c r="B207" t="s">
        <v>1042</v>
      </c>
      <c r="C207" t="s">
        <v>971</v>
      </c>
      <c r="D207" s="20">
        <v>415671</v>
      </c>
      <c r="F207" s="37">
        <v>12600</v>
      </c>
      <c r="G207" s="37">
        <f t="shared" si="5"/>
        <v>2607885.2999999998</v>
      </c>
    </row>
    <row r="208" spans="2:10" x14ac:dyDescent="0.3">
      <c r="B208" t="s">
        <v>1042</v>
      </c>
      <c r="C208" t="s">
        <v>1026</v>
      </c>
      <c r="D208" s="20">
        <v>205188</v>
      </c>
      <c r="F208" s="37">
        <v>12600</v>
      </c>
      <c r="G208" s="37">
        <f t="shared" si="5"/>
        <v>2620485.2999999998</v>
      </c>
    </row>
    <row r="209" spans="2:8" x14ac:dyDescent="0.3">
      <c r="B209" t="s">
        <v>1049</v>
      </c>
      <c r="C209" t="s">
        <v>693</v>
      </c>
      <c r="F209" s="37">
        <v>45000</v>
      </c>
      <c r="G209" s="37">
        <f t="shared" si="5"/>
        <v>2665485.2999999998</v>
      </c>
    </row>
    <row r="210" spans="2:8" x14ac:dyDescent="0.3">
      <c r="B210" t="s">
        <v>1056</v>
      </c>
      <c r="C210" t="s">
        <v>693</v>
      </c>
      <c r="F210" s="37">
        <v>46000</v>
      </c>
      <c r="G210" s="37">
        <f t="shared" si="5"/>
        <v>2711485.3</v>
      </c>
    </row>
    <row r="211" spans="2:8" x14ac:dyDescent="0.3">
      <c r="B211" t="s">
        <v>1056</v>
      </c>
      <c r="C211" t="s">
        <v>1058</v>
      </c>
      <c r="D211" t="s">
        <v>544</v>
      </c>
      <c r="F211" s="37">
        <v>9700</v>
      </c>
      <c r="G211" s="37">
        <f t="shared" si="5"/>
        <v>2721185.3</v>
      </c>
      <c r="H211" s="37"/>
    </row>
    <row r="212" spans="2:8" x14ac:dyDescent="0.3">
      <c r="B212" t="s">
        <v>1056</v>
      </c>
      <c r="C212" t="s">
        <v>965</v>
      </c>
      <c r="D212" s="20">
        <v>246057</v>
      </c>
      <c r="F212" s="37">
        <v>9100</v>
      </c>
      <c r="G212" s="37">
        <f t="shared" si="5"/>
        <v>2730285.3</v>
      </c>
    </row>
    <row r="213" spans="2:8" x14ac:dyDescent="0.3">
      <c r="B213" t="s">
        <v>1056</v>
      </c>
      <c r="C213" t="s">
        <v>967</v>
      </c>
      <c r="D213" s="39" t="s">
        <v>788</v>
      </c>
      <c r="F213" s="37">
        <v>9900</v>
      </c>
      <c r="G213" s="37">
        <f t="shared" si="5"/>
        <v>2740185.3</v>
      </c>
    </row>
    <row r="214" spans="2:8" x14ac:dyDescent="0.3">
      <c r="B214" t="s">
        <v>1056</v>
      </c>
      <c r="C214" t="s">
        <v>1041</v>
      </c>
      <c r="D214" s="39">
        <v>337646</v>
      </c>
      <c r="F214" s="37">
        <v>10100</v>
      </c>
      <c r="G214" s="37">
        <f t="shared" si="5"/>
        <v>2750285.3</v>
      </c>
      <c r="H214" t="s">
        <v>852</v>
      </c>
    </row>
    <row r="215" spans="2:8" x14ac:dyDescent="0.3">
      <c r="B215" t="s">
        <v>1056</v>
      </c>
      <c r="C215" t="s">
        <v>1052</v>
      </c>
      <c r="D215" s="39">
        <v>114714</v>
      </c>
      <c r="F215" s="37">
        <v>11600</v>
      </c>
      <c r="G215" s="37">
        <f t="shared" si="5"/>
        <v>2761885.3</v>
      </c>
      <c r="H215" t="s">
        <v>852</v>
      </c>
    </row>
    <row r="216" spans="2:8" x14ac:dyDescent="0.3">
      <c r="B216" t="s">
        <v>1056</v>
      </c>
      <c r="C216" t="s">
        <v>1023</v>
      </c>
      <c r="D216" s="39">
        <v>75348</v>
      </c>
      <c r="F216" s="37">
        <v>12400</v>
      </c>
      <c r="G216" s="37">
        <f t="shared" si="5"/>
        <v>2774285.3</v>
      </c>
      <c r="H216" t="s">
        <v>796</v>
      </c>
    </row>
    <row r="217" spans="2:8" x14ac:dyDescent="0.3">
      <c r="B217" t="s">
        <v>1056</v>
      </c>
      <c r="C217" t="s">
        <v>1045</v>
      </c>
      <c r="D217" s="39" t="s">
        <v>656</v>
      </c>
      <c r="F217" s="37">
        <v>12400</v>
      </c>
      <c r="G217" s="37">
        <f t="shared" si="5"/>
        <v>2786685.3</v>
      </c>
      <c r="H217" t="s">
        <v>796</v>
      </c>
    </row>
    <row r="218" spans="2:8" x14ac:dyDescent="0.3">
      <c r="B218" t="s">
        <v>1056</v>
      </c>
      <c r="C218" t="s">
        <v>969</v>
      </c>
      <c r="D218" s="20">
        <v>244952</v>
      </c>
      <c r="F218" s="37">
        <v>12600</v>
      </c>
      <c r="G218" s="37">
        <f t="shared" si="5"/>
        <v>2799285.3</v>
      </c>
      <c r="H218" t="s">
        <v>796</v>
      </c>
    </row>
    <row r="219" spans="2:8" x14ac:dyDescent="0.3">
      <c r="B219" t="s">
        <v>1056</v>
      </c>
      <c r="C219" t="s">
        <v>1046</v>
      </c>
      <c r="D219" s="20">
        <v>908582</v>
      </c>
      <c r="F219" s="37">
        <v>12800</v>
      </c>
      <c r="G219" s="37">
        <f t="shared" si="5"/>
        <v>2812085.3</v>
      </c>
      <c r="H219" t="s">
        <v>796</v>
      </c>
    </row>
    <row r="220" spans="2:8" x14ac:dyDescent="0.3">
      <c r="B220" t="s">
        <v>1056</v>
      </c>
      <c r="C220" t="s">
        <v>973</v>
      </c>
      <c r="D220" s="20">
        <v>501861</v>
      </c>
      <c r="F220" s="37">
        <v>13200</v>
      </c>
      <c r="G220" s="37">
        <f t="shared" si="5"/>
        <v>2825285.3</v>
      </c>
      <c r="H220" t="s">
        <v>796</v>
      </c>
    </row>
    <row r="221" spans="2:8" x14ac:dyDescent="0.3">
      <c r="B221" t="s">
        <v>1056</v>
      </c>
      <c r="C221" t="s">
        <v>1029</v>
      </c>
      <c r="D221" s="20">
        <v>465583</v>
      </c>
      <c r="F221" s="37">
        <v>13300</v>
      </c>
      <c r="G221" s="37">
        <f t="shared" si="5"/>
        <v>2838585.3</v>
      </c>
      <c r="H221" t="s">
        <v>796</v>
      </c>
    </row>
    <row r="222" spans="2:8" x14ac:dyDescent="0.3">
      <c r="B222" t="s">
        <v>1059</v>
      </c>
      <c r="C222" t="s">
        <v>1030</v>
      </c>
      <c r="D222" s="20">
        <v>328071</v>
      </c>
      <c r="F222" s="37">
        <v>14100</v>
      </c>
      <c r="G222" s="37">
        <f t="shared" si="5"/>
        <v>2852685.3</v>
      </c>
      <c r="H222" t="s">
        <v>796</v>
      </c>
    </row>
    <row r="223" spans="2:8" x14ac:dyDescent="0.3">
      <c r="B223" t="s">
        <v>1059</v>
      </c>
      <c r="C223" t="s">
        <v>1025</v>
      </c>
      <c r="D223" s="20">
        <v>163323</v>
      </c>
      <c r="F223" s="37">
        <v>14300</v>
      </c>
      <c r="G223" s="37">
        <f t="shared" si="5"/>
        <v>2866985.3</v>
      </c>
      <c r="H223" t="s">
        <v>796</v>
      </c>
    </row>
    <row r="224" spans="2:8" x14ac:dyDescent="0.3">
      <c r="B224" t="s">
        <v>1059</v>
      </c>
      <c r="C224" t="s">
        <v>921</v>
      </c>
      <c r="D224" s="20">
        <v>337646</v>
      </c>
      <c r="E224" s="37">
        <v>10100</v>
      </c>
      <c r="F224" s="37"/>
      <c r="G224" s="37">
        <f t="shared" si="5"/>
        <v>2856885.3</v>
      </c>
    </row>
    <row r="225" spans="2:8" x14ac:dyDescent="0.3">
      <c r="B225" t="s">
        <v>1059</v>
      </c>
      <c r="C225" t="s">
        <v>921</v>
      </c>
      <c r="D225" s="20">
        <v>114714</v>
      </c>
      <c r="E225" s="58">
        <v>11600</v>
      </c>
      <c r="F225" s="37"/>
      <c r="G225" s="37">
        <f t="shared" si="5"/>
        <v>2845285.3</v>
      </c>
    </row>
    <row r="226" spans="2:8" x14ac:dyDescent="0.3">
      <c r="B226" t="s">
        <v>1059</v>
      </c>
      <c r="C226" t="s">
        <v>1061</v>
      </c>
      <c r="D226" s="20"/>
      <c r="E226" s="58">
        <v>118</v>
      </c>
      <c r="F226" s="37"/>
      <c r="G226" s="37">
        <f t="shared" si="5"/>
        <v>2845167.3</v>
      </c>
    </row>
    <row r="227" spans="2:8" x14ac:dyDescent="0.3">
      <c r="B227" t="s">
        <v>1059</v>
      </c>
      <c r="C227" t="s">
        <v>1061</v>
      </c>
      <c r="D227" s="20"/>
      <c r="E227" s="37">
        <v>118</v>
      </c>
      <c r="F227" s="37"/>
      <c r="G227" s="37">
        <f t="shared" si="5"/>
        <v>2845049.3</v>
      </c>
    </row>
    <row r="228" spans="2:8" x14ac:dyDescent="0.3">
      <c r="B228" t="s">
        <v>1060</v>
      </c>
      <c r="C228" t="s">
        <v>693</v>
      </c>
      <c r="E228" s="37"/>
      <c r="F228" s="37">
        <v>48000</v>
      </c>
      <c r="G228" s="37">
        <f t="shared" si="5"/>
        <v>2893049.3</v>
      </c>
      <c r="H228" s="37">
        <v>2893029</v>
      </c>
    </row>
    <row r="229" spans="2:8" x14ac:dyDescent="0.3">
      <c r="B229" t="s">
        <v>1060</v>
      </c>
      <c r="C229" t="s">
        <v>1063</v>
      </c>
      <c r="E229" s="37"/>
      <c r="F229" s="58">
        <v>11600</v>
      </c>
      <c r="G229" s="37">
        <f t="shared" si="5"/>
        <v>2904649.3</v>
      </c>
      <c r="H229" s="37"/>
    </row>
    <row r="230" spans="2:8" x14ac:dyDescent="0.3">
      <c r="B230" t="s">
        <v>1060</v>
      </c>
      <c r="C230" t="s">
        <v>1064</v>
      </c>
      <c r="E230" s="37"/>
      <c r="F230" s="58">
        <v>118</v>
      </c>
      <c r="G230" s="37">
        <f t="shared" si="5"/>
        <v>2904767.3</v>
      </c>
      <c r="H230" s="37"/>
    </row>
    <row r="231" spans="2:8" x14ac:dyDescent="0.3">
      <c r="B231" t="s">
        <v>1062</v>
      </c>
      <c r="C231" s="19" t="s">
        <v>1028</v>
      </c>
      <c r="D231" s="20">
        <v>646477</v>
      </c>
      <c r="F231" s="37">
        <v>3100</v>
      </c>
      <c r="G231" s="37">
        <f t="shared" si="5"/>
        <v>2907867.3</v>
      </c>
      <c r="H231" s="37"/>
    </row>
    <row r="232" spans="2:8" x14ac:dyDescent="0.3">
      <c r="B232" t="s">
        <v>1062</v>
      </c>
      <c r="C232" t="s">
        <v>1024</v>
      </c>
      <c r="D232" s="39" t="s">
        <v>652</v>
      </c>
      <c r="F232" s="37">
        <v>5100</v>
      </c>
      <c r="G232" s="37">
        <f t="shared" si="5"/>
        <v>2912967.3</v>
      </c>
      <c r="H232" s="37"/>
    </row>
    <row r="233" spans="2:8" x14ac:dyDescent="0.3">
      <c r="B233" t="s">
        <v>1062</v>
      </c>
      <c r="C233" t="s">
        <v>968</v>
      </c>
      <c r="D233" s="20">
        <v>256679</v>
      </c>
      <c r="F233" s="37">
        <v>10400</v>
      </c>
      <c r="G233" s="37">
        <f t="shared" si="5"/>
        <v>2923367.3</v>
      </c>
      <c r="H233" s="37"/>
    </row>
    <row r="234" spans="2:8" x14ac:dyDescent="0.3">
      <c r="B234" t="s">
        <v>1062</v>
      </c>
      <c r="C234" t="s">
        <v>693</v>
      </c>
      <c r="F234" s="37">
        <v>44500</v>
      </c>
      <c r="G234" s="37">
        <f t="shared" si="5"/>
        <v>2967867.3</v>
      </c>
      <c r="H234" s="37"/>
    </row>
    <row r="235" spans="2:8" x14ac:dyDescent="0.3">
      <c r="B235" t="s">
        <v>1062</v>
      </c>
      <c r="C235" t="s">
        <v>1035</v>
      </c>
      <c r="F235" s="37">
        <v>12840</v>
      </c>
      <c r="G235" s="37">
        <f t="shared" si="5"/>
        <v>2980707.3</v>
      </c>
      <c r="H235" s="37"/>
    </row>
    <row r="236" spans="2:8" x14ac:dyDescent="0.3">
      <c r="B236" t="s">
        <v>1062</v>
      </c>
      <c r="C236" t="s">
        <v>1041</v>
      </c>
      <c r="F236" s="37">
        <v>10100</v>
      </c>
      <c r="G236" s="37">
        <f t="shared" si="5"/>
        <v>2990807.3</v>
      </c>
      <c r="H236" s="37"/>
    </row>
    <row r="237" spans="2:8" x14ac:dyDescent="0.3">
      <c r="B237" t="s">
        <v>1062</v>
      </c>
      <c r="C237" t="s">
        <v>1064</v>
      </c>
      <c r="E237" s="37"/>
      <c r="F237" s="58">
        <v>218</v>
      </c>
      <c r="G237" s="37">
        <f t="shared" si="5"/>
        <v>2991025.3</v>
      </c>
      <c r="H237" s="37"/>
    </row>
    <row r="238" spans="2:8" x14ac:dyDescent="0.3">
      <c r="B238" t="s">
        <v>1062</v>
      </c>
      <c r="C238" t="s">
        <v>1039</v>
      </c>
      <c r="F238" s="37">
        <v>7200</v>
      </c>
      <c r="G238" s="37">
        <f t="shared" si="5"/>
        <v>2998225.3</v>
      </c>
      <c r="H238" s="37">
        <v>2998225.3</v>
      </c>
    </row>
    <row r="239" spans="2:8" x14ac:dyDescent="0.3">
      <c r="B239" t="s">
        <v>1081</v>
      </c>
      <c r="C239" t="s">
        <v>693</v>
      </c>
      <c r="F239" s="37">
        <v>48000</v>
      </c>
      <c r="G239" s="37">
        <f t="shared" si="5"/>
        <v>3046225.3</v>
      </c>
      <c r="H239" s="37"/>
    </row>
    <row r="240" spans="2:8" x14ac:dyDescent="0.3">
      <c r="B240" t="s">
        <v>1111</v>
      </c>
      <c r="C240" t="s">
        <v>693</v>
      </c>
      <c r="F240" s="37">
        <v>48000</v>
      </c>
      <c r="G240" s="37">
        <f t="shared" si="5"/>
        <v>3094225.3</v>
      </c>
      <c r="H240" s="37">
        <v>3094225</v>
      </c>
    </row>
    <row r="241" spans="2:9" x14ac:dyDescent="0.3">
      <c r="B241" t="s">
        <v>1114</v>
      </c>
      <c r="C241" t="s">
        <v>693</v>
      </c>
      <c r="F241" s="37">
        <v>48000</v>
      </c>
      <c r="G241" s="37">
        <f t="shared" si="5"/>
        <v>3142225.3</v>
      </c>
      <c r="H241" s="37">
        <v>3142225.3</v>
      </c>
    </row>
    <row r="242" spans="2:9" x14ac:dyDescent="0.3">
      <c r="B242" t="s">
        <v>1115</v>
      </c>
      <c r="C242" t="s">
        <v>693</v>
      </c>
      <c r="F242" s="37">
        <v>47000</v>
      </c>
      <c r="G242" s="37">
        <f t="shared" si="5"/>
        <v>3189225.3</v>
      </c>
      <c r="H242" s="37">
        <v>3189225</v>
      </c>
    </row>
    <row r="243" spans="2:9" x14ac:dyDescent="0.3">
      <c r="B243" t="s">
        <v>1116</v>
      </c>
      <c r="C243" t="s">
        <v>693</v>
      </c>
      <c r="F243" s="37">
        <v>48000</v>
      </c>
      <c r="G243" s="37">
        <f t="shared" si="5"/>
        <v>3237225.3</v>
      </c>
      <c r="H243" s="37">
        <v>3237225</v>
      </c>
    </row>
    <row r="244" spans="2:9" x14ac:dyDescent="0.3">
      <c r="B244" t="s">
        <v>1117</v>
      </c>
      <c r="C244" t="s">
        <v>693</v>
      </c>
      <c r="F244" s="37">
        <v>48000</v>
      </c>
      <c r="G244" s="37">
        <f t="shared" si="5"/>
        <v>3285225.3</v>
      </c>
      <c r="H244" s="37">
        <v>3285225.3</v>
      </c>
    </row>
    <row r="245" spans="2:9" x14ac:dyDescent="0.3">
      <c r="B245" t="s">
        <v>1128</v>
      </c>
      <c r="C245" t="s">
        <v>1127</v>
      </c>
      <c r="F245" s="37">
        <v>1500</v>
      </c>
      <c r="G245" s="37">
        <f t="shared" si="5"/>
        <v>3286725.3</v>
      </c>
      <c r="H245" s="37">
        <v>3286725</v>
      </c>
    </row>
    <row r="246" spans="2:9" x14ac:dyDescent="0.3">
      <c r="B246" t="s">
        <v>1169</v>
      </c>
      <c r="C246" t="s">
        <v>1170</v>
      </c>
      <c r="E246">
        <f>30+5.4</f>
        <v>35.4</v>
      </c>
      <c r="F246" s="37"/>
      <c r="G246" s="37">
        <f t="shared" si="5"/>
        <v>3286689.9</v>
      </c>
      <c r="H246" s="37"/>
    </row>
    <row r="247" spans="2:9" x14ac:dyDescent="0.3">
      <c r="B247" t="s">
        <v>1164</v>
      </c>
      <c r="C247" t="s">
        <v>193</v>
      </c>
      <c r="D247" s="61" t="s">
        <v>1160</v>
      </c>
      <c r="F247" s="37">
        <v>2900</v>
      </c>
      <c r="G247" s="37">
        <f t="shared" si="5"/>
        <v>3289589.9</v>
      </c>
      <c r="H247" s="37"/>
    </row>
    <row r="248" spans="2:9" x14ac:dyDescent="0.3">
      <c r="B248" t="s">
        <v>1167</v>
      </c>
      <c r="C248" t="s">
        <v>1168</v>
      </c>
      <c r="D248">
        <v>225213</v>
      </c>
      <c r="F248" s="37">
        <v>6200</v>
      </c>
      <c r="G248" s="37">
        <f t="shared" si="5"/>
        <v>3295789.9</v>
      </c>
      <c r="H248" s="37">
        <v>3295789.9</v>
      </c>
    </row>
    <row r="249" spans="2:9" x14ac:dyDescent="0.3">
      <c r="B249" t="s">
        <v>1179</v>
      </c>
      <c r="C249" t="s">
        <v>1181</v>
      </c>
      <c r="F249" s="37">
        <v>7400</v>
      </c>
      <c r="G249" s="37">
        <f t="shared" si="5"/>
        <v>3303189.9</v>
      </c>
      <c r="H249" s="37">
        <v>3303189.9</v>
      </c>
    </row>
    <row r="250" spans="2:9" x14ac:dyDescent="0.3">
      <c r="B250" t="s">
        <v>1180</v>
      </c>
      <c r="C250" t="s">
        <v>784</v>
      </c>
      <c r="F250" s="37">
        <v>34794</v>
      </c>
      <c r="G250" s="37">
        <f t="shared" si="5"/>
        <v>3337983.9</v>
      </c>
      <c r="H250" s="37">
        <v>3337983.9</v>
      </c>
    </row>
    <row r="251" spans="2:9" x14ac:dyDescent="0.3">
      <c r="B251" t="s">
        <v>1187</v>
      </c>
      <c r="C251" t="s">
        <v>1188</v>
      </c>
      <c r="E251">
        <f>1.2+0.22+70.8</f>
        <v>72.22</v>
      </c>
      <c r="G251" s="37">
        <f t="shared" si="5"/>
        <v>3337911.6799999997</v>
      </c>
      <c r="H251" s="37"/>
    </row>
    <row r="252" spans="2:9" x14ac:dyDescent="0.3">
      <c r="B252" t="s">
        <v>1189</v>
      </c>
      <c r="C252" t="s">
        <v>693</v>
      </c>
      <c r="F252" s="37">
        <v>47000</v>
      </c>
      <c r="G252" s="37">
        <f t="shared" si="5"/>
        <v>3384911.6799999997</v>
      </c>
      <c r="H252" s="37">
        <v>3384911.68</v>
      </c>
    </row>
    <row r="253" spans="2:9" x14ac:dyDescent="0.3">
      <c r="B253" t="s">
        <v>1191</v>
      </c>
      <c r="C253" t="s">
        <v>693</v>
      </c>
      <c r="F253" s="37">
        <v>48000</v>
      </c>
      <c r="G253" s="37">
        <f t="shared" si="5"/>
        <v>3432911.6799999997</v>
      </c>
      <c r="H253" s="37">
        <v>3432911.68</v>
      </c>
      <c r="I253" s="37"/>
    </row>
    <row r="254" spans="2:9" x14ac:dyDescent="0.3">
      <c r="H254" s="37"/>
    </row>
    <row r="255" spans="2:9" x14ac:dyDescent="0.3">
      <c r="H255" s="37"/>
    </row>
    <row r="256" spans="2:9" x14ac:dyDescent="0.3">
      <c r="H256" s="37"/>
    </row>
  </sheetData>
  <autoFilter ref="B4:I240" xr:uid="{39EB91A6-F8E4-43E0-9079-CE5BC4D76BF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5293-1C4C-4F8F-8687-207B5726EEEB}">
  <dimension ref="B1:FZ474"/>
  <sheetViews>
    <sheetView workbookViewId="0">
      <selection activeCell="AT81" sqref="AT81"/>
    </sheetView>
  </sheetViews>
  <sheetFormatPr defaultRowHeight="14.4" x14ac:dyDescent="0.3"/>
  <cols>
    <col min="2" max="2" width="8.109375" customWidth="1"/>
    <col min="3" max="3" width="8" customWidth="1"/>
    <col min="4" max="4" width="22.109375" customWidth="1"/>
    <col min="5" max="5" width="7.5546875" hidden="1" customWidth="1"/>
    <col min="6" max="6" width="14.6640625" hidden="1" customWidth="1"/>
    <col min="7" max="18" width="9.109375" hidden="1" customWidth="1"/>
    <col min="19" max="19" width="0" style="2" hidden="1" customWidth="1"/>
    <col min="20" max="20" width="17.88671875" style="2" hidden="1" customWidth="1"/>
    <col min="21" max="21" width="19" style="2" hidden="1" customWidth="1"/>
    <col min="22" max="22" width="11.88671875" style="2" hidden="1" customWidth="1"/>
    <col min="23" max="25" width="0" style="2" hidden="1" customWidth="1"/>
    <col min="26" max="26" width="1.6640625" style="2" hidden="1" customWidth="1"/>
    <col min="27" max="27" width="12.109375" style="2" hidden="1" customWidth="1"/>
    <col min="28" max="28" width="29.6640625" style="3" hidden="1" customWidth="1"/>
    <col min="29" max="29" width="15.109375" style="2" hidden="1" customWidth="1"/>
    <col min="30" max="30" width="13.33203125" style="3" hidden="1" customWidth="1"/>
    <col min="31" max="31" width="16.88671875" style="3" hidden="1" customWidth="1"/>
    <col min="32" max="34" width="13.33203125" style="3" hidden="1" customWidth="1"/>
    <col min="35" max="35" width="13.33203125" style="42" hidden="1" customWidth="1"/>
    <col min="36" max="37" width="13.33203125" style="3" hidden="1" customWidth="1"/>
    <col min="38" max="38" width="15.33203125" style="46" hidden="1" customWidth="1"/>
    <col min="39" max="39" width="14.6640625" style="46" hidden="1" customWidth="1"/>
    <col min="40" max="44" width="13.33203125" style="3" hidden="1" customWidth="1"/>
    <col min="45" max="100" width="13.33203125" style="3" customWidth="1"/>
    <col min="101" max="101" width="10.6640625" style="100" customWidth="1"/>
    <col min="102" max="102" width="10.5546875" style="100" bestFit="1" customWidth="1"/>
    <col min="103" max="103" width="14.109375" style="100" bestFit="1" customWidth="1"/>
    <col min="104" max="104" width="10.5546875" style="100" customWidth="1"/>
    <col min="105" max="105" width="17.44140625" style="100" bestFit="1" customWidth="1"/>
    <col min="106" max="106" width="12.33203125" style="100" bestFit="1" customWidth="1"/>
    <col min="107" max="107" width="9.5546875" style="100" bestFit="1" customWidth="1"/>
    <col min="108" max="115" width="9.109375" style="100" hidden="1" customWidth="1"/>
    <col min="116" max="116" width="8.109375" style="100" hidden="1" customWidth="1"/>
    <col min="117" max="117" width="9.109375" style="100" hidden="1" customWidth="1"/>
    <col min="118" max="118" width="14.44140625" style="100" hidden="1" customWidth="1"/>
    <col min="119" max="119" width="17.6640625" style="100" bestFit="1" customWidth="1"/>
    <col min="120" max="120" width="17.5546875" style="100" bestFit="1" customWidth="1"/>
    <col min="121" max="121" width="13.44140625" style="100" customWidth="1"/>
    <col min="122" max="122" width="15.33203125" style="100" hidden="1" customWidth="1"/>
    <col min="123" max="170" width="8.88671875" style="100"/>
    <col min="171" max="182" width="8.88671875" style="3"/>
    <col min="328" max="328" width="6.44140625" bestFit="1" customWidth="1"/>
    <col min="329" max="329" width="7.5546875" customWidth="1"/>
    <col min="330" max="330" width="19.33203125" customWidth="1"/>
    <col min="331" max="331" width="0" hidden="1" customWidth="1"/>
    <col min="332" max="332" width="14.6640625" customWidth="1"/>
    <col min="333" max="344" width="0" hidden="1" customWidth="1"/>
    <col min="346" max="346" width="17.88671875" bestFit="1" customWidth="1"/>
    <col min="347" max="347" width="19" bestFit="1" customWidth="1"/>
    <col min="348" max="348" width="11.88671875" bestFit="1" customWidth="1"/>
    <col min="349" max="352" width="0" hidden="1" customWidth="1"/>
    <col min="353" max="353" width="12.109375" bestFit="1" customWidth="1"/>
    <col min="354" max="354" width="29.6640625" bestFit="1" customWidth="1"/>
    <col min="355" max="355" width="15.109375" bestFit="1" customWidth="1"/>
    <col min="356" max="356" width="10.5546875" bestFit="1" customWidth="1"/>
    <col min="357" max="357" width="10.6640625" customWidth="1"/>
    <col min="358" max="358" width="10.5546875" bestFit="1" customWidth="1"/>
    <col min="359" max="359" width="14.109375" bestFit="1" customWidth="1"/>
    <col min="360" max="360" width="10.5546875" customWidth="1"/>
    <col min="361" max="361" width="17.44140625" bestFit="1" customWidth="1"/>
    <col min="362" max="362" width="12.33203125" bestFit="1" customWidth="1"/>
    <col min="363" max="363" width="9.5546875" bestFit="1" customWidth="1"/>
    <col min="364" max="374" width="0" hidden="1" customWidth="1"/>
    <col min="375" max="375" width="17.6640625" bestFit="1" customWidth="1"/>
    <col min="376" max="376" width="17.5546875" bestFit="1" customWidth="1"/>
    <col min="377" max="377" width="13.44140625" customWidth="1"/>
    <col min="378" max="378" width="0" hidden="1" customWidth="1"/>
    <col min="584" max="584" width="6.44140625" bestFit="1" customWidth="1"/>
    <col min="585" max="585" width="7.5546875" customWidth="1"/>
    <col min="586" max="586" width="19.33203125" customWidth="1"/>
    <col min="587" max="587" width="0" hidden="1" customWidth="1"/>
    <col min="588" max="588" width="14.6640625" customWidth="1"/>
    <col min="589" max="600" width="0" hidden="1" customWidth="1"/>
    <col min="602" max="602" width="17.88671875" bestFit="1" customWidth="1"/>
    <col min="603" max="603" width="19" bestFit="1" customWidth="1"/>
    <col min="604" max="604" width="11.88671875" bestFit="1" customWidth="1"/>
    <col min="605" max="608" width="0" hidden="1" customWidth="1"/>
    <col min="609" max="609" width="12.109375" bestFit="1" customWidth="1"/>
    <col min="610" max="610" width="29.6640625" bestFit="1" customWidth="1"/>
    <col min="611" max="611" width="15.109375" bestFit="1" customWidth="1"/>
    <col min="612" max="612" width="10.5546875" bestFit="1" customWidth="1"/>
    <col min="613" max="613" width="10.6640625" customWidth="1"/>
    <col min="614" max="614" width="10.5546875" bestFit="1" customWidth="1"/>
    <col min="615" max="615" width="14.109375" bestFit="1" customWidth="1"/>
    <col min="616" max="616" width="10.5546875" customWidth="1"/>
    <col min="617" max="617" width="17.44140625" bestFit="1" customWidth="1"/>
    <col min="618" max="618" width="12.33203125" bestFit="1" customWidth="1"/>
    <col min="619" max="619" width="9.5546875" bestFit="1" customWidth="1"/>
    <col min="620" max="630" width="0" hidden="1" customWidth="1"/>
    <col min="631" max="631" width="17.6640625" bestFit="1" customWidth="1"/>
    <col min="632" max="632" width="17.5546875" bestFit="1" customWidth="1"/>
    <col min="633" max="633" width="13.44140625" customWidth="1"/>
    <col min="634" max="634" width="0" hidden="1" customWidth="1"/>
    <col min="840" max="840" width="6.44140625" bestFit="1" customWidth="1"/>
    <col min="841" max="841" width="7.5546875" customWidth="1"/>
    <col min="842" max="842" width="19.33203125" customWidth="1"/>
    <col min="843" max="843" width="0" hidden="1" customWidth="1"/>
    <col min="844" max="844" width="14.6640625" customWidth="1"/>
    <col min="845" max="856" width="0" hidden="1" customWidth="1"/>
    <col min="858" max="858" width="17.88671875" bestFit="1" customWidth="1"/>
    <col min="859" max="859" width="19" bestFit="1" customWidth="1"/>
    <col min="860" max="860" width="11.88671875" bestFit="1" customWidth="1"/>
    <col min="861" max="864" width="0" hidden="1" customWidth="1"/>
    <col min="865" max="865" width="12.109375" bestFit="1" customWidth="1"/>
    <col min="866" max="866" width="29.6640625" bestFit="1" customWidth="1"/>
    <col min="867" max="867" width="15.109375" bestFit="1" customWidth="1"/>
    <col min="868" max="868" width="10.5546875" bestFit="1" customWidth="1"/>
    <col min="869" max="869" width="10.6640625" customWidth="1"/>
    <col min="870" max="870" width="10.5546875" bestFit="1" customWidth="1"/>
    <col min="871" max="871" width="14.109375" bestFit="1" customWidth="1"/>
    <col min="872" max="872" width="10.5546875" customWidth="1"/>
    <col min="873" max="873" width="17.44140625" bestFit="1" customWidth="1"/>
    <col min="874" max="874" width="12.33203125" bestFit="1" customWidth="1"/>
    <col min="875" max="875" width="9.5546875" bestFit="1" customWidth="1"/>
    <col min="876" max="886" width="0" hidden="1" customWidth="1"/>
    <col min="887" max="887" width="17.6640625" bestFit="1" customWidth="1"/>
    <col min="888" max="888" width="17.5546875" bestFit="1" customWidth="1"/>
    <col min="889" max="889" width="13.44140625" customWidth="1"/>
    <col min="890" max="890" width="0" hidden="1" customWidth="1"/>
    <col min="1096" max="1096" width="6.44140625" bestFit="1" customWidth="1"/>
    <col min="1097" max="1097" width="7.5546875" customWidth="1"/>
    <col min="1098" max="1098" width="19.33203125" customWidth="1"/>
    <col min="1099" max="1099" width="0" hidden="1" customWidth="1"/>
    <col min="1100" max="1100" width="14.6640625" customWidth="1"/>
    <col min="1101" max="1112" width="0" hidden="1" customWidth="1"/>
    <col min="1114" max="1114" width="17.88671875" bestFit="1" customWidth="1"/>
    <col min="1115" max="1115" width="19" bestFit="1" customWidth="1"/>
    <col min="1116" max="1116" width="11.88671875" bestFit="1" customWidth="1"/>
    <col min="1117" max="1120" width="0" hidden="1" customWidth="1"/>
    <col min="1121" max="1121" width="12.109375" bestFit="1" customWidth="1"/>
    <col min="1122" max="1122" width="29.6640625" bestFit="1" customWidth="1"/>
    <col min="1123" max="1123" width="15.109375" bestFit="1" customWidth="1"/>
    <col min="1124" max="1124" width="10.5546875" bestFit="1" customWidth="1"/>
    <col min="1125" max="1125" width="10.6640625" customWidth="1"/>
    <col min="1126" max="1126" width="10.5546875" bestFit="1" customWidth="1"/>
    <col min="1127" max="1127" width="14.109375" bestFit="1" customWidth="1"/>
    <col min="1128" max="1128" width="10.5546875" customWidth="1"/>
    <col min="1129" max="1129" width="17.44140625" bestFit="1" customWidth="1"/>
    <col min="1130" max="1130" width="12.33203125" bestFit="1" customWidth="1"/>
    <col min="1131" max="1131" width="9.5546875" bestFit="1" customWidth="1"/>
    <col min="1132" max="1142" width="0" hidden="1" customWidth="1"/>
    <col min="1143" max="1143" width="17.6640625" bestFit="1" customWidth="1"/>
    <col min="1144" max="1144" width="17.5546875" bestFit="1" customWidth="1"/>
    <col min="1145" max="1145" width="13.44140625" customWidth="1"/>
    <col min="1146" max="1146" width="0" hidden="1" customWidth="1"/>
    <col min="1352" max="1352" width="6.44140625" bestFit="1" customWidth="1"/>
    <col min="1353" max="1353" width="7.5546875" customWidth="1"/>
    <col min="1354" max="1354" width="19.33203125" customWidth="1"/>
    <col min="1355" max="1355" width="0" hidden="1" customWidth="1"/>
    <col min="1356" max="1356" width="14.6640625" customWidth="1"/>
    <col min="1357" max="1368" width="0" hidden="1" customWidth="1"/>
    <col min="1370" max="1370" width="17.88671875" bestFit="1" customWidth="1"/>
    <col min="1371" max="1371" width="19" bestFit="1" customWidth="1"/>
    <col min="1372" max="1372" width="11.88671875" bestFit="1" customWidth="1"/>
    <col min="1373" max="1376" width="0" hidden="1" customWidth="1"/>
    <col min="1377" max="1377" width="12.109375" bestFit="1" customWidth="1"/>
    <col min="1378" max="1378" width="29.6640625" bestFit="1" customWidth="1"/>
    <col min="1379" max="1379" width="15.109375" bestFit="1" customWidth="1"/>
    <col min="1380" max="1380" width="10.5546875" bestFit="1" customWidth="1"/>
    <col min="1381" max="1381" width="10.6640625" customWidth="1"/>
    <col min="1382" max="1382" width="10.5546875" bestFit="1" customWidth="1"/>
    <col min="1383" max="1383" width="14.109375" bestFit="1" customWidth="1"/>
    <col min="1384" max="1384" width="10.5546875" customWidth="1"/>
    <col min="1385" max="1385" width="17.44140625" bestFit="1" customWidth="1"/>
    <col min="1386" max="1386" width="12.33203125" bestFit="1" customWidth="1"/>
    <col min="1387" max="1387" width="9.5546875" bestFit="1" customWidth="1"/>
    <col min="1388" max="1398" width="0" hidden="1" customWidth="1"/>
    <col min="1399" max="1399" width="17.6640625" bestFit="1" customWidth="1"/>
    <col min="1400" max="1400" width="17.5546875" bestFit="1" customWidth="1"/>
    <col min="1401" max="1401" width="13.44140625" customWidth="1"/>
    <col min="1402" max="1402" width="0" hidden="1" customWidth="1"/>
    <col min="1608" max="1608" width="6.44140625" bestFit="1" customWidth="1"/>
    <col min="1609" max="1609" width="7.5546875" customWidth="1"/>
    <col min="1610" max="1610" width="19.33203125" customWidth="1"/>
    <col min="1611" max="1611" width="0" hidden="1" customWidth="1"/>
    <col min="1612" max="1612" width="14.6640625" customWidth="1"/>
    <col min="1613" max="1624" width="0" hidden="1" customWidth="1"/>
    <col min="1626" max="1626" width="17.88671875" bestFit="1" customWidth="1"/>
    <col min="1627" max="1627" width="19" bestFit="1" customWidth="1"/>
    <col min="1628" max="1628" width="11.88671875" bestFit="1" customWidth="1"/>
    <col min="1629" max="1632" width="0" hidden="1" customWidth="1"/>
    <col min="1633" max="1633" width="12.109375" bestFit="1" customWidth="1"/>
    <col min="1634" max="1634" width="29.6640625" bestFit="1" customWidth="1"/>
    <col min="1635" max="1635" width="15.109375" bestFit="1" customWidth="1"/>
    <col min="1636" max="1636" width="10.5546875" bestFit="1" customWidth="1"/>
    <col min="1637" max="1637" width="10.6640625" customWidth="1"/>
    <col min="1638" max="1638" width="10.5546875" bestFit="1" customWidth="1"/>
    <col min="1639" max="1639" width="14.109375" bestFit="1" customWidth="1"/>
    <col min="1640" max="1640" width="10.5546875" customWidth="1"/>
    <col min="1641" max="1641" width="17.44140625" bestFit="1" customWidth="1"/>
    <col min="1642" max="1642" width="12.33203125" bestFit="1" customWidth="1"/>
    <col min="1643" max="1643" width="9.5546875" bestFit="1" customWidth="1"/>
    <col min="1644" max="1654" width="0" hidden="1" customWidth="1"/>
    <col min="1655" max="1655" width="17.6640625" bestFit="1" customWidth="1"/>
    <col min="1656" max="1656" width="17.5546875" bestFit="1" customWidth="1"/>
    <col min="1657" max="1657" width="13.44140625" customWidth="1"/>
    <col min="1658" max="1658" width="0" hidden="1" customWidth="1"/>
    <col min="1864" max="1864" width="6.44140625" bestFit="1" customWidth="1"/>
    <col min="1865" max="1865" width="7.5546875" customWidth="1"/>
    <col min="1866" max="1866" width="19.33203125" customWidth="1"/>
    <col min="1867" max="1867" width="0" hidden="1" customWidth="1"/>
    <col min="1868" max="1868" width="14.6640625" customWidth="1"/>
    <col min="1869" max="1880" width="0" hidden="1" customWidth="1"/>
    <col min="1882" max="1882" width="17.88671875" bestFit="1" customWidth="1"/>
    <col min="1883" max="1883" width="19" bestFit="1" customWidth="1"/>
    <col min="1884" max="1884" width="11.88671875" bestFit="1" customWidth="1"/>
    <col min="1885" max="1888" width="0" hidden="1" customWidth="1"/>
    <col min="1889" max="1889" width="12.109375" bestFit="1" customWidth="1"/>
    <col min="1890" max="1890" width="29.6640625" bestFit="1" customWidth="1"/>
    <col min="1891" max="1891" width="15.109375" bestFit="1" customWidth="1"/>
    <col min="1892" max="1892" width="10.5546875" bestFit="1" customWidth="1"/>
    <col min="1893" max="1893" width="10.6640625" customWidth="1"/>
    <col min="1894" max="1894" width="10.5546875" bestFit="1" customWidth="1"/>
    <col min="1895" max="1895" width="14.109375" bestFit="1" customWidth="1"/>
    <col min="1896" max="1896" width="10.5546875" customWidth="1"/>
    <col min="1897" max="1897" width="17.44140625" bestFit="1" customWidth="1"/>
    <col min="1898" max="1898" width="12.33203125" bestFit="1" customWidth="1"/>
    <col min="1899" max="1899" width="9.5546875" bestFit="1" customWidth="1"/>
    <col min="1900" max="1910" width="0" hidden="1" customWidth="1"/>
    <col min="1911" max="1911" width="17.6640625" bestFit="1" customWidth="1"/>
    <col min="1912" max="1912" width="17.5546875" bestFit="1" customWidth="1"/>
    <col min="1913" max="1913" width="13.44140625" customWidth="1"/>
    <col min="1914" max="1914" width="0" hidden="1" customWidth="1"/>
    <col min="2120" max="2120" width="6.44140625" bestFit="1" customWidth="1"/>
    <col min="2121" max="2121" width="7.5546875" customWidth="1"/>
    <col min="2122" max="2122" width="19.33203125" customWidth="1"/>
    <col min="2123" max="2123" width="0" hidden="1" customWidth="1"/>
    <col min="2124" max="2124" width="14.6640625" customWidth="1"/>
    <col min="2125" max="2136" width="0" hidden="1" customWidth="1"/>
    <col min="2138" max="2138" width="17.88671875" bestFit="1" customWidth="1"/>
    <col min="2139" max="2139" width="19" bestFit="1" customWidth="1"/>
    <col min="2140" max="2140" width="11.88671875" bestFit="1" customWidth="1"/>
    <col min="2141" max="2144" width="0" hidden="1" customWidth="1"/>
    <col min="2145" max="2145" width="12.109375" bestFit="1" customWidth="1"/>
    <col min="2146" max="2146" width="29.6640625" bestFit="1" customWidth="1"/>
    <col min="2147" max="2147" width="15.109375" bestFit="1" customWidth="1"/>
    <col min="2148" max="2148" width="10.5546875" bestFit="1" customWidth="1"/>
    <col min="2149" max="2149" width="10.6640625" customWidth="1"/>
    <col min="2150" max="2150" width="10.5546875" bestFit="1" customWidth="1"/>
    <col min="2151" max="2151" width="14.109375" bestFit="1" customWidth="1"/>
    <col min="2152" max="2152" width="10.5546875" customWidth="1"/>
    <col min="2153" max="2153" width="17.44140625" bestFit="1" customWidth="1"/>
    <col min="2154" max="2154" width="12.33203125" bestFit="1" customWidth="1"/>
    <col min="2155" max="2155" width="9.5546875" bestFit="1" customWidth="1"/>
    <col min="2156" max="2166" width="0" hidden="1" customWidth="1"/>
    <col min="2167" max="2167" width="17.6640625" bestFit="1" customWidth="1"/>
    <col min="2168" max="2168" width="17.5546875" bestFit="1" customWidth="1"/>
    <col min="2169" max="2169" width="13.44140625" customWidth="1"/>
    <col min="2170" max="2170" width="0" hidden="1" customWidth="1"/>
    <col min="2376" max="2376" width="6.44140625" bestFit="1" customWidth="1"/>
    <col min="2377" max="2377" width="7.5546875" customWidth="1"/>
    <col min="2378" max="2378" width="19.33203125" customWidth="1"/>
    <col min="2379" max="2379" width="0" hidden="1" customWidth="1"/>
    <col min="2380" max="2380" width="14.6640625" customWidth="1"/>
    <col min="2381" max="2392" width="0" hidden="1" customWidth="1"/>
    <col min="2394" max="2394" width="17.88671875" bestFit="1" customWidth="1"/>
    <col min="2395" max="2395" width="19" bestFit="1" customWidth="1"/>
    <col min="2396" max="2396" width="11.88671875" bestFit="1" customWidth="1"/>
    <col min="2397" max="2400" width="0" hidden="1" customWidth="1"/>
    <col min="2401" max="2401" width="12.109375" bestFit="1" customWidth="1"/>
    <col min="2402" max="2402" width="29.6640625" bestFit="1" customWidth="1"/>
    <col min="2403" max="2403" width="15.109375" bestFit="1" customWidth="1"/>
    <col min="2404" max="2404" width="10.5546875" bestFit="1" customWidth="1"/>
    <col min="2405" max="2405" width="10.6640625" customWidth="1"/>
    <col min="2406" max="2406" width="10.5546875" bestFit="1" customWidth="1"/>
    <col min="2407" max="2407" width="14.109375" bestFit="1" customWidth="1"/>
    <col min="2408" max="2408" width="10.5546875" customWidth="1"/>
    <col min="2409" max="2409" width="17.44140625" bestFit="1" customWidth="1"/>
    <col min="2410" max="2410" width="12.33203125" bestFit="1" customWidth="1"/>
    <col min="2411" max="2411" width="9.5546875" bestFit="1" customWidth="1"/>
    <col min="2412" max="2422" width="0" hidden="1" customWidth="1"/>
    <col min="2423" max="2423" width="17.6640625" bestFit="1" customWidth="1"/>
    <col min="2424" max="2424" width="17.5546875" bestFit="1" customWidth="1"/>
    <col min="2425" max="2425" width="13.44140625" customWidth="1"/>
    <col min="2426" max="2426" width="0" hidden="1" customWidth="1"/>
    <col min="2632" max="2632" width="6.44140625" bestFit="1" customWidth="1"/>
    <col min="2633" max="2633" width="7.5546875" customWidth="1"/>
    <col min="2634" max="2634" width="19.33203125" customWidth="1"/>
    <col min="2635" max="2635" width="0" hidden="1" customWidth="1"/>
    <col min="2636" max="2636" width="14.6640625" customWidth="1"/>
    <col min="2637" max="2648" width="0" hidden="1" customWidth="1"/>
    <col min="2650" max="2650" width="17.88671875" bestFit="1" customWidth="1"/>
    <col min="2651" max="2651" width="19" bestFit="1" customWidth="1"/>
    <col min="2652" max="2652" width="11.88671875" bestFit="1" customWidth="1"/>
    <col min="2653" max="2656" width="0" hidden="1" customWidth="1"/>
    <col min="2657" max="2657" width="12.109375" bestFit="1" customWidth="1"/>
    <col min="2658" max="2658" width="29.6640625" bestFit="1" customWidth="1"/>
    <col min="2659" max="2659" width="15.109375" bestFit="1" customWidth="1"/>
    <col min="2660" max="2660" width="10.5546875" bestFit="1" customWidth="1"/>
    <col min="2661" max="2661" width="10.6640625" customWidth="1"/>
    <col min="2662" max="2662" width="10.5546875" bestFit="1" customWidth="1"/>
    <col min="2663" max="2663" width="14.109375" bestFit="1" customWidth="1"/>
    <col min="2664" max="2664" width="10.5546875" customWidth="1"/>
    <col min="2665" max="2665" width="17.44140625" bestFit="1" customWidth="1"/>
    <col min="2666" max="2666" width="12.33203125" bestFit="1" customWidth="1"/>
    <col min="2667" max="2667" width="9.5546875" bestFit="1" customWidth="1"/>
    <col min="2668" max="2678" width="0" hidden="1" customWidth="1"/>
    <col min="2679" max="2679" width="17.6640625" bestFit="1" customWidth="1"/>
    <col min="2680" max="2680" width="17.5546875" bestFit="1" customWidth="1"/>
    <col min="2681" max="2681" width="13.44140625" customWidth="1"/>
    <col min="2682" max="2682" width="0" hidden="1" customWidth="1"/>
    <col min="2888" max="2888" width="6.44140625" bestFit="1" customWidth="1"/>
    <col min="2889" max="2889" width="7.5546875" customWidth="1"/>
    <col min="2890" max="2890" width="19.33203125" customWidth="1"/>
    <col min="2891" max="2891" width="0" hidden="1" customWidth="1"/>
    <col min="2892" max="2892" width="14.6640625" customWidth="1"/>
    <col min="2893" max="2904" width="0" hidden="1" customWidth="1"/>
    <col min="2906" max="2906" width="17.88671875" bestFit="1" customWidth="1"/>
    <col min="2907" max="2907" width="19" bestFit="1" customWidth="1"/>
    <col min="2908" max="2908" width="11.88671875" bestFit="1" customWidth="1"/>
    <col min="2909" max="2912" width="0" hidden="1" customWidth="1"/>
    <col min="2913" max="2913" width="12.109375" bestFit="1" customWidth="1"/>
    <col min="2914" max="2914" width="29.6640625" bestFit="1" customWidth="1"/>
    <col min="2915" max="2915" width="15.109375" bestFit="1" customWidth="1"/>
    <col min="2916" max="2916" width="10.5546875" bestFit="1" customWidth="1"/>
    <col min="2917" max="2917" width="10.6640625" customWidth="1"/>
    <col min="2918" max="2918" width="10.5546875" bestFit="1" customWidth="1"/>
    <col min="2919" max="2919" width="14.109375" bestFit="1" customWidth="1"/>
    <col min="2920" max="2920" width="10.5546875" customWidth="1"/>
    <col min="2921" max="2921" width="17.44140625" bestFit="1" customWidth="1"/>
    <col min="2922" max="2922" width="12.33203125" bestFit="1" customWidth="1"/>
    <col min="2923" max="2923" width="9.5546875" bestFit="1" customWidth="1"/>
    <col min="2924" max="2934" width="0" hidden="1" customWidth="1"/>
    <col min="2935" max="2935" width="17.6640625" bestFit="1" customWidth="1"/>
    <col min="2936" max="2936" width="17.5546875" bestFit="1" customWidth="1"/>
    <col min="2937" max="2937" width="13.44140625" customWidth="1"/>
    <col min="2938" max="2938" width="0" hidden="1" customWidth="1"/>
    <col min="3144" max="3144" width="6.44140625" bestFit="1" customWidth="1"/>
    <col min="3145" max="3145" width="7.5546875" customWidth="1"/>
    <col min="3146" max="3146" width="19.33203125" customWidth="1"/>
    <col min="3147" max="3147" width="0" hidden="1" customWidth="1"/>
    <col min="3148" max="3148" width="14.6640625" customWidth="1"/>
    <col min="3149" max="3160" width="0" hidden="1" customWidth="1"/>
    <col min="3162" max="3162" width="17.88671875" bestFit="1" customWidth="1"/>
    <col min="3163" max="3163" width="19" bestFit="1" customWidth="1"/>
    <col min="3164" max="3164" width="11.88671875" bestFit="1" customWidth="1"/>
    <col min="3165" max="3168" width="0" hidden="1" customWidth="1"/>
    <col min="3169" max="3169" width="12.109375" bestFit="1" customWidth="1"/>
    <col min="3170" max="3170" width="29.6640625" bestFit="1" customWidth="1"/>
    <col min="3171" max="3171" width="15.109375" bestFit="1" customWidth="1"/>
    <col min="3172" max="3172" width="10.5546875" bestFit="1" customWidth="1"/>
    <col min="3173" max="3173" width="10.6640625" customWidth="1"/>
    <col min="3174" max="3174" width="10.5546875" bestFit="1" customWidth="1"/>
    <col min="3175" max="3175" width="14.109375" bestFit="1" customWidth="1"/>
    <col min="3176" max="3176" width="10.5546875" customWidth="1"/>
    <col min="3177" max="3177" width="17.44140625" bestFit="1" customWidth="1"/>
    <col min="3178" max="3178" width="12.33203125" bestFit="1" customWidth="1"/>
    <col min="3179" max="3179" width="9.5546875" bestFit="1" customWidth="1"/>
    <col min="3180" max="3190" width="0" hidden="1" customWidth="1"/>
    <col min="3191" max="3191" width="17.6640625" bestFit="1" customWidth="1"/>
    <col min="3192" max="3192" width="17.5546875" bestFit="1" customWidth="1"/>
    <col min="3193" max="3193" width="13.44140625" customWidth="1"/>
    <col min="3194" max="3194" width="0" hidden="1" customWidth="1"/>
    <col min="3400" max="3400" width="6.44140625" bestFit="1" customWidth="1"/>
    <col min="3401" max="3401" width="7.5546875" customWidth="1"/>
    <col min="3402" max="3402" width="19.33203125" customWidth="1"/>
    <col min="3403" max="3403" width="0" hidden="1" customWidth="1"/>
    <col min="3404" max="3404" width="14.6640625" customWidth="1"/>
    <col min="3405" max="3416" width="0" hidden="1" customWidth="1"/>
    <col min="3418" max="3418" width="17.88671875" bestFit="1" customWidth="1"/>
    <col min="3419" max="3419" width="19" bestFit="1" customWidth="1"/>
    <col min="3420" max="3420" width="11.88671875" bestFit="1" customWidth="1"/>
    <col min="3421" max="3424" width="0" hidden="1" customWidth="1"/>
    <col min="3425" max="3425" width="12.109375" bestFit="1" customWidth="1"/>
    <col min="3426" max="3426" width="29.6640625" bestFit="1" customWidth="1"/>
    <col min="3427" max="3427" width="15.109375" bestFit="1" customWidth="1"/>
    <col min="3428" max="3428" width="10.5546875" bestFit="1" customWidth="1"/>
    <col min="3429" max="3429" width="10.6640625" customWidth="1"/>
    <col min="3430" max="3430" width="10.5546875" bestFit="1" customWidth="1"/>
    <col min="3431" max="3431" width="14.109375" bestFit="1" customWidth="1"/>
    <col min="3432" max="3432" width="10.5546875" customWidth="1"/>
    <col min="3433" max="3433" width="17.44140625" bestFit="1" customWidth="1"/>
    <col min="3434" max="3434" width="12.33203125" bestFit="1" customWidth="1"/>
    <col min="3435" max="3435" width="9.5546875" bestFit="1" customWidth="1"/>
    <col min="3436" max="3446" width="0" hidden="1" customWidth="1"/>
    <col min="3447" max="3447" width="17.6640625" bestFit="1" customWidth="1"/>
    <col min="3448" max="3448" width="17.5546875" bestFit="1" customWidth="1"/>
    <col min="3449" max="3449" width="13.44140625" customWidth="1"/>
    <col min="3450" max="3450" width="0" hidden="1" customWidth="1"/>
    <col min="3656" max="3656" width="6.44140625" bestFit="1" customWidth="1"/>
    <col min="3657" max="3657" width="7.5546875" customWidth="1"/>
    <col min="3658" max="3658" width="19.33203125" customWidth="1"/>
    <col min="3659" max="3659" width="0" hidden="1" customWidth="1"/>
    <col min="3660" max="3660" width="14.6640625" customWidth="1"/>
    <col min="3661" max="3672" width="0" hidden="1" customWidth="1"/>
    <col min="3674" max="3674" width="17.88671875" bestFit="1" customWidth="1"/>
    <col min="3675" max="3675" width="19" bestFit="1" customWidth="1"/>
    <col min="3676" max="3676" width="11.88671875" bestFit="1" customWidth="1"/>
    <col min="3677" max="3680" width="0" hidden="1" customWidth="1"/>
    <col min="3681" max="3681" width="12.109375" bestFit="1" customWidth="1"/>
    <col min="3682" max="3682" width="29.6640625" bestFit="1" customWidth="1"/>
    <col min="3683" max="3683" width="15.109375" bestFit="1" customWidth="1"/>
    <col min="3684" max="3684" width="10.5546875" bestFit="1" customWidth="1"/>
    <col min="3685" max="3685" width="10.6640625" customWidth="1"/>
    <col min="3686" max="3686" width="10.5546875" bestFit="1" customWidth="1"/>
    <col min="3687" max="3687" width="14.109375" bestFit="1" customWidth="1"/>
    <col min="3688" max="3688" width="10.5546875" customWidth="1"/>
    <col min="3689" max="3689" width="17.44140625" bestFit="1" customWidth="1"/>
    <col min="3690" max="3690" width="12.33203125" bestFit="1" customWidth="1"/>
    <col min="3691" max="3691" width="9.5546875" bestFit="1" customWidth="1"/>
    <col min="3692" max="3702" width="0" hidden="1" customWidth="1"/>
    <col min="3703" max="3703" width="17.6640625" bestFit="1" customWidth="1"/>
    <col min="3704" max="3704" width="17.5546875" bestFit="1" customWidth="1"/>
    <col min="3705" max="3705" width="13.44140625" customWidth="1"/>
    <col min="3706" max="3706" width="0" hidden="1" customWidth="1"/>
    <col min="3912" max="3912" width="6.44140625" bestFit="1" customWidth="1"/>
    <col min="3913" max="3913" width="7.5546875" customWidth="1"/>
    <col min="3914" max="3914" width="19.33203125" customWidth="1"/>
    <col min="3915" max="3915" width="0" hidden="1" customWidth="1"/>
    <col min="3916" max="3916" width="14.6640625" customWidth="1"/>
    <col min="3917" max="3928" width="0" hidden="1" customWidth="1"/>
    <col min="3930" max="3930" width="17.88671875" bestFit="1" customWidth="1"/>
    <col min="3931" max="3931" width="19" bestFit="1" customWidth="1"/>
    <col min="3932" max="3932" width="11.88671875" bestFit="1" customWidth="1"/>
    <col min="3933" max="3936" width="0" hidden="1" customWidth="1"/>
    <col min="3937" max="3937" width="12.109375" bestFit="1" customWidth="1"/>
    <col min="3938" max="3938" width="29.6640625" bestFit="1" customWidth="1"/>
    <col min="3939" max="3939" width="15.109375" bestFit="1" customWidth="1"/>
    <col min="3940" max="3940" width="10.5546875" bestFit="1" customWidth="1"/>
    <col min="3941" max="3941" width="10.6640625" customWidth="1"/>
    <col min="3942" max="3942" width="10.5546875" bestFit="1" customWidth="1"/>
    <col min="3943" max="3943" width="14.109375" bestFit="1" customWidth="1"/>
    <col min="3944" max="3944" width="10.5546875" customWidth="1"/>
    <col min="3945" max="3945" width="17.44140625" bestFit="1" customWidth="1"/>
    <col min="3946" max="3946" width="12.33203125" bestFit="1" customWidth="1"/>
    <col min="3947" max="3947" width="9.5546875" bestFit="1" customWidth="1"/>
    <col min="3948" max="3958" width="0" hidden="1" customWidth="1"/>
    <col min="3959" max="3959" width="17.6640625" bestFit="1" customWidth="1"/>
    <col min="3960" max="3960" width="17.5546875" bestFit="1" customWidth="1"/>
    <col min="3961" max="3961" width="13.44140625" customWidth="1"/>
    <col min="3962" max="3962" width="0" hidden="1" customWidth="1"/>
    <col min="4168" max="4168" width="6.44140625" bestFit="1" customWidth="1"/>
    <col min="4169" max="4169" width="7.5546875" customWidth="1"/>
    <col min="4170" max="4170" width="19.33203125" customWidth="1"/>
    <col min="4171" max="4171" width="0" hidden="1" customWidth="1"/>
    <col min="4172" max="4172" width="14.6640625" customWidth="1"/>
    <col min="4173" max="4184" width="0" hidden="1" customWidth="1"/>
    <col min="4186" max="4186" width="17.88671875" bestFit="1" customWidth="1"/>
    <col min="4187" max="4187" width="19" bestFit="1" customWidth="1"/>
    <col min="4188" max="4188" width="11.88671875" bestFit="1" customWidth="1"/>
    <col min="4189" max="4192" width="0" hidden="1" customWidth="1"/>
    <col min="4193" max="4193" width="12.109375" bestFit="1" customWidth="1"/>
    <col min="4194" max="4194" width="29.6640625" bestFit="1" customWidth="1"/>
    <col min="4195" max="4195" width="15.109375" bestFit="1" customWidth="1"/>
    <col min="4196" max="4196" width="10.5546875" bestFit="1" customWidth="1"/>
    <col min="4197" max="4197" width="10.6640625" customWidth="1"/>
    <col min="4198" max="4198" width="10.5546875" bestFit="1" customWidth="1"/>
    <col min="4199" max="4199" width="14.109375" bestFit="1" customWidth="1"/>
    <col min="4200" max="4200" width="10.5546875" customWidth="1"/>
    <col min="4201" max="4201" width="17.44140625" bestFit="1" customWidth="1"/>
    <col min="4202" max="4202" width="12.33203125" bestFit="1" customWidth="1"/>
    <col min="4203" max="4203" width="9.5546875" bestFit="1" customWidth="1"/>
    <col min="4204" max="4214" width="0" hidden="1" customWidth="1"/>
    <col min="4215" max="4215" width="17.6640625" bestFit="1" customWidth="1"/>
    <col min="4216" max="4216" width="17.5546875" bestFit="1" customWidth="1"/>
    <col min="4217" max="4217" width="13.44140625" customWidth="1"/>
    <col min="4218" max="4218" width="0" hidden="1" customWidth="1"/>
    <col min="4424" max="4424" width="6.44140625" bestFit="1" customWidth="1"/>
    <col min="4425" max="4425" width="7.5546875" customWidth="1"/>
    <col min="4426" max="4426" width="19.33203125" customWidth="1"/>
    <col min="4427" max="4427" width="0" hidden="1" customWidth="1"/>
    <col min="4428" max="4428" width="14.6640625" customWidth="1"/>
    <col min="4429" max="4440" width="0" hidden="1" customWidth="1"/>
    <col min="4442" max="4442" width="17.88671875" bestFit="1" customWidth="1"/>
    <col min="4443" max="4443" width="19" bestFit="1" customWidth="1"/>
    <col min="4444" max="4444" width="11.88671875" bestFit="1" customWidth="1"/>
    <col min="4445" max="4448" width="0" hidden="1" customWidth="1"/>
    <col min="4449" max="4449" width="12.109375" bestFit="1" customWidth="1"/>
    <col min="4450" max="4450" width="29.6640625" bestFit="1" customWidth="1"/>
    <col min="4451" max="4451" width="15.109375" bestFit="1" customWidth="1"/>
    <col min="4452" max="4452" width="10.5546875" bestFit="1" customWidth="1"/>
    <col min="4453" max="4453" width="10.6640625" customWidth="1"/>
    <col min="4454" max="4454" width="10.5546875" bestFit="1" customWidth="1"/>
    <col min="4455" max="4455" width="14.109375" bestFit="1" customWidth="1"/>
    <col min="4456" max="4456" width="10.5546875" customWidth="1"/>
    <col min="4457" max="4457" width="17.44140625" bestFit="1" customWidth="1"/>
    <col min="4458" max="4458" width="12.33203125" bestFit="1" customWidth="1"/>
    <col min="4459" max="4459" width="9.5546875" bestFit="1" customWidth="1"/>
    <col min="4460" max="4470" width="0" hidden="1" customWidth="1"/>
    <col min="4471" max="4471" width="17.6640625" bestFit="1" customWidth="1"/>
    <col min="4472" max="4472" width="17.5546875" bestFit="1" customWidth="1"/>
    <col min="4473" max="4473" width="13.44140625" customWidth="1"/>
    <col min="4474" max="4474" width="0" hidden="1" customWidth="1"/>
    <col min="4680" max="4680" width="6.44140625" bestFit="1" customWidth="1"/>
    <col min="4681" max="4681" width="7.5546875" customWidth="1"/>
    <col min="4682" max="4682" width="19.33203125" customWidth="1"/>
    <col min="4683" max="4683" width="0" hidden="1" customWidth="1"/>
    <col min="4684" max="4684" width="14.6640625" customWidth="1"/>
    <col min="4685" max="4696" width="0" hidden="1" customWidth="1"/>
    <col min="4698" max="4698" width="17.88671875" bestFit="1" customWidth="1"/>
    <col min="4699" max="4699" width="19" bestFit="1" customWidth="1"/>
    <col min="4700" max="4700" width="11.88671875" bestFit="1" customWidth="1"/>
    <col min="4701" max="4704" width="0" hidden="1" customWidth="1"/>
    <col min="4705" max="4705" width="12.109375" bestFit="1" customWidth="1"/>
    <col min="4706" max="4706" width="29.6640625" bestFit="1" customWidth="1"/>
    <col min="4707" max="4707" width="15.109375" bestFit="1" customWidth="1"/>
    <col min="4708" max="4708" width="10.5546875" bestFit="1" customWidth="1"/>
    <col min="4709" max="4709" width="10.6640625" customWidth="1"/>
    <col min="4710" max="4710" width="10.5546875" bestFit="1" customWidth="1"/>
    <col min="4711" max="4711" width="14.109375" bestFit="1" customWidth="1"/>
    <col min="4712" max="4712" width="10.5546875" customWidth="1"/>
    <col min="4713" max="4713" width="17.44140625" bestFit="1" customWidth="1"/>
    <col min="4714" max="4714" width="12.33203125" bestFit="1" customWidth="1"/>
    <col min="4715" max="4715" width="9.5546875" bestFit="1" customWidth="1"/>
    <col min="4716" max="4726" width="0" hidden="1" customWidth="1"/>
    <col min="4727" max="4727" width="17.6640625" bestFit="1" customWidth="1"/>
    <col min="4728" max="4728" width="17.5546875" bestFit="1" customWidth="1"/>
    <col min="4729" max="4729" width="13.44140625" customWidth="1"/>
    <col min="4730" max="4730" width="0" hidden="1" customWidth="1"/>
    <col min="4936" max="4936" width="6.44140625" bestFit="1" customWidth="1"/>
    <col min="4937" max="4937" width="7.5546875" customWidth="1"/>
    <col min="4938" max="4938" width="19.33203125" customWidth="1"/>
    <col min="4939" max="4939" width="0" hidden="1" customWidth="1"/>
    <col min="4940" max="4940" width="14.6640625" customWidth="1"/>
    <col min="4941" max="4952" width="0" hidden="1" customWidth="1"/>
    <col min="4954" max="4954" width="17.88671875" bestFit="1" customWidth="1"/>
    <col min="4955" max="4955" width="19" bestFit="1" customWidth="1"/>
    <col min="4956" max="4956" width="11.88671875" bestFit="1" customWidth="1"/>
    <col min="4957" max="4960" width="0" hidden="1" customWidth="1"/>
    <col min="4961" max="4961" width="12.109375" bestFit="1" customWidth="1"/>
    <col min="4962" max="4962" width="29.6640625" bestFit="1" customWidth="1"/>
    <col min="4963" max="4963" width="15.109375" bestFit="1" customWidth="1"/>
    <col min="4964" max="4964" width="10.5546875" bestFit="1" customWidth="1"/>
    <col min="4965" max="4965" width="10.6640625" customWidth="1"/>
    <col min="4966" max="4966" width="10.5546875" bestFit="1" customWidth="1"/>
    <col min="4967" max="4967" width="14.109375" bestFit="1" customWidth="1"/>
    <col min="4968" max="4968" width="10.5546875" customWidth="1"/>
    <col min="4969" max="4969" width="17.44140625" bestFit="1" customWidth="1"/>
    <col min="4970" max="4970" width="12.33203125" bestFit="1" customWidth="1"/>
    <col min="4971" max="4971" width="9.5546875" bestFit="1" customWidth="1"/>
    <col min="4972" max="4982" width="0" hidden="1" customWidth="1"/>
    <col min="4983" max="4983" width="17.6640625" bestFit="1" customWidth="1"/>
    <col min="4984" max="4984" width="17.5546875" bestFit="1" customWidth="1"/>
    <col min="4985" max="4985" width="13.44140625" customWidth="1"/>
    <col min="4986" max="4986" width="0" hidden="1" customWidth="1"/>
    <col min="5192" max="5192" width="6.44140625" bestFit="1" customWidth="1"/>
    <col min="5193" max="5193" width="7.5546875" customWidth="1"/>
    <col min="5194" max="5194" width="19.33203125" customWidth="1"/>
    <col min="5195" max="5195" width="0" hidden="1" customWidth="1"/>
    <col min="5196" max="5196" width="14.6640625" customWidth="1"/>
    <col min="5197" max="5208" width="0" hidden="1" customWidth="1"/>
    <col min="5210" max="5210" width="17.88671875" bestFit="1" customWidth="1"/>
    <col min="5211" max="5211" width="19" bestFit="1" customWidth="1"/>
    <col min="5212" max="5212" width="11.88671875" bestFit="1" customWidth="1"/>
    <col min="5213" max="5216" width="0" hidden="1" customWidth="1"/>
    <col min="5217" max="5217" width="12.109375" bestFit="1" customWidth="1"/>
    <col min="5218" max="5218" width="29.6640625" bestFit="1" customWidth="1"/>
    <col min="5219" max="5219" width="15.109375" bestFit="1" customWidth="1"/>
    <col min="5220" max="5220" width="10.5546875" bestFit="1" customWidth="1"/>
    <col min="5221" max="5221" width="10.6640625" customWidth="1"/>
    <col min="5222" max="5222" width="10.5546875" bestFit="1" customWidth="1"/>
    <col min="5223" max="5223" width="14.109375" bestFit="1" customWidth="1"/>
    <col min="5224" max="5224" width="10.5546875" customWidth="1"/>
    <col min="5225" max="5225" width="17.44140625" bestFit="1" customWidth="1"/>
    <col min="5226" max="5226" width="12.33203125" bestFit="1" customWidth="1"/>
    <col min="5227" max="5227" width="9.5546875" bestFit="1" customWidth="1"/>
    <col min="5228" max="5238" width="0" hidden="1" customWidth="1"/>
    <col min="5239" max="5239" width="17.6640625" bestFit="1" customWidth="1"/>
    <col min="5240" max="5240" width="17.5546875" bestFit="1" customWidth="1"/>
    <col min="5241" max="5241" width="13.44140625" customWidth="1"/>
    <col min="5242" max="5242" width="0" hidden="1" customWidth="1"/>
    <col min="5448" max="5448" width="6.44140625" bestFit="1" customWidth="1"/>
    <col min="5449" max="5449" width="7.5546875" customWidth="1"/>
    <col min="5450" max="5450" width="19.33203125" customWidth="1"/>
    <col min="5451" max="5451" width="0" hidden="1" customWidth="1"/>
    <col min="5452" max="5452" width="14.6640625" customWidth="1"/>
    <col min="5453" max="5464" width="0" hidden="1" customWidth="1"/>
    <col min="5466" max="5466" width="17.88671875" bestFit="1" customWidth="1"/>
    <col min="5467" max="5467" width="19" bestFit="1" customWidth="1"/>
    <col min="5468" max="5468" width="11.88671875" bestFit="1" customWidth="1"/>
    <col min="5469" max="5472" width="0" hidden="1" customWidth="1"/>
    <col min="5473" max="5473" width="12.109375" bestFit="1" customWidth="1"/>
    <col min="5474" max="5474" width="29.6640625" bestFit="1" customWidth="1"/>
    <col min="5475" max="5475" width="15.109375" bestFit="1" customWidth="1"/>
    <col min="5476" max="5476" width="10.5546875" bestFit="1" customWidth="1"/>
    <col min="5477" max="5477" width="10.6640625" customWidth="1"/>
    <col min="5478" max="5478" width="10.5546875" bestFit="1" customWidth="1"/>
    <col min="5479" max="5479" width="14.109375" bestFit="1" customWidth="1"/>
    <col min="5480" max="5480" width="10.5546875" customWidth="1"/>
    <col min="5481" max="5481" width="17.44140625" bestFit="1" customWidth="1"/>
    <col min="5482" max="5482" width="12.33203125" bestFit="1" customWidth="1"/>
    <col min="5483" max="5483" width="9.5546875" bestFit="1" customWidth="1"/>
    <col min="5484" max="5494" width="0" hidden="1" customWidth="1"/>
    <col min="5495" max="5495" width="17.6640625" bestFit="1" customWidth="1"/>
    <col min="5496" max="5496" width="17.5546875" bestFit="1" customWidth="1"/>
    <col min="5497" max="5497" width="13.44140625" customWidth="1"/>
    <col min="5498" max="5498" width="0" hidden="1" customWidth="1"/>
    <col min="5704" max="5704" width="6.44140625" bestFit="1" customWidth="1"/>
    <col min="5705" max="5705" width="7.5546875" customWidth="1"/>
    <col min="5706" max="5706" width="19.33203125" customWidth="1"/>
    <col min="5707" max="5707" width="0" hidden="1" customWidth="1"/>
    <col min="5708" max="5708" width="14.6640625" customWidth="1"/>
    <col min="5709" max="5720" width="0" hidden="1" customWidth="1"/>
    <col min="5722" max="5722" width="17.88671875" bestFit="1" customWidth="1"/>
    <col min="5723" max="5723" width="19" bestFit="1" customWidth="1"/>
    <col min="5724" max="5724" width="11.88671875" bestFit="1" customWidth="1"/>
    <col min="5725" max="5728" width="0" hidden="1" customWidth="1"/>
    <col min="5729" max="5729" width="12.109375" bestFit="1" customWidth="1"/>
    <col min="5730" max="5730" width="29.6640625" bestFit="1" customWidth="1"/>
    <col min="5731" max="5731" width="15.109375" bestFit="1" customWidth="1"/>
    <col min="5732" max="5732" width="10.5546875" bestFit="1" customWidth="1"/>
    <col min="5733" max="5733" width="10.6640625" customWidth="1"/>
    <col min="5734" max="5734" width="10.5546875" bestFit="1" customWidth="1"/>
    <col min="5735" max="5735" width="14.109375" bestFit="1" customWidth="1"/>
    <col min="5736" max="5736" width="10.5546875" customWidth="1"/>
    <col min="5737" max="5737" width="17.44140625" bestFit="1" customWidth="1"/>
    <col min="5738" max="5738" width="12.33203125" bestFit="1" customWidth="1"/>
    <col min="5739" max="5739" width="9.5546875" bestFit="1" customWidth="1"/>
    <col min="5740" max="5750" width="0" hidden="1" customWidth="1"/>
    <col min="5751" max="5751" width="17.6640625" bestFit="1" customWidth="1"/>
    <col min="5752" max="5752" width="17.5546875" bestFit="1" customWidth="1"/>
    <col min="5753" max="5753" width="13.44140625" customWidth="1"/>
    <col min="5754" max="5754" width="0" hidden="1" customWidth="1"/>
    <col min="5960" max="5960" width="6.44140625" bestFit="1" customWidth="1"/>
    <col min="5961" max="5961" width="7.5546875" customWidth="1"/>
    <col min="5962" max="5962" width="19.33203125" customWidth="1"/>
    <col min="5963" max="5963" width="0" hidden="1" customWidth="1"/>
    <col min="5964" max="5964" width="14.6640625" customWidth="1"/>
    <col min="5965" max="5976" width="0" hidden="1" customWidth="1"/>
    <col min="5978" max="5978" width="17.88671875" bestFit="1" customWidth="1"/>
    <col min="5979" max="5979" width="19" bestFit="1" customWidth="1"/>
    <col min="5980" max="5980" width="11.88671875" bestFit="1" customWidth="1"/>
    <col min="5981" max="5984" width="0" hidden="1" customWidth="1"/>
    <col min="5985" max="5985" width="12.109375" bestFit="1" customWidth="1"/>
    <col min="5986" max="5986" width="29.6640625" bestFit="1" customWidth="1"/>
    <col min="5987" max="5987" width="15.109375" bestFit="1" customWidth="1"/>
    <col min="5988" max="5988" width="10.5546875" bestFit="1" customWidth="1"/>
    <col min="5989" max="5989" width="10.6640625" customWidth="1"/>
    <col min="5990" max="5990" width="10.5546875" bestFit="1" customWidth="1"/>
    <col min="5991" max="5991" width="14.109375" bestFit="1" customWidth="1"/>
    <col min="5992" max="5992" width="10.5546875" customWidth="1"/>
    <col min="5993" max="5993" width="17.44140625" bestFit="1" customWidth="1"/>
    <col min="5994" max="5994" width="12.33203125" bestFit="1" customWidth="1"/>
    <col min="5995" max="5995" width="9.5546875" bestFit="1" customWidth="1"/>
    <col min="5996" max="6006" width="0" hidden="1" customWidth="1"/>
    <col min="6007" max="6007" width="17.6640625" bestFit="1" customWidth="1"/>
    <col min="6008" max="6008" width="17.5546875" bestFit="1" customWidth="1"/>
    <col min="6009" max="6009" width="13.44140625" customWidth="1"/>
    <col min="6010" max="6010" width="0" hidden="1" customWidth="1"/>
    <col min="6216" max="6216" width="6.44140625" bestFit="1" customWidth="1"/>
    <col min="6217" max="6217" width="7.5546875" customWidth="1"/>
    <col min="6218" max="6218" width="19.33203125" customWidth="1"/>
    <col min="6219" max="6219" width="0" hidden="1" customWidth="1"/>
    <col min="6220" max="6220" width="14.6640625" customWidth="1"/>
    <col min="6221" max="6232" width="0" hidden="1" customWidth="1"/>
    <col min="6234" max="6234" width="17.88671875" bestFit="1" customWidth="1"/>
    <col min="6235" max="6235" width="19" bestFit="1" customWidth="1"/>
    <col min="6236" max="6236" width="11.88671875" bestFit="1" customWidth="1"/>
    <col min="6237" max="6240" width="0" hidden="1" customWidth="1"/>
    <col min="6241" max="6241" width="12.109375" bestFit="1" customWidth="1"/>
    <col min="6242" max="6242" width="29.6640625" bestFit="1" customWidth="1"/>
    <col min="6243" max="6243" width="15.109375" bestFit="1" customWidth="1"/>
    <col min="6244" max="6244" width="10.5546875" bestFit="1" customWidth="1"/>
    <col min="6245" max="6245" width="10.6640625" customWidth="1"/>
    <col min="6246" max="6246" width="10.5546875" bestFit="1" customWidth="1"/>
    <col min="6247" max="6247" width="14.109375" bestFit="1" customWidth="1"/>
    <col min="6248" max="6248" width="10.5546875" customWidth="1"/>
    <col min="6249" max="6249" width="17.44140625" bestFit="1" customWidth="1"/>
    <col min="6250" max="6250" width="12.33203125" bestFit="1" customWidth="1"/>
    <col min="6251" max="6251" width="9.5546875" bestFit="1" customWidth="1"/>
    <col min="6252" max="6262" width="0" hidden="1" customWidth="1"/>
    <col min="6263" max="6263" width="17.6640625" bestFit="1" customWidth="1"/>
    <col min="6264" max="6264" width="17.5546875" bestFit="1" customWidth="1"/>
    <col min="6265" max="6265" width="13.44140625" customWidth="1"/>
    <col min="6266" max="6266" width="0" hidden="1" customWidth="1"/>
    <col min="6472" max="6472" width="6.44140625" bestFit="1" customWidth="1"/>
    <col min="6473" max="6473" width="7.5546875" customWidth="1"/>
    <col min="6474" max="6474" width="19.33203125" customWidth="1"/>
    <col min="6475" max="6475" width="0" hidden="1" customWidth="1"/>
    <col min="6476" max="6476" width="14.6640625" customWidth="1"/>
    <col min="6477" max="6488" width="0" hidden="1" customWidth="1"/>
    <col min="6490" max="6490" width="17.88671875" bestFit="1" customWidth="1"/>
    <col min="6491" max="6491" width="19" bestFit="1" customWidth="1"/>
    <col min="6492" max="6492" width="11.88671875" bestFit="1" customWidth="1"/>
    <col min="6493" max="6496" width="0" hidden="1" customWidth="1"/>
    <col min="6497" max="6497" width="12.109375" bestFit="1" customWidth="1"/>
    <col min="6498" max="6498" width="29.6640625" bestFit="1" customWidth="1"/>
    <col min="6499" max="6499" width="15.109375" bestFit="1" customWidth="1"/>
    <col min="6500" max="6500" width="10.5546875" bestFit="1" customWidth="1"/>
    <col min="6501" max="6501" width="10.6640625" customWidth="1"/>
    <col min="6502" max="6502" width="10.5546875" bestFit="1" customWidth="1"/>
    <col min="6503" max="6503" width="14.109375" bestFit="1" customWidth="1"/>
    <col min="6504" max="6504" width="10.5546875" customWidth="1"/>
    <col min="6505" max="6505" width="17.44140625" bestFit="1" customWidth="1"/>
    <col min="6506" max="6506" width="12.33203125" bestFit="1" customWidth="1"/>
    <col min="6507" max="6507" width="9.5546875" bestFit="1" customWidth="1"/>
    <col min="6508" max="6518" width="0" hidden="1" customWidth="1"/>
    <col min="6519" max="6519" width="17.6640625" bestFit="1" customWidth="1"/>
    <col min="6520" max="6520" width="17.5546875" bestFit="1" customWidth="1"/>
    <col min="6521" max="6521" width="13.44140625" customWidth="1"/>
    <col min="6522" max="6522" width="0" hidden="1" customWidth="1"/>
    <col min="6728" max="6728" width="6.44140625" bestFit="1" customWidth="1"/>
    <col min="6729" max="6729" width="7.5546875" customWidth="1"/>
    <col min="6730" max="6730" width="19.33203125" customWidth="1"/>
    <col min="6731" max="6731" width="0" hidden="1" customWidth="1"/>
    <col min="6732" max="6732" width="14.6640625" customWidth="1"/>
    <col min="6733" max="6744" width="0" hidden="1" customWidth="1"/>
    <col min="6746" max="6746" width="17.88671875" bestFit="1" customWidth="1"/>
    <col min="6747" max="6747" width="19" bestFit="1" customWidth="1"/>
    <col min="6748" max="6748" width="11.88671875" bestFit="1" customWidth="1"/>
    <col min="6749" max="6752" width="0" hidden="1" customWidth="1"/>
    <col min="6753" max="6753" width="12.109375" bestFit="1" customWidth="1"/>
    <col min="6754" max="6754" width="29.6640625" bestFit="1" customWidth="1"/>
    <col min="6755" max="6755" width="15.109375" bestFit="1" customWidth="1"/>
    <col min="6756" max="6756" width="10.5546875" bestFit="1" customWidth="1"/>
    <col min="6757" max="6757" width="10.6640625" customWidth="1"/>
    <col min="6758" max="6758" width="10.5546875" bestFit="1" customWidth="1"/>
    <col min="6759" max="6759" width="14.109375" bestFit="1" customWidth="1"/>
    <col min="6760" max="6760" width="10.5546875" customWidth="1"/>
    <col min="6761" max="6761" width="17.44140625" bestFit="1" customWidth="1"/>
    <col min="6762" max="6762" width="12.33203125" bestFit="1" customWidth="1"/>
    <col min="6763" max="6763" width="9.5546875" bestFit="1" customWidth="1"/>
    <col min="6764" max="6774" width="0" hidden="1" customWidth="1"/>
    <col min="6775" max="6775" width="17.6640625" bestFit="1" customWidth="1"/>
    <col min="6776" max="6776" width="17.5546875" bestFit="1" customWidth="1"/>
    <col min="6777" max="6777" width="13.44140625" customWidth="1"/>
    <col min="6778" max="6778" width="0" hidden="1" customWidth="1"/>
    <col min="6984" max="6984" width="6.44140625" bestFit="1" customWidth="1"/>
    <col min="6985" max="6985" width="7.5546875" customWidth="1"/>
    <col min="6986" max="6986" width="19.33203125" customWidth="1"/>
    <col min="6987" max="6987" width="0" hidden="1" customWidth="1"/>
    <col min="6988" max="6988" width="14.6640625" customWidth="1"/>
    <col min="6989" max="7000" width="0" hidden="1" customWidth="1"/>
    <col min="7002" max="7002" width="17.88671875" bestFit="1" customWidth="1"/>
    <col min="7003" max="7003" width="19" bestFit="1" customWidth="1"/>
    <col min="7004" max="7004" width="11.88671875" bestFit="1" customWidth="1"/>
    <col min="7005" max="7008" width="0" hidden="1" customWidth="1"/>
    <col min="7009" max="7009" width="12.109375" bestFit="1" customWidth="1"/>
    <col min="7010" max="7010" width="29.6640625" bestFit="1" customWidth="1"/>
    <col min="7011" max="7011" width="15.109375" bestFit="1" customWidth="1"/>
    <col min="7012" max="7012" width="10.5546875" bestFit="1" customWidth="1"/>
    <col min="7013" max="7013" width="10.6640625" customWidth="1"/>
    <col min="7014" max="7014" width="10.5546875" bestFit="1" customWidth="1"/>
    <col min="7015" max="7015" width="14.109375" bestFit="1" customWidth="1"/>
    <col min="7016" max="7016" width="10.5546875" customWidth="1"/>
    <col min="7017" max="7017" width="17.44140625" bestFit="1" customWidth="1"/>
    <col min="7018" max="7018" width="12.33203125" bestFit="1" customWidth="1"/>
    <col min="7019" max="7019" width="9.5546875" bestFit="1" customWidth="1"/>
    <col min="7020" max="7030" width="0" hidden="1" customWidth="1"/>
    <col min="7031" max="7031" width="17.6640625" bestFit="1" customWidth="1"/>
    <col min="7032" max="7032" width="17.5546875" bestFit="1" customWidth="1"/>
    <col min="7033" max="7033" width="13.44140625" customWidth="1"/>
    <col min="7034" max="7034" width="0" hidden="1" customWidth="1"/>
    <col min="7240" max="7240" width="6.44140625" bestFit="1" customWidth="1"/>
    <col min="7241" max="7241" width="7.5546875" customWidth="1"/>
    <col min="7242" max="7242" width="19.33203125" customWidth="1"/>
    <col min="7243" max="7243" width="0" hidden="1" customWidth="1"/>
    <col min="7244" max="7244" width="14.6640625" customWidth="1"/>
    <col min="7245" max="7256" width="0" hidden="1" customWidth="1"/>
    <col min="7258" max="7258" width="17.88671875" bestFit="1" customWidth="1"/>
    <col min="7259" max="7259" width="19" bestFit="1" customWidth="1"/>
    <col min="7260" max="7260" width="11.88671875" bestFit="1" customWidth="1"/>
    <col min="7261" max="7264" width="0" hidden="1" customWidth="1"/>
    <col min="7265" max="7265" width="12.109375" bestFit="1" customWidth="1"/>
    <col min="7266" max="7266" width="29.6640625" bestFit="1" customWidth="1"/>
    <col min="7267" max="7267" width="15.109375" bestFit="1" customWidth="1"/>
    <col min="7268" max="7268" width="10.5546875" bestFit="1" customWidth="1"/>
    <col min="7269" max="7269" width="10.6640625" customWidth="1"/>
    <col min="7270" max="7270" width="10.5546875" bestFit="1" customWidth="1"/>
    <col min="7271" max="7271" width="14.109375" bestFit="1" customWidth="1"/>
    <col min="7272" max="7272" width="10.5546875" customWidth="1"/>
    <col min="7273" max="7273" width="17.44140625" bestFit="1" customWidth="1"/>
    <col min="7274" max="7274" width="12.33203125" bestFit="1" customWidth="1"/>
    <col min="7275" max="7275" width="9.5546875" bestFit="1" customWidth="1"/>
    <col min="7276" max="7286" width="0" hidden="1" customWidth="1"/>
    <col min="7287" max="7287" width="17.6640625" bestFit="1" customWidth="1"/>
    <col min="7288" max="7288" width="17.5546875" bestFit="1" customWidth="1"/>
    <col min="7289" max="7289" width="13.44140625" customWidth="1"/>
    <col min="7290" max="7290" width="0" hidden="1" customWidth="1"/>
    <col min="7496" max="7496" width="6.44140625" bestFit="1" customWidth="1"/>
    <col min="7497" max="7497" width="7.5546875" customWidth="1"/>
    <col min="7498" max="7498" width="19.33203125" customWidth="1"/>
    <col min="7499" max="7499" width="0" hidden="1" customWidth="1"/>
    <col min="7500" max="7500" width="14.6640625" customWidth="1"/>
    <col min="7501" max="7512" width="0" hidden="1" customWidth="1"/>
    <col min="7514" max="7514" width="17.88671875" bestFit="1" customWidth="1"/>
    <col min="7515" max="7515" width="19" bestFit="1" customWidth="1"/>
    <col min="7516" max="7516" width="11.88671875" bestFit="1" customWidth="1"/>
    <col min="7517" max="7520" width="0" hidden="1" customWidth="1"/>
    <col min="7521" max="7521" width="12.109375" bestFit="1" customWidth="1"/>
    <col min="7522" max="7522" width="29.6640625" bestFit="1" customWidth="1"/>
    <col min="7523" max="7523" width="15.109375" bestFit="1" customWidth="1"/>
    <col min="7524" max="7524" width="10.5546875" bestFit="1" customWidth="1"/>
    <col min="7525" max="7525" width="10.6640625" customWidth="1"/>
    <col min="7526" max="7526" width="10.5546875" bestFit="1" customWidth="1"/>
    <col min="7527" max="7527" width="14.109375" bestFit="1" customWidth="1"/>
    <col min="7528" max="7528" width="10.5546875" customWidth="1"/>
    <col min="7529" max="7529" width="17.44140625" bestFit="1" customWidth="1"/>
    <col min="7530" max="7530" width="12.33203125" bestFit="1" customWidth="1"/>
    <col min="7531" max="7531" width="9.5546875" bestFit="1" customWidth="1"/>
    <col min="7532" max="7542" width="0" hidden="1" customWidth="1"/>
    <col min="7543" max="7543" width="17.6640625" bestFit="1" customWidth="1"/>
    <col min="7544" max="7544" width="17.5546875" bestFit="1" customWidth="1"/>
    <col min="7545" max="7545" width="13.44140625" customWidth="1"/>
    <col min="7546" max="7546" width="0" hidden="1" customWidth="1"/>
    <col min="7752" max="7752" width="6.44140625" bestFit="1" customWidth="1"/>
    <col min="7753" max="7753" width="7.5546875" customWidth="1"/>
    <col min="7754" max="7754" width="19.33203125" customWidth="1"/>
    <col min="7755" max="7755" width="0" hidden="1" customWidth="1"/>
    <col min="7756" max="7756" width="14.6640625" customWidth="1"/>
    <col min="7757" max="7768" width="0" hidden="1" customWidth="1"/>
    <col min="7770" max="7770" width="17.88671875" bestFit="1" customWidth="1"/>
    <col min="7771" max="7771" width="19" bestFit="1" customWidth="1"/>
    <col min="7772" max="7772" width="11.88671875" bestFit="1" customWidth="1"/>
    <col min="7773" max="7776" width="0" hidden="1" customWidth="1"/>
    <col min="7777" max="7777" width="12.109375" bestFit="1" customWidth="1"/>
    <col min="7778" max="7778" width="29.6640625" bestFit="1" customWidth="1"/>
    <col min="7779" max="7779" width="15.109375" bestFit="1" customWidth="1"/>
    <col min="7780" max="7780" width="10.5546875" bestFit="1" customWidth="1"/>
    <col min="7781" max="7781" width="10.6640625" customWidth="1"/>
    <col min="7782" max="7782" width="10.5546875" bestFit="1" customWidth="1"/>
    <col min="7783" max="7783" width="14.109375" bestFit="1" customWidth="1"/>
    <col min="7784" max="7784" width="10.5546875" customWidth="1"/>
    <col min="7785" max="7785" width="17.44140625" bestFit="1" customWidth="1"/>
    <col min="7786" max="7786" width="12.33203125" bestFit="1" customWidth="1"/>
    <col min="7787" max="7787" width="9.5546875" bestFit="1" customWidth="1"/>
    <col min="7788" max="7798" width="0" hidden="1" customWidth="1"/>
    <col min="7799" max="7799" width="17.6640625" bestFit="1" customWidth="1"/>
    <col min="7800" max="7800" width="17.5546875" bestFit="1" customWidth="1"/>
    <col min="7801" max="7801" width="13.44140625" customWidth="1"/>
    <col min="7802" max="7802" width="0" hidden="1" customWidth="1"/>
    <col min="8008" max="8008" width="6.44140625" bestFit="1" customWidth="1"/>
    <col min="8009" max="8009" width="7.5546875" customWidth="1"/>
    <col min="8010" max="8010" width="19.33203125" customWidth="1"/>
    <col min="8011" max="8011" width="0" hidden="1" customWidth="1"/>
    <col min="8012" max="8012" width="14.6640625" customWidth="1"/>
    <col min="8013" max="8024" width="0" hidden="1" customWidth="1"/>
    <col min="8026" max="8026" width="17.88671875" bestFit="1" customWidth="1"/>
    <col min="8027" max="8027" width="19" bestFit="1" customWidth="1"/>
    <col min="8028" max="8028" width="11.88671875" bestFit="1" customWidth="1"/>
    <col min="8029" max="8032" width="0" hidden="1" customWidth="1"/>
    <col min="8033" max="8033" width="12.109375" bestFit="1" customWidth="1"/>
    <col min="8034" max="8034" width="29.6640625" bestFit="1" customWidth="1"/>
    <col min="8035" max="8035" width="15.109375" bestFit="1" customWidth="1"/>
    <col min="8036" max="8036" width="10.5546875" bestFit="1" customWidth="1"/>
    <col min="8037" max="8037" width="10.6640625" customWidth="1"/>
    <col min="8038" max="8038" width="10.5546875" bestFit="1" customWidth="1"/>
    <col min="8039" max="8039" width="14.109375" bestFit="1" customWidth="1"/>
    <col min="8040" max="8040" width="10.5546875" customWidth="1"/>
    <col min="8041" max="8041" width="17.44140625" bestFit="1" customWidth="1"/>
    <col min="8042" max="8042" width="12.33203125" bestFit="1" customWidth="1"/>
    <col min="8043" max="8043" width="9.5546875" bestFit="1" customWidth="1"/>
    <col min="8044" max="8054" width="0" hidden="1" customWidth="1"/>
    <col min="8055" max="8055" width="17.6640625" bestFit="1" customWidth="1"/>
    <col min="8056" max="8056" width="17.5546875" bestFit="1" customWidth="1"/>
    <col min="8057" max="8057" width="13.44140625" customWidth="1"/>
    <col min="8058" max="8058" width="0" hidden="1" customWidth="1"/>
    <col min="8264" max="8264" width="6.44140625" bestFit="1" customWidth="1"/>
    <col min="8265" max="8265" width="7.5546875" customWidth="1"/>
    <col min="8266" max="8266" width="19.33203125" customWidth="1"/>
    <col min="8267" max="8267" width="0" hidden="1" customWidth="1"/>
    <col min="8268" max="8268" width="14.6640625" customWidth="1"/>
    <col min="8269" max="8280" width="0" hidden="1" customWidth="1"/>
    <col min="8282" max="8282" width="17.88671875" bestFit="1" customWidth="1"/>
    <col min="8283" max="8283" width="19" bestFit="1" customWidth="1"/>
    <col min="8284" max="8284" width="11.88671875" bestFit="1" customWidth="1"/>
    <col min="8285" max="8288" width="0" hidden="1" customWidth="1"/>
    <col min="8289" max="8289" width="12.109375" bestFit="1" customWidth="1"/>
    <col min="8290" max="8290" width="29.6640625" bestFit="1" customWidth="1"/>
    <col min="8291" max="8291" width="15.109375" bestFit="1" customWidth="1"/>
    <col min="8292" max="8292" width="10.5546875" bestFit="1" customWidth="1"/>
    <col min="8293" max="8293" width="10.6640625" customWidth="1"/>
    <col min="8294" max="8294" width="10.5546875" bestFit="1" customWidth="1"/>
    <col min="8295" max="8295" width="14.109375" bestFit="1" customWidth="1"/>
    <col min="8296" max="8296" width="10.5546875" customWidth="1"/>
    <col min="8297" max="8297" width="17.44140625" bestFit="1" customWidth="1"/>
    <col min="8298" max="8298" width="12.33203125" bestFit="1" customWidth="1"/>
    <col min="8299" max="8299" width="9.5546875" bestFit="1" customWidth="1"/>
    <col min="8300" max="8310" width="0" hidden="1" customWidth="1"/>
    <col min="8311" max="8311" width="17.6640625" bestFit="1" customWidth="1"/>
    <col min="8312" max="8312" width="17.5546875" bestFit="1" customWidth="1"/>
    <col min="8313" max="8313" width="13.44140625" customWidth="1"/>
    <col min="8314" max="8314" width="0" hidden="1" customWidth="1"/>
    <col min="8520" max="8520" width="6.44140625" bestFit="1" customWidth="1"/>
    <col min="8521" max="8521" width="7.5546875" customWidth="1"/>
    <col min="8522" max="8522" width="19.33203125" customWidth="1"/>
    <col min="8523" max="8523" width="0" hidden="1" customWidth="1"/>
    <col min="8524" max="8524" width="14.6640625" customWidth="1"/>
    <col min="8525" max="8536" width="0" hidden="1" customWidth="1"/>
    <col min="8538" max="8538" width="17.88671875" bestFit="1" customWidth="1"/>
    <col min="8539" max="8539" width="19" bestFit="1" customWidth="1"/>
    <col min="8540" max="8540" width="11.88671875" bestFit="1" customWidth="1"/>
    <col min="8541" max="8544" width="0" hidden="1" customWidth="1"/>
    <col min="8545" max="8545" width="12.109375" bestFit="1" customWidth="1"/>
    <col min="8546" max="8546" width="29.6640625" bestFit="1" customWidth="1"/>
    <col min="8547" max="8547" width="15.109375" bestFit="1" customWidth="1"/>
    <col min="8548" max="8548" width="10.5546875" bestFit="1" customWidth="1"/>
    <col min="8549" max="8549" width="10.6640625" customWidth="1"/>
    <col min="8550" max="8550" width="10.5546875" bestFit="1" customWidth="1"/>
    <col min="8551" max="8551" width="14.109375" bestFit="1" customWidth="1"/>
    <col min="8552" max="8552" width="10.5546875" customWidth="1"/>
    <col min="8553" max="8553" width="17.44140625" bestFit="1" customWidth="1"/>
    <col min="8554" max="8554" width="12.33203125" bestFit="1" customWidth="1"/>
    <col min="8555" max="8555" width="9.5546875" bestFit="1" customWidth="1"/>
    <col min="8556" max="8566" width="0" hidden="1" customWidth="1"/>
    <col min="8567" max="8567" width="17.6640625" bestFit="1" customWidth="1"/>
    <col min="8568" max="8568" width="17.5546875" bestFit="1" customWidth="1"/>
    <col min="8569" max="8569" width="13.44140625" customWidth="1"/>
    <col min="8570" max="8570" width="0" hidden="1" customWidth="1"/>
    <col min="8776" max="8776" width="6.44140625" bestFit="1" customWidth="1"/>
    <col min="8777" max="8777" width="7.5546875" customWidth="1"/>
    <col min="8778" max="8778" width="19.33203125" customWidth="1"/>
    <col min="8779" max="8779" width="0" hidden="1" customWidth="1"/>
    <col min="8780" max="8780" width="14.6640625" customWidth="1"/>
    <col min="8781" max="8792" width="0" hidden="1" customWidth="1"/>
    <col min="8794" max="8794" width="17.88671875" bestFit="1" customWidth="1"/>
    <col min="8795" max="8795" width="19" bestFit="1" customWidth="1"/>
    <col min="8796" max="8796" width="11.88671875" bestFit="1" customWidth="1"/>
    <col min="8797" max="8800" width="0" hidden="1" customWidth="1"/>
    <col min="8801" max="8801" width="12.109375" bestFit="1" customWidth="1"/>
    <col min="8802" max="8802" width="29.6640625" bestFit="1" customWidth="1"/>
    <col min="8803" max="8803" width="15.109375" bestFit="1" customWidth="1"/>
    <col min="8804" max="8804" width="10.5546875" bestFit="1" customWidth="1"/>
    <col min="8805" max="8805" width="10.6640625" customWidth="1"/>
    <col min="8806" max="8806" width="10.5546875" bestFit="1" customWidth="1"/>
    <col min="8807" max="8807" width="14.109375" bestFit="1" customWidth="1"/>
    <col min="8808" max="8808" width="10.5546875" customWidth="1"/>
    <col min="8809" max="8809" width="17.44140625" bestFit="1" customWidth="1"/>
    <col min="8810" max="8810" width="12.33203125" bestFit="1" customWidth="1"/>
    <col min="8811" max="8811" width="9.5546875" bestFit="1" customWidth="1"/>
    <col min="8812" max="8822" width="0" hidden="1" customWidth="1"/>
    <col min="8823" max="8823" width="17.6640625" bestFit="1" customWidth="1"/>
    <col min="8824" max="8824" width="17.5546875" bestFit="1" customWidth="1"/>
    <col min="8825" max="8825" width="13.44140625" customWidth="1"/>
    <col min="8826" max="8826" width="0" hidden="1" customWidth="1"/>
    <col min="9032" max="9032" width="6.44140625" bestFit="1" customWidth="1"/>
    <col min="9033" max="9033" width="7.5546875" customWidth="1"/>
    <col min="9034" max="9034" width="19.33203125" customWidth="1"/>
    <col min="9035" max="9035" width="0" hidden="1" customWidth="1"/>
    <col min="9036" max="9036" width="14.6640625" customWidth="1"/>
    <col min="9037" max="9048" width="0" hidden="1" customWidth="1"/>
    <col min="9050" max="9050" width="17.88671875" bestFit="1" customWidth="1"/>
    <col min="9051" max="9051" width="19" bestFit="1" customWidth="1"/>
    <col min="9052" max="9052" width="11.88671875" bestFit="1" customWidth="1"/>
    <col min="9053" max="9056" width="0" hidden="1" customWidth="1"/>
    <col min="9057" max="9057" width="12.109375" bestFit="1" customWidth="1"/>
    <col min="9058" max="9058" width="29.6640625" bestFit="1" customWidth="1"/>
    <col min="9059" max="9059" width="15.109375" bestFit="1" customWidth="1"/>
    <col min="9060" max="9060" width="10.5546875" bestFit="1" customWidth="1"/>
    <col min="9061" max="9061" width="10.6640625" customWidth="1"/>
    <col min="9062" max="9062" width="10.5546875" bestFit="1" customWidth="1"/>
    <col min="9063" max="9063" width="14.109375" bestFit="1" customWidth="1"/>
    <col min="9064" max="9064" width="10.5546875" customWidth="1"/>
    <col min="9065" max="9065" width="17.44140625" bestFit="1" customWidth="1"/>
    <col min="9066" max="9066" width="12.33203125" bestFit="1" customWidth="1"/>
    <col min="9067" max="9067" width="9.5546875" bestFit="1" customWidth="1"/>
    <col min="9068" max="9078" width="0" hidden="1" customWidth="1"/>
    <col min="9079" max="9079" width="17.6640625" bestFit="1" customWidth="1"/>
    <col min="9080" max="9080" width="17.5546875" bestFit="1" customWidth="1"/>
    <col min="9081" max="9081" width="13.44140625" customWidth="1"/>
    <col min="9082" max="9082" width="0" hidden="1" customWidth="1"/>
    <col min="9288" max="9288" width="6.44140625" bestFit="1" customWidth="1"/>
    <col min="9289" max="9289" width="7.5546875" customWidth="1"/>
    <col min="9290" max="9290" width="19.33203125" customWidth="1"/>
    <col min="9291" max="9291" width="0" hidden="1" customWidth="1"/>
    <col min="9292" max="9292" width="14.6640625" customWidth="1"/>
    <col min="9293" max="9304" width="0" hidden="1" customWidth="1"/>
    <col min="9306" max="9306" width="17.88671875" bestFit="1" customWidth="1"/>
    <col min="9307" max="9307" width="19" bestFit="1" customWidth="1"/>
    <col min="9308" max="9308" width="11.88671875" bestFit="1" customWidth="1"/>
    <col min="9309" max="9312" width="0" hidden="1" customWidth="1"/>
    <col min="9313" max="9313" width="12.109375" bestFit="1" customWidth="1"/>
    <col min="9314" max="9314" width="29.6640625" bestFit="1" customWidth="1"/>
    <col min="9315" max="9315" width="15.109375" bestFit="1" customWidth="1"/>
    <col min="9316" max="9316" width="10.5546875" bestFit="1" customWidth="1"/>
    <col min="9317" max="9317" width="10.6640625" customWidth="1"/>
    <col min="9318" max="9318" width="10.5546875" bestFit="1" customWidth="1"/>
    <col min="9319" max="9319" width="14.109375" bestFit="1" customWidth="1"/>
    <col min="9320" max="9320" width="10.5546875" customWidth="1"/>
    <col min="9321" max="9321" width="17.44140625" bestFit="1" customWidth="1"/>
    <col min="9322" max="9322" width="12.33203125" bestFit="1" customWidth="1"/>
    <col min="9323" max="9323" width="9.5546875" bestFit="1" customWidth="1"/>
    <col min="9324" max="9334" width="0" hidden="1" customWidth="1"/>
    <col min="9335" max="9335" width="17.6640625" bestFit="1" customWidth="1"/>
    <col min="9336" max="9336" width="17.5546875" bestFit="1" customWidth="1"/>
    <col min="9337" max="9337" width="13.44140625" customWidth="1"/>
    <col min="9338" max="9338" width="0" hidden="1" customWidth="1"/>
    <col min="9544" max="9544" width="6.44140625" bestFit="1" customWidth="1"/>
    <col min="9545" max="9545" width="7.5546875" customWidth="1"/>
    <col min="9546" max="9546" width="19.33203125" customWidth="1"/>
    <col min="9547" max="9547" width="0" hidden="1" customWidth="1"/>
    <col min="9548" max="9548" width="14.6640625" customWidth="1"/>
    <col min="9549" max="9560" width="0" hidden="1" customWidth="1"/>
    <col min="9562" max="9562" width="17.88671875" bestFit="1" customWidth="1"/>
    <col min="9563" max="9563" width="19" bestFit="1" customWidth="1"/>
    <col min="9564" max="9564" width="11.88671875" bestFit="1" customWidth="1"/>
    <col min="9565" max="9568" width="0" hidden="1" customWidth="1"/>
    <col min="9569" max="9569" width="12.109375" bestFit="1" customWidth="1"/>
    <col min="9570" max="9570" width="29.6640625" bestFit="1" customWidth="1"/>
    <col min="9571" max="9571" width="15.109375" bestFit="1" customWidth="1"/>
    <col min="9572" max="9572" width="10.5546875" bestFit="1" customWidth="1"/>
    <col min="9573" max="9573" width="10.6640625" customWidth="1"/>
    <col min="9574" max="9574" width="10.5546875" bestFit="1" customWidth="1"/>
    <col min="9575" max="9575" width="14.109375" bestFit="1" customWidth="1"/>
    <col min="9576" max="9576" width="10.5546875" customWidth="1"/>
    <col min="9577" max="9577" width="17.44140625" bestFit="1" customWidth="1"/>
    <col min="9578" max="9578" width="12.33203125" bestFit="1" customWidth="1"/>
    <col min="9579" max="9579" width="9.5546875" bestFit="1" customWidth="1"/>
    <col min="9580" max="9590" width="0" hidden="1" customWidth="1"/>
    <col min="9591" max="9591" width="17.6640625" bestFit="1" customWidth="1"/>
    <col min="9592" max="9592" width="17.5546875" bestFit="1" customWidth="1"/>
    <col min="9593" max="9593" width="13.44140625" customWidth="1"/>
    <col min="9594" max="9594" width="0" hidden="1" customWidth="1"/>
    <col min="9800" max="9800" width="6.44140625" bestFit="1" customWidth="1"/>
    <col min="9801" max="9801" width="7.5546875" customWidth="1"/>
    <col min="9802" max="9802" width="19.33203125" customWidth="1"/>
    <col min="9803" max="9803" width="0" hidden="1" customWidth="1"/>
    <col min="9804" max="9804" width="14.6640625" customWidth="1"/>
    <col min="9805" max="9816" width="0" hidden="1" customWidth="1"/>
    <col min="9818" max="9818" width="17.88671875" bestFit="1" customWidth="1"/>
    <col min="9819" max="9819" width="19" bestFit="1" customWidth="1"/>
    <col min="9820" max="9820" width="11.88671875" bestFit="1" customWidth="1"/>
    <col min="9821" max="9824" width="0" hidden="1" customWidth="1"/>
    <col min="9825" max="9825" width="12.109375" bestFit="1" customWidth="1"/>
    <col min="9826" max="9826" width="29.6640625" bestFit="1" customWidth="1"/>
    <col min="9827" max="9827" width="15.109375" bestFit="1" customWidth="1"/>
    <col min="9828" max="9828" width="10.5546875" bestFit="1" customWidth="1"/>
    <col min="9829" max="9829" width="10.6640625" customWidth="1"/>
    <col min="9830" max="9830" width="10.5546875" bestFit="1" customWidth="1"/>
    <col min="9831" max="9831" width="14.109375" bestFit="1" customWidth="1"/>
    <col min="9832" max="9832" width="10.5546875" customWidth="1"/>
    <col min="9833" max="9833" width="17.44140625" bestFit="1" customWidth="1"/>
    <col min="9834" max="9834" width="12.33203125" bestFit="1" customWidth="1"/>
    <col min="9835" max="9835" width="9.5546875" bestFit="1" customWidth="1"/>
    <col min="9836" max="9846" width="0" hidden="1" customWidth="1"/>
    <col min="9847" max="9847" width="17.6640625" bestFit="1" customWidth="1"/>
    <col min="9848" max="9848" width="17.5546875" bestFit="1" customWidth="1"/>
    <col min="9849" max="9849" width="13.44140625" customWidth="1"/>
    <col min="9850" max="9850" width="0" hidden="1" customWidth="1"/>
    <col min="10056" max="10056" width="6.44140625" bestFit="1" customWidth="1"/>
    <col min="10057" max="10057" width="7.5546875" customWidth="1"/>
    <col min="10058" max="10058" width="19.33203125" customWidth="1"/>
    <col min="10059" max="10059" width="0" hidden="1" customWidth="1"/>
    <col min="10060" max="10060" width="14.6640625" customWidth="1"/>
    <col min="10061" max="10072" width="0" hidden="1" customWidth="1"/>
    <col min="10074" max="10074" width="17.88671875" bestFit="1" customWidth="1"/>
    <col min="10075" max="10075" width="19" bestFit="1" customWidth="1"/>
    <col min="10076" max="10076" width="11.88671875" bestFit="1" customWidth="1"/>
    <col min="10077" max="10080" width="0" hidden="1" customWidth="1"/>
    <col min="10081" max="10081" width="12.109375" bestFit="1" customWidth="1"/>
    <col min="10082" max="10082" width="29.6640625" bestFit="1" customWidth="1"/>
    <col min="10083" max="10083" width="15.109375" bestFit="1" customWidth="1"/>
    <col min="10084" max="10084" width="10.5546875" bestFit="1" customWidth="1"/>
    <col min="10085" max="10085" width="10.6640625" customWidth="1"/>
    <col min="10086" max="10086" width="10.5546875" bestFit="1" customWidth="1"/>
    <col min="10087" max="10087" width="14.109375" bestFit="1" customWidth="1"/>
    <col min="10088" max="10088" width="10.5546875" customWidth="1"/>
    <col min="10089" max="10089" width="17.44140625" bestFit="1" customWidth="1"/>
    <col min="10090" max="10090" width="12.33203125" bestFit="1" customWidth="1"/>
    <col min="10091" max="10091" width="9.5546875" bestFit="1" customWidth="1"/>
    <col min="10092" max="10102" width="0" hidden="1" customWidth="1"/>
    <col min="10103" max="10103" width="17.6640625" bestFit="1" customWidth="1"/>
    <col min="10104" max="10104" width="17.5546875" bestFit="1" customWidth="1"/>
    <col min="10105" max="10105" width="13.44140625" customWidth="1"/>
    <col min="10106" max="10106" width="0" hidden="1" customWidth="1"/>
    <col min="10312" max="10312" width="6.44140625" bestFit="1" customWidth="1"/>
    <col min="10313" max="10313" width="7.5546875" customWidth="1"/>
    <col min="10314" max="10314" width="19.33203125" customWidth="1"/>
    <col min="10315" max="10315" width="0" hidden="1" customWidth="1"/>
    <col min="10316" max="10316" width="14.6640625" customWidth="1"/>
    <col min="10317" max="10328" width="0" hidden="1" customWidth="1"/>
    <col min="10330" max="10330" width="17.88671875" bestFit="1" customWidth="1"/>
    <col min="10331" max="10331" width="19" bestFit="1" customWidth="1"/>
    <col min="10332" max="10332" width="11.88671875" bestFit="1" customWidth="1"/>
    <col min="10333" max="10336" width="0" hidden="1" customWidth="1"/>
    <col min="10337" max="10337" width="12.109375" bestFit="1" customWidth="1"/>
    <col min="10338" max="10338" width="29.6640625" bestFit="1" customWidth="1"/>
    <col min="10339" max="10339" width="15.109375" bestFit="1" customWidth="1"/>
    <col min="10340" max="10340" width="10.5546875" bestFit="1" customWidth="1"/>
    <col min="10341" max="10341" width="10.6640625" customWidth="1"/>
    <col min="10342" max="10342" width="10.5546875" bestFit="1" customWidth="1"/>
    <col min="10343" max="10343" width="14.109375" bestFit="1" customWidth="1"/>
    <col min="10344" max="10344" width="10.5546875" customWidth="1"/>
    <col min="10345" max="10345" width="17.44140625" bestFit="1" customWidth="1"/>
    <col min="10346" max="10346" width="12.33203125" bestFit="1" customWidth="1"/>
    <col min="10347" max="10347" width="9.5546875" bestFit="1" customWidth="1"/>
    <col min="10348" max="10358" width="0" hidden="1" customWidth="1"/>
    <col min="10359" max="10359" width="17.6640625" bestFit="1" customWidth="1"/>
    <col min="10360" max="10360" width="17.5546875" bestFit="1" customWidth="1"/>
    <col min="10361" max="10361" width="13.44140625" customWidth="1"/>
    <col min="10362" max="10362" width="0" hidden="1" customWidth="1"/>
    <col min="10568" max="10568" width="6.44140625" bestFit="1" customWidth="1"/>
    <col min="10569" max="10569" width="7.5546875" customWidth="1"/>
    <col min="10570" max="10570" width="19.33203125" customWidth="1"/>
    <col min="10571" max="10571" width="0" hidden="1" customWidth="1"/>
    <col min="10572" max="10572" width="14.6640625" customWidth="1"/>
    <col min="10573" max="10584" width="0" hidden="1" customWidth="1"/>
    <col min="10586" max="10586" width="17.88671875" bestFit="1" customWidth="1"/>
    <col min="10587" max="10587" width="19" bestFit="1" customWidth="1"/>
    <col min="10588" max="10588" width="11.88671875" bestFit="1" customWidth="1"/>
    <col min="10589" max="10592" width="0" hidden="1" customWidth="1"/>
    <col min="10593" max="10593" width="12.109375" bestFit="1" customWidth="1"/>
    <col min="10594" max="10594" width="29.6640625" bestFit="1" customWidth="1"/>
    <col min="10595" max="10595" width="15.109375" bestFit="1" customWidth="1"/>
    <col min="10596" max="10596" width="10.5546875" bestFit="1" customWidth="1"/>
    <col min="10597" max="10597" width="10.6640625" customWidth="1"/>
    <col min="10598" max="10598" width="10.5546875" bestFit="1" customWidth="1"/>
    <col min="10599" max="10599" width="14.109375" bestFit="1" customWidth="1"/>
    <col min="10600" max="10600" width="10.5546875" customWidth="1"/>
    <col min="10601" max="10601" width="17.44140625" bestFit="1" customWidth="1"/>
    <col min="10602" max="10602" width="12.33203125" bestFit="1" customWidth="1"/>
    <col min="10603" max="10603" width="9.5546875" bestFit="1" customWidth="1"/>
    <col min="10604" max="10614" width="0" hidden="1" customWidth="1"/>
    <col min="10615" max="10615" width="17.6640625" bestFit="1" customWidth="1"/>
    <col min="10616" max="10616" width="17.5546875" bestFit="1" customWidth="1"/>
    <col min="10617" max="10617" width="13.44140625" customWidth="1"/>
    <col min="10618" max="10618" width="0" hidden="1" customWidth="1"/>
    <col min="10824" max="10824" width="6.44140625" bestFit="1" customWidth="1"/>
    <col min="10825" max="10825" width="7.5546875" customWidth="1"/>
    <col min="10826" max="10826" width="19.33203125" customWidth="1"/>
    <col min="10827" max="10827" width="0" hidden="1" customWidth="1"/>
    <col min="10828" max="10828" width="14.6640625" customWidth="1"/>
    <col min="10829" max="10840" width="0" hidden="1" customWidth="1"/>
    <col min="10842" max="10842" width="17.88671875" bestFit="1" customWidth="1"/>
    <col min="10843" max="10843" width="19" bestFit="1" customWidth="1"/>
    <col min="10844" max="10844" width="11.88671875" bestFit="1" customWidth="1"/>
    <col min="10845" max="10848" width="0" hidden="1" customWidth="1"/>
    <col min="10849" max="10849" width="12.109375" bestFit="1" customWidth="1"/>
    <col min="10850" max="10850" width="29.6640625" bestFit="1" customWidth="1"/>
    <col min="10851" max="10851" width="15.109375" bestFit="1" customWidth="1"/>
    <col min="10852" max="10852" width="10.5546875" bestFit="1" customWidth="1"/>
    <col min="10853" max="10853" width="10.6640625" customWidth="1"/>
    <col min="10854" max="10854" width="10.5546875" bestFit="1" customWidth="1"/>
    <col min="10855" max="10855" width="14.109375" bestFit="1" customWidth="1"/>
    <col min="10856" max="10856" width="10.5546875" customWidth="1"/>
    <col min="10857" max="10857" width="17.44140625" bestFit="1" customWidth="1"/>
    <col min="10858" max="10858" width="12.33203125" bestFit="1" customWidth="1"/>
    <col min="10859" max="10859" width="9.5546875" bestFit="1" customWidth="1"/>
    <col min="10860" max="10870" width="0" hidden="1" customWidth="1"/>
    <col min="10871" max="10871" width="17.6640625" bestFit="1" customWidth="1"/>
    <col min="10872" max="10872" width="17.5546875" bestFit="1" customWidth="1"/>
    <col min="10873" max="10873" width="13.44140625" customWidth="1"/>
    <col min="10874" max="10874" width="0" hidden="1" customWidth="1"/>
    <col min="11080" max="11080" width="6.44140625" bestFit="1" customWidth="1"/>
    <col min="11081" max="11081" width="7.5546875" customWidth="1"/>
    <col min="11082" max="11082" width="19.33203125" customWidth="1"/>
    <col min="11083" max="11083" width="0" hidden="1" customWidth="1"/>
    <col min="11084" max="11084" width="14.6640625" customWidth="1"/>
    <col min="11085" max="11096" width="0" hidden="1" customWidth="1"/>
    <col min="11098" max="11098" width="17.88671875" bestFit="1" customWidth="1"/>
    <col min="11099" max="11099" width="19" bestFit="1" customWidth="1"/>
    <col min="11100" max="11100" width="11.88671875" bestFit="1" customWidth="1"/>
    <col min="11101" max="11104" width="0" hidden="1" customWidth="1"/>
    <col min="11105" max="11105" width="12.109375" bestFit="1" customWidth="1"/>
    <col min="11106" max="11106" width="29.6640625" bestFit="1" customWidth="1"/>
    <col min="11107" max="11107" width="15.109375" bestFit="1" customWidth="1"/>
    <col min="11108" max="11108" width="10.5546875" bestFit="1" customWidth="1"/>
    <col min="11109" max="11109" width="10.6640625" customWidth="1"/>
    <col min="11110" max="11110" width="10.5546875" bestFit="1" customWidth="1"/>
    <col min="11111" max="11111" width="14.109375" bestFit="1" customWidth="1"/>
    <col min="11112" max="11112" width="10.5546875" customWidth="1"/>
    <col min="11113" max="11113" width="17.44140625" bestFit="1" customWidth="1"/>
    <col min="11114" max="11114" width="12.33203125" bestFit="1" customWidth="1"/>
    <col min="11115" max="11115" width="9.5546875" bestFit="1" customWidth="1"/>
    <col min="11116" max="11126" width="0" hidden="1" customWidth="1"/>
    <col min="11127" max="11127" width="17.6640625" bestFit="1" customWidth="1"/>
    <col min="11128" max="11128" width="17.5546875" bestFit="1" customWidth="1"/>
    <col min="11129" max="11129" width="13.44140625" customWidth="1"/>
    <col min="11130" max="11130" width="0" hidden="1" customWidth="1"/>
    <col min="11336" max="11336" width="6.44140625" bestFit="1" customWidth="1"/>
    <col min="11337" max="11337" width="7.5546875" customWidth="1"/>
    <col min="11338" max="11338" width="19.33203125" customWidth="1"/>
    <col min="11339" max="11339" width="0" hidden="1" customWidth="1"/>
    <col min="11340" max="11340" width="14.6640625" customWidth="1"/>
    <col min="11341" max="11352" width="0" hidden="1" customWidth="1"/>
    <col min="11354" max="11354" width="17.88671875" bestFit="1" customWidth="1"/>
    <col min="11355" max="11355" width="19" bestFit="1" customWidth="1"/>
    <col min="11356" max="11356" width="11.88671875" bestFit="1" customWidth="1"/>
    <col min="11357" max="11360" width="0" hidden="1" customWidth="1"/>
    <col min="11361" max="11361" width="12.109375" bestFit="1" customWidth="1"/>
    <col min="11362" max="11362" width="29.6640625" bestFit="1" customWidth="1"/>
    <col min="11363" max="11363" width="15.109375" bestFit="1" customWidth="1"/>
    <col min="11364" max="11364" width="10.5546875" bestFit="1" customWidth="1"/>
    <col min="11365" max="11365" width="10.6640625" customWidth="1"/>
    <col min="11366" max="11366" width="10.5546875" bestFit="1" customWidth="1"/>
    <col min="11367" max="11367" width="14.109375" bestFit="1" customWidth="1"/>
    <col min="11368" max="11368" width="10.5546875" customWidth="1"/>
    <col min="11369" max="11369" width="17.44140625" bestFit="1" customWidth="1"/>
    <col min="11370" max="11370" width="12.33203125" bestFit="1" customWidth="1"/>
    <col min="11371" max="11371" width="9.5546875" bestFit="1" customWidth="1"/>
    <col min="11372" max="11382" width="0" hidden="1" customWidth="1"/>
    <col min="11383" max="11383" width="17.6640625" bestFit="1" customWidth="1"/>
    <col min="11384" max="11384" width="17.5546875" bestFit="1" customWidth="1"/>
    <col min="11385" max="11385" width="13.44140625" customWidth="1"/>
    <col min="11386" max="11386" width="0" hidden="1" customWidth="1"/>
    <col min="11592" max="11592" width="6.44140625" bestFit="1" customWidth="1"/>
    <col min="11593" max="11593" width="7.5546875" customWidth="1"/>
    <col min="11594" max="11594" width="19.33203125" customWidth="1"/>
    <col min="11595" max="11595" width="0" hidden="1" customWidth="1"/>
    <col min="11596" max="11596" width="14.6640625" customWidth="1"/>
    <col min="11597" max="11608" width="0" hidden="1" customWidth="1"/>
    <col min="11610" max="11610" width="17.88671875" bestFit="1" customWidth="1"/>
    <col min="11611" max="11611" width="19" bestFit="1" customWidth="1"/>
    <col min="11612" max="11612" width="11.88671875" bestFit="1" customWidth="1"/>
    <col min="11613" max="11616" width="0" hidden="1" customWidth="1"/>
    <col min="11617" max="11617" width="12.109375" bestFit="1" customWidth="1"/>
    <col min="11618" max="11618" width="29.6640625" bestFit="1" customWidth="1"/>
    <col min="11619" max="11619" width="15.109375" bestFit="1" customWidth="1"/>
    <col min="11620" max="11620" width="10.5546875" bestFit="1" customWidth="1"/>
    <col min="11621" max="11621" width="10.6640625" customWidth="1"/>
    <col min="11622" max="11622" width="10.5546875" bestFit="1" customWidth="1"/>
    <col min="11623" max="11623" width="14.109375" bestFit="1" customWidth="1"/>
    <col min="11624" max="11624" width="10.5546875" customWidth="1"/>
    <col min="11625" max="11625" width="17.44140625" bestFit="1" customWidth="1"/>
    <col min="11626" max="11626" width="12.33203125" bestFit="1" customWidth="1"/>
    <col min="11627" max="11627" width="9.5546875" bestFit="1" customWidth="1"/>
    <col min="11628" max="11638" width="0" hidden="1" customWidth="1"/>
    <col min="11639" max="11639" width="17.6640625" bestFit="1" customWidth="1"/>
    <col min="11640" max="11640" width="17.5546875" bestFit="1" customWidth="1"/>
    <col min="11641" max="11641" width="13.44140625" customWidth="1"/>
    <col min="11642" max="11642" width="0" hidden="1" customWidth="1"/>
    <col min="11848" max="11848" width="6.44140625" bestFit="1" customWidth="1"/>
    <col min="11849" max="11849" width="7.5546875" customWidth="1"/>
    <col min="11850" max="11850" width="19.33203125" customWidth="1"/>
    <col min="11851" max="11851" width="0" hidden="1" customWidth="1"/>
    <col min="11852" max="11852" width="14.6640625" customWidth="1"/>
    <col min="11853" max="11864" width="0" hidden="1" customWidth="1"/>
    <col min="11866" max="11866" width="17.88671875" bestFit="1" customWidth="1"/>
    <col min="11867" max="11867" width="19" bestFit="1" customWidth="1"/>
    <col min="11868" max="11868" width="11.88671875" bestFit="1" customWidth="1"/>
    <col min="11869" max="11872" width="0" hidden="1" customWidth="1"/>
    <col min="11873" max="11873" width="12.109375" bestFit="1" customWidth="1"/>
    <col min="11874" max="11874" width="29.6640625" bestFit="1" customWidth="1"/>
    <col min="11875" max="11875" width="15.109375" bestFit="1" customWidth="1"/>
    <col min="11876" max="11876" width="10.5546875" bestFit="1" customWidth="1"/>
    <col min="11877" max="11877" width="10.6640625" customWidth="1"/>
    <col min="11878" max="11878" width="10.5546875" bestFit="1" customWidth="1"/>
    <col min="11879" max="11879" width="14.109375" bestFit="1" customWidth="1"/>
    <col min="11880" max="11880" width="10.5546875" customWidth="1"/>
    <col min="11881" max="11881" width="17.44140625" bestFit="1" customWidth="1"/>
    <col min="11882" max="11882" width="12.33203125" bestFit="1" customWidth="1"/>
    <col min="11883" max="11883" width="9.5546875" bestFit="1" customWidth="1"/>
    <col min="11884" max="11894" width="0" hidden="1" customWidth="1"/>
    <col min="11895" max="11895" width="17.6640625" bestFit="1" customWidth="1"/>
    <col min="11896" max="11896" width="17.5546875" bestFit="1" customWidth="1"/>
    <col min="11897" max="11897" width="13.44140625" customWidth="1"/>
    <col min="11898" max="11898" width="0" hidden="1" customWidth="1"/>
    <col min="12104" max="12104" width="6.44140625" bestFit="1" customWidth="1"/>
    <col min="12105" max="12105" width="7.5546875" customWidth="1"/>
    <col min="12106" max="12106" width="19.33203125" customWidth="1"/>
    <col min="12107" max="12107" width="0" hidden="1" customWidth="1"/>
    <col min="12108" max="12108" width="14.6640625" customWidth="1"/>
    <col min="12109" max="12120" width="0" hidden="1" customWidth="1"/>
    <col min="12122" max="12122" width="17.88671875" bestFit="1" customWidth="1"/>
    <col min="12123" max="12123" width="19" bestFit="1" customWidth="1"/>
    <col min="12124" max="12124" width="11.88671875" bestFit="1" customWidth="1"/>
    <col min="12125" max="12128" width="0" hidden="1" customWidth="1"/>
    <col min="12129" max="12129" width="12.109375" bestFit="1" customWidth="1"/>
    <col min="12130" max="12130" width="29.6640625" bestFit="1" customWidth="1"/>
    <col min="12131" max="12131" width="15.109375" bestFit="1" customWidth="1"/>
    <col min="12132" max="12132" width="10.5546875" bestFit="1" customWidth="1"/>
    <col min="12133" max="12133" width="10.6640625" customWidth="1"/>
    <col min="12134" max="12134" width="10.5546875" bestFit="1" customWidth="1"/>
    <col min="12135" max="12135" width="14.109375" bestFit="1" customWidth="1"/>
    <col min="12136" max="12136" width="10.5546875" customWidth="1"/>
    <col min="12137" max="12137" width="17.44140625" bestFit="1" customWidth="1"/>
    <col min="12138" max="12138" width="12.33203125" bestFit="1" customWidth="1"/>
    <col min="12139" max="12139" width="9.5546875" bestFit="1" customWidth="1"/>
    <col min="12140" max="12150" width="0" hidden="1" customWidth="1"/>
    <col min="12151" max="12151" width="17.6640625" bestFit="1" customWidth="1"/>
    <col min="12152" max="12152" width="17.5546875" bestFit="1" customWidth="1"/>
    <col min="12153" max="12153" width="13.44140625" customWidth="1"/>
    <col min="12154" max="12154" width="0" hidden="1" customWidth="1"/>
    <col min="12360" max="12360" width="6.44140625" bestFit="1" customWidth="1"/>
    <col min="12361" max="12361" width="7.5546875" customWidth="1"/>
    <col min="12362" max="12362" width="19.33203125" customWidth="1"/>
    <col min="12363" max="12363" width="0" hidden="1" customWidth="1"/>
    <col min="12364" max="12364" width="14.6640625" customWidth="1"/>
    <col min="12365" max="12376" width="0" hidden="1" customWidth="1"/>
    <col min="12378" max="12378" width="17.88671875" bestFit="1" customWidth="1"/>
    <col min="12379" max="12379" width="19" bestFit="1" customWidth="1"/>
    <col min="12380" max="12380" width="11.88671875" bestFit="1" customWidth="1"/>
    <col min="12381" max="12384" width="0" hidden="1" customWidth="1"/>
    <col min="12385" max="12385" width="12.109375" bestFit="1" customWidth="1"/>
    <col min="12386" max="12386" width="29.6640625" bestFit="1" customWidth="1"/>
    <col min="12387" max="12387" width="15.109375" bestFit="1" customWidth="1"/>
    <col min="12388" max="12388" width="10.5546875" bestFit="1" customWidth="1"/>
    <col min="12389" max="12389" width="10.6640625" customWidth="1"/>
    <col min="12390" max="12390" width="10.5546875" bestFit="1" customWidth="1"/>
    <col min="12391" max="12391" width="14.109375" bestFit="1" customWidth="1"/>
    <col min="12392" max="12392" width="10.5546875" customWidth="1"/>
    <col min="12393" max="12393" width="17.44140625" bestFit="1" customWidth="1"/>
    <col min="12394" max="12394" width="12.33203125" bestFit="1" customWidth="1"/>
    <col min="12395" max="12395" width="9.5546875" bestFit="1" customWidth="1"/>
    <col min="12396" max="12406" width="0" hidden="1" customWidth="1"/>
    <col min="12407" max="12407" width="17.6640625" bestFit="1" customWidth="1"/>
    <col min="12408" max="12408" width="17.5546875" bestFit="1" customWidth="1"/>
    <col min="12409" max="12409" width="13.44140625" customWidth="1"/>
    <col min="12410" max="12410" width="0" hidden="1" customWidth="1"/>
    <col min="12616" max="12616" width="6.44140625" bestFit="1" customWidth="1"/>
    <col min="12617" max="12617" width="7.5546875" customWidth="1"/>
    <col min="12618" max="12618" width="19.33203125" customWidth="1"/>
    <col min="12619" max="12619" width="0" hidden="1" customWidth="1"/>
    <col min="12620" max="12620" width="14.6640625" customWidth="1"/>
    <col min="12621" max="12632" width="0" hidden="1" customWidth="1"/>
    <col min="12634" max="12634" width="17.88671875" bestFit="1" customWidth="1"/>
    <col min="12635" max="12635" width="19" bestFit="1" customWidth="1"/>
    <col min="12636" max="12636" width="11.88671875" bestFit="1" customWidth="1"/>
    <col min="12637" max="12640" width="0" hidden="1" customWidth="1"/>
    <col min="12641" max="12641" width="12.109375" bestFit="1" customWidth="1"/>
    <col min="12642" max="12642" width="29.6640625" bestFit="1" customWidth="1"/>
    <col min="12643" max="12643" width="15.109375" bestFit="1" customWidth="1"/>
    <col min="12644" max="12644" width="10.5546875" bestFit="1" customWidth="1"/>
    <col min="12645" max="12645" width="10.6640625" customWidth="1"/>
    <col min="12646" max="12646" width="10.5546875" bestFit="1" customWidth="1"/>
    <col min="12647" max="12647" width="14.109375" bestFit="1" customWidth="1"/>
    <col min="12648" max="12648" width="10.5546875" customWidth="1"/>
    <col min="12649" max="12649" width="17.44140625" bestFit="1" customWidth="1"/>
    <col min="12650" max="12650" width="12.33203125" bestFit="1" customWidth="1"/>
    <col min="12651" max="12651" width="9.5546875" bestFit="1" customWidth="1"/>
    <col min="12652" max="12662" width="0" hidden="1" customWidth="1"/>
    <col min="12663" max="12663" width="17.6640625" bestFit="1" customWidth="1"/>
    <col min="12664" max="12664" width="17.5546875" bestFit="1" customWidth="1"/>
    <col min="12665" max="12665" width="13.44140625" customWidth="1"/>
    <col min="12666" max="12666" width="0" hidden="1" customWidth="1"/>
    <col min="12872" max="12872" width="6.44140625" bestFit="1" customWidth="1"/>
    <col min="12873" max="12873" width="7.5546875" customWidth="1"/>
    <col min="12874" max="12874" width="19.33203125" customWidth="1"/>
    <col min="12875" max="12875" width="0" hidden="1" customWidth="1"/>
    <col min="12876" max="12876" width="14.6640625" customWidth="1"/>
    <col min="12877" max="12888" width="0" hidden="1" customWidth="1"/>
    <col min="12890" max="12890" width="17.88671875" bestFit="1" customWidth="1"/>
    <col min="12891" max="12891" width="19" bestFit="1" customWidth="1"/>
    <col min="12892" max="12892" width="11.88671875" bestFit="1" customWidth="1"/>
    <col min="12893" max="12896" width="0" hidden="1" customWidth="1"/>
    <col min="12897" max="12897" width="12.109375" bestFit="1" customWidth="1"/>
    <col min="12898" max="12898" width="29.6640625" bestFit="1" customWidth="1"/>
    <col min="12899" max="12899" width="15.109375" bestFit="1" customWidth="1"/>
    <col min="12900" max="12900" width="10.5546875" bestFit="1" customWidth="1"/>
    <col min="12901" max="12901" width="10.6640625" customWidth="1"/>
    <col min="12902" max="12902" width="10.5546875" bestFit="1" customWidth="1"/>
    <col min="12903" max="12903" width="14.109375" bestFit="1" customWidth="1"/>
    <col min="12904" max="12904" width="10.5546875" customWidth="1"/>
    <col min="12905" max="12905" width="17.44140625" bestFit="1" customWidth="1"/>
    <col min="12906" max="12906" width="12.33203125" bestFit="1" customWidth="1"/>
    <col min="12907" max="12907" width="9.5546875" bestFit="1" customWidth="1"/>
    <col min="12908" max="12918" width="0" hidden="1" customWidth="1"/>
    <col min="12919" max="12919" width="17.6640625" bestFit="1" customWidth="1"/>
    <col min="12920" max="12920" width="17.5546875" bestFit="1" customWidth="1"/>
    <col min="12921" max="12921" width="13.44140625" customWidth="1"/>
    <col min="12922" max="12922" width="0" hidden="1" customWidth="1"/>
    <col min="13128" max="13128" width="6.44140625" bestFit="1" customWidth="1"/>
    <col min="13129" max="13129" width="7.5546875" customWidth="1"/>
    <col min="13130" max="13130" width="19.33203125" customWidth="1"/>
    <col min="13131" max="13131" width="0" hidden="1" customWidth="1"/>
    <col min="13132" max="13132" width="14.6640625" customWidth="1"/>
    <col min="13133" max="13144" width="0" hidden="1" customWidth="1"/>
    <col min="13146" max="13146" width="17.88671875" bestFit="1" customWidth="1"/>
    <col min="13147" max="13147" width="19" bestFit="1" customWidth="1"/>
    <col min="13148" max="13148" width="11.88671875" bestFit="1" customWidth="1"/>
    <col min="13149" max="13152" width="0" hidden="1" customWidth="1"/>
    <col min="13153" max="13153" width="12.109375" bestFit="1" customWidth="1"/>
    <col min="13154" max="13154" width="29.6640625" bestFit="1" customWidth="1"/>
    <col min="13155" max="13155" width="15.109375" bestFit="1" customWidth="1"/>
    <col min="13156" max="13156" width="10.5546875" bestFit="1" customWidth="1"/>
    <col min="13157" max="13157" width="10.6640625" customWidth="1"/>
    <col min="13158" max="13158" width="10.5546875" bestFit="1" customWidth="1"/>
    <col min="13159" max="13159" width="14.109375" bestFit="1" customWidth="1"/>
    <col min="13160" max="13160" width="10.5546875" customWidth="1"/>
    <col min="13161" max="13161" width="17.44140625" bestFit="1" customWidth="1"/>
    <col min="13162" max="13162" width="12.33203125" bestFit="1" customWidth="1"/>
    <col min="13163" max="13163" width="9.5546875" bestFit="1" customWidth="1"/>
    <col min="13164" max="13174" width="0" hidden="1" customWidth="1"/>
    <col min="13175" max="13175" width="17.6640625" bestFit="1" customWidth="1"/>
    <col min="13176" max="13176" width="17.5546875" bestFit="1" customWidth="1"/>
    <col min="13177" max="13177" width="13.44140625" customWidth="1"/>
    <col min="13178" max="13178" width="0" hidden="1" customWidth="1"/>
    <col min="13384" max="13384" width="6.44140625" bestFit="1" customWidth="1"/>
    <col min="13385" max="13385" width="7.5546875" customWidth="1"/>
    <col min="13386" max="13386" width="19.33203125" customWidth="1"/>
    <col min="13387" max="13387" width="0" hidden="1" customWidth="1"/>
    <col min="13388" max="13388" width="14.6640625" customWidth="1"/>
    <col min="13389" max="13400" width="0" hidden="1" customWidth="1"/>
    <col min="13402" max="13402" width="17.88671875" bestFit="1" customWidth="1"/>
    <col min="13403" max="13403" width="19" bestFit="1" customWidth="1"/>
    <col min="13404" max="13404" width="11.88671875" bestFit="1" customWidth="1"/>
    <col min="13405" max="13408" width="0" hidden="1" customWidth="1"/>
    <col min="13409" max="13409" width="12.109375" bestFit="1" customWidth="1"/>
    <col min="13410" max="13410" width="29.6640625" bestFit="1" customWidth="1"/>
    <col min="13411" max="13411" width="15.109375" bestFit="1" customWidth="1"/>
    <col min="13412" max="13412" width="10.5546875" bestFit="1" customWidth="1"/>
    <col min="13413" max="13413" width="10.6640625" customWidth="1"/>
    <col min="13414" max="13414" width="10.5546875" bestFit="1" customWidth="1"/>
    <col min="13415" max="13415" width="14.109375" bestFit="1" customWidth="1"/>
    <col min="13416" max="13416" width="10.5546875" customWidth="1"/>
    <col min="13417" max="13417" width="17.44140625" bestFit="1" customWidth="1"/>
    <col min="13418" max="13418" width="12.33203125" bestFit="1" customWidth="1"/>
    <col min="13419" max="13419" width="9.5546875" bestFit="1" customWidth="1"/>
    <col min="13420" max="13430" width="0" hidden="1" customWidth="1"/>
    <col min="13431" max="13431" width="17.6640625" bestFit="1" customWidth="1"/>
    <col min="13432" max="13432" width="17.5546875" bestFit="1" customWidth="1"/>
    <col min="13433" max="13433" width="13.44140625" customWidth="1"/>
    <col min="13434" max="13434" width="0" hidden="1" customWidth="1"/>
    <col min="13640" max="13640" width="6.44140625" bestFit="1" customWidth="1"/>
    <col min="13641" max="13641" width="7.5546875" customWidth="1"/>
    <col min="13642" max="13642" width="19.33203125" customWidth="1"/>
    <col min="13643" max="13643" width="0" hidden="1" customWidth="1"/>
    <col min="13644" max="13644" width="14.6640625" customWidth="1"/>
    <col min="13645" max="13656" width="0" hidden="1" customWidth="1"/>
    <col min="13658" max="13658" width="17.88671875" bestFit="1" customWidth="1"/>
    <col min="13659" max="13659" width="19" bestFit="1" customWidth="1"/>
    <col min="13660" max="13660" width="11.88671875" bestFit="1" customWidth="1"/>
    <col min="13661" max="13664" width="0" hidden="1" customWidth="1"/>
    <col min="13665" max="13665" width="12.109375" bestFit="1" customWidth="1"/>
    <col min="13666" max="13666" width="29.6640625" bestFit="1" customWidth="1"/>
    <col min="13667" max="13667" width="15.109375" bestFit="1" customWidth="1"/>
    <col min="13668" max="13668" width="10.5546875" bestFit="1" customWidth="1"/>
    <col min="13669" max="13669" width="10.6640625" customWidth="1"/>
    <col min="13670" max="13670" width="10.5546875" bestFit="1" customWidth="1"/>
    <col min="13671" max="13671" width="14.109375" bestFit="1" customWidth="1"/>
    <col min="13672" max="13672" width="10.5546875" customWidth="1"/>
    <col min="13673" max="13673" width="17.44140625" bestFit="1" customWidth="1"/>
    <col min="13674" max="13674" width="12.33203125" bestFit="1" customWidth="1"/>
    <col min="13675" max="13675" width="9.5546875" bestFit="1" customWidth="1"/>
    <col min="13676" max="13686" width="0" hidden="1" customWidth="1"/>
    <col min="13687" max="13687" width="17.6640625" bestFit="1" customWidth="1"/>
    <col min="13688" max="13688" width="17.5546875" bestFit="1" customWidth="1"/>
    <col min="13689" max="13689" width="13.44140625" customWidth="1"/>
    <col min="13690" max="13690" width="0" hidden="1" customWidth="1"/>
    <col min="13896" max="13896" width="6.44140625" bestFit="1" customWidth="1"/>
    <col min="13897" max="13897" width="7.5546875" customWidth="1"/>
    <col min="13898" max="13898" width="19.33203125" customWidth="1"/>
    <col min="13899" max="13899" width="0" hidden="1" customWidth="1"/>
    <col min="13900" max="13900" width="14.6640625" customWidth="1"/>
    <col min="13901" max="13912" width="0" hidden="1" customWidth="1"/>
    <col min="13914" max="13914" width="17.88671875" bestFit="1" customWidth="1"/>
    <col min="13915" max="13915" width="19" bestFit="1" customWidth="1"/>
    <col min="13916" max="13916" width="11.88671875" bestFit="1" customWidth="1"/>
    <col min="13917" max="13920" width="0" hidden="1" customWidth="1"/>
    <col min="13921" max="13921" width="12.109375" bestFit="1" customWidth="1"/>
    <col min="13922" max="13922" width="29.6640625" bestFit="1" customWidth="1"/>
    <col min="13923" max="13923" width="15.109375" bestFit="1" customWidth="1"/>
    <col min="13924" max="13924" width="10.5546875" bestFit="1" customWidth="1"/>
    <col min="13925" max="13925" width="10.6640625" customWidth="1"/>
    <col min="13926" max="13926" width="10.5546875" bestFit="1" customWidth="1"/>
    <col min="13927" max="13927" width="14.109375" bestFit="1" customWidth="1"/>
    <col min="13928" max="13928" width="10.5546875" customWidth="1"/>
    <col min="13929" max="13929" width="17.44140625" bestFit="1" customWidth="1"/>
    <col min="13930" max="13930" width="12.33203125" bestFit="1" customWidth="1"/>
    <col min="13931" max="13931" width="9.5546875" bestFit="1" customWidth="1"/>
    <col min="13932" max="13942" width="0" hidden="1" customWidth="1"/>
    <col min="13943" max="13943" width="17.6640625" bestFit="1" customWidth="1"/>
    <col min="13944" max="13944" width="17.5546875" bestFit="1" customWidth="1"/>
    <col min="13945" max="13945" width="13.44140625" customWidth="1"/>
    <col min="13946" max="13946" width="0" hidden="1" customWidth="1"/>
    <col min="14152" max="14152" width="6.44140625" bestFit="1" customWidth="1"/>
    <col min="14153" max="14153" width="7.5546875" customWidth="1"/>
    <col min="14154" max="14154" width="19.33203125" customWidth="1"/>
    <col min="14155" max="14155" width="0" hidden="1" customWidth="1"/>
    <col min="14156" max="14156" width="14.6640625" customWidth="1"/>
    <col min="14157" max="14168" width="0" hidden="1" customWidth="1"/>
    <col min="14170" max="14170" width="17.88671875" bestFit="1" customWidth="1"/>
    <col min="14171" max="14171" width="19" bestFit="1" customWidth="1"/>
    <col min="14172" max="14172" width="11.88671875" bestFit="1" customWidth="1"/>
    <col min="14173" max="14176" width="0" hidden="1" customWidth="1"/>
    <col min="14177" max="14177" width="12.109375" bestFit="1" customWidth="1"/>
    <col min="14178" max="14178" width="29.6640625" bestFit="1" customWidth="1"/>
    <col min="14179" max="14179" width="15.109375" bestFit="1" customWidth="1"/>
    <col min="14180" max="14180" width="10.5546875" bestFit="1" customWidth="1"/>
    <col min="14181" max="14181" width="10.6640625" customWidth="1"/>
    <col min="14182" max="14182" width="10.5546875" bestFit="1" customWidth="1"/>
    <col min="14183" max="14183" width="14.109375" bestFit="1" customWidth="1"/>
    <col min="14184" max="14184" width="10.5546875" customWidth="1"/>
    <col min="14185" max="14185" width="17.44140625" bestFit="1" customWidth="1"/>
    <col min="14186" max="14186" width="12.33203125" bestFit="1" customWidth="1"/>
    <col min="14187" max="14187" width="9.5546875" bestFit="1" customWidth="1"/>
    <col min="14188" max="14198" width="0" hidden="1" customWidth="1"/>
    <col min="14199" max="14199" width="17.6640625" bestFit="1" customWidth="1"/>
    <col min="14200" max="14200" width="17.5546875" bestFit="1" customWidth="1"/>
    <col min="14201" max="14201" width="13.44140625" customWidth="1"/>
    <col min="14202" max="14202" width="0" hidden="1" customWidth="1"/>
    <col min="14408" max="14408" width="6.44140625" bestFit="1" customWidth="1"/>
    <col min="14409" max="14409" width="7.5546875" customWidth="1"/>
    <col min="14410" max="14410" width="19.33203125" customWidth="1"/>
    <col min="14411" max="14411" width="0" hidden="1" customWidth="1"/>
    <col min="14412" max="14412" width="14.6640625" customWidth="1"/>
    <col min="14413" max="14424" width="0" hidden="1" customWidth="1"/>
    <col min="14426" max="14426" width="17.88671875" bestFit="1" customWidth="1"/>
    <col min="14427" max="14427" width="19" bestFit="1" customWidth="1"/>
    <col min="14428" max="14428" width="11.88671875" bestFit="1" customWidth="1"/>
    <col min="14429" max="14432" width="0" hidden="1" customWidth="1"/>
    <col min="14433" max="14433" width="12.109375" bestFit="1" customWidth="1"/>
    <col min="14434" max="14434" width="29.6640625" bestFit="1" customWidth="1"/>
    <col min="14435" max="14435" width="15.109375" bestFit="1" customWidth="1"/>
    <col min="14436" max="14436" width="10.5546875" bestFit="1" customWidth="1"/>
    <col min="14437" max="14437" width="10.6640625" customWidth="1"/>
    <col min="14438" max="14438" width="10.5546875" bestFit="1" customWidth="1"/>
    <col min="14439" max="14439" width="14.109375" bestFit="1" customWidth="1"/>
    <col min="14440" max="14440" width="10.5546875" customWidth="1"/>
    <col min="14441" max="14441" width="17.44140625" bestFit="1" customWidth="1"/>
    <col min="14442" max="14442" width="12.33203125" bestFit="1" customWidth="1"/>
    <col min="14443" max="14443" width="9.5546875" bestFit="1" customWidth="1"/>
    <col min="14444" max="14454" width="0" hidden="1" customWidth="1"/>
    <col min="14455" max="14455" width="17.6640625" bestFit="1" customWidth="1"/>
    <col min="14456" max="14456" width="17.5546875" bestFit="1" customWidth="1"/>
    <col min="14457" max="14457" width="13.44140625" customWidth="1"/>
    <col min="14458" max="14458" width="0" hidden="1" customWidth="1"/>
    <col min="14664" max="14664" width="6.44140625" bestFit="1" customWidth="1"/>
    <col min="14665" max="14665" width="7.5546875" customWidth="1"/>
    <col min="14666" max="14666" width="19.33203125" customWidth="1"/>
    <col min="14667" max="14667" width="0" hidden="1" customWidth="1"/>
    <col min="14668" max="14668" width="14.6640625" customWidth="1"/>
    <col min="14669" max="14680" width="0" hidden="1" customWidth="1"/>
    <col min="14682" max="14682" width="17.88671875" bestFit="1" customWidth="1"/>
    <col min="14683" max="14683" width="19" bestFit="1" customWidth="1"/>
    <col min="14684" max="14684" width="11.88671875" bestFit="1" customWidth="1"/>
    <col min="14685" max="14688" width="0" hidden="1" customWidth="1"/>
    <col min="14689" max="14689" width="12.109375" bestFit="1" customWidth="1"/>
    <col min="14690" max="14690" width="29.6640625" bestFit="1" customWidth="1"/>
    <col min="14691" max="14691" width="15.109375" bestFit="1" customWidth="1"/>
    <col min="14692" max="14692" width="10.5546875" bestFit="1" customWidth="1"/>
    <col min="14693" max="14693" width="10.6640625" customWidth="1"/>
    <col min="14694" max="14694" width="10.5546875" bestFit="1" customWidth="1"/>
    <col min="14695" max="14695" width="14.109375" bestFit="1" customWidth="1"/>
    <col min="14696" max="14696" width="10.5546875" customWidth="1"/>
    <col min="14697" max="14697" width="17.44140625" bestFit="1" customWidth="1"/>
    <col min="14698" max="14698" width="12.33203125" bestFit="1" customWidth="1"/>
    <col min="14699" max="14699" width="9.5546875" bestFit="1" customWidth="1"/>
    <col min="14700" max="14710" width="0" hidden="1" customWidth="1"/>
    <col min="14711" max="14711" width="17.6640625" bestFit="1" customWidth="1"/>
    <col min="14712" max="14712" width="17.5546875" bestFit="1" customWidth="1"/>
    <col min="14713" max="14713" width="13.44140625" customWidth="1"/>
    <col min="14714" max="14714" width="0" hidden="1" customWidth="1"/>
    <col min="14920" max="14920" width="6.44140625" bestFit="1" customWidth="1"/>
    <col min="14921" max="14921" width="7.5546875" customWidth="1"/>
    <col min="14922" max="14922" width="19.33203125" customWidth="1"/>
    <col min="14923" max="14923" width="0" hidden="1" customWidth="1"/>
    <col min="14924" max="14924" width="14.6640625" customWidth="1"/>
    <col min="14925" max="14936" width="0" hidden="1" customWidth="1"/>
    <col min="14938" max="14938" width="17.88671875" bestFit="1" customWidth="1"/>
    <col min="14939" max="14939" width="19" bestFit="1" customWidth="1"/>
    <col min="14940" max="14940" width="11.88671875" bestFit="1" customWidth="1"/>
    <col min="14941" max="14944" width="0" hidden="1" customWidth="1"/>
    <col min="14945" max="14945" width="12.109375" bestFit="1" customWidth="1"/>
    <col min="14946" max="14946" width="29.6640625" bestFit="1" customWidth="1"/>
    <col min="14947" max="14947" width="15.109375" bestFit="1" customWidth="1"/>
    <col min="14948" max="14948" width="10.5546875" bestFit="1" customWidth="1"/>
    <col min="14949" max="14949" width="10.6640625" customWidth="1"/>
    <col min="14950" max="14950" width="10.5546875" bestFit="1" customWidth="1"/>
    <col min="14951" max="14951" width="14.109375" bestFit="1" customWidth="1"/>
    <col min="14952" max="14952" width="10.5546875" customWidth="1"/>
    <col min="14953" max="14953" width="17.44140625" bestFit="1" customWidth="1"/>
    <col min="14954" max="14954" width="12.33203125" bestFit="1" customWidth="1"/>
    <col min="14955" max="14955" width="9.5546875" bestFit="1" customWidth="1"/>
    <col min="14956" max="14966" width="0" hidden="1" customWidth="1"/>
    <col min="14967" max="14967" width="17.6640625" bestFit="1" customWidth="1"/>
    <col min="14968" max="14968" width="17.5546875" bestFit="1" customWidth="1"/>
    <col min="14969" max="14969" width="13.44140625" customWidth="1"/>
    <col min="14970" max="14970" width="0" hidden="1" customWidth="1"/>
    <col min="15176" max="15176" width="6.44140625" bestFit="1" customWidth="1"/>
    <col min="15177" max="15177" width="7.5546875" customWidth="1"/>
    <col min="15178" max="15178" width="19.33203125" customWidth="1"/>
    <col min="15179" max="15179" width="0" hidden="1" customWidth="1"/>
    <col min="15180" max="15180" width="14.6640625" customWidth="1"/>
    <col min="15181" max="15192" width="0" hidden="1" customWidth="1"/>
    <col min="15194" max="15194" width="17.88671875" bestFit="1" customWidth="1"/>
    <col min="15195" max="15195" width="19" bestFit="1" customWidth="1"/>
    <col min="15196" max="15196" width="11.88671875" bestFit="1" customWidth="1"/>
    <col min="15197" max="15200" width="0" hidden="1" customWidth="1"/>
    <col min="15201" max="15201" width="12.109375" bestFit="1" customWidth="1"/>
    <col min="15202" max="15202" width="29.6640625" bestFit="1" customWidth="1"/>
    <col min="15203" max="15203" width="15.109375" bestFit="1" customWidth="1"/>
    <col min="15204" max="15204" width="10.5546875" bestFit="1" customWidth="1"/>
    <col min="15205" max="15205" width="10.6640625" customWidth="1"/>
    <col min="15206" max="15206" width="10.5546875" bestFit="1" customWidth="1"/>
    <col min="15207" max="15207" width="14.109375" bestFit="1" customWidth="1"/>
    <col min="15208" max="15208" width="10.5546875" customWidth="1"/>
    <col min="15209" max="15209" width="17.44140625" bestFit="1" customWidth="1"/>
    <col min="15210" max="15210" width="12.33203125" bestFit="1" customWidth="1"/>
    <col min="15211" max="15211" width="9.5546875" bestFit="1" customWidth="1"/>
    <col min="15212" max="15222" width="0" hidden="1" customWidth="1"/>
    <col min="15223" max="15223" width="17.6640625" bestFit="1" customWidth="1"/>
    <col min="15224" max="15224" width="17.5546875" bestFit="1" customWidth="1"/>
    <col min="15225" max="15225" width="13.44140625" customWidth="1"/>
    <col min="15226" max="15226" width="0" hidden="1" customWidth="1"/>
    <col min="15432" max="15432" width="6.44140625" bestFit="1" customWidth="1"/>
    <col min="15433" max="15433" width="7.5546875" customWidth="1"/>
    <col min="15434" max="15434" width="19.33203125" customWidth="1"/>
    <col min="15435" max="15435" width="0" hidden="1" customWidth="1"/>
    <col min="15436" max="15436" width="14.6640625" customWidth="1"/>
    <col min="15437" max="15448" width="0" hidden="1" customWidth="1"/>
    <col min="15450" max="15450" width="17.88671875" bestFit="1" customWidth="1"/>
    <col min="15451" max="15451" width="19" bestFit="1" customWidth="1"/>
    <col min="15452" max="15452" width="11.88671875" bestFit="1" customWidth="1"/>
    <col min="15453" max="15456" width="0" hidden="1" customWidth="1"/>
    <col min="15457" max="15457" width="12.109375" bestFit="1" customWidth="1"/>
    <col min="15458" max="15458" width="29.6640625" bestFit="1" customWidth="1"/>
    <col min="15459" max="15459" width="15.109375" bestFit="1" customWidth="1"/>
    <col min="15460" max="15460" width="10.5546875" bestFit="1" customWidth="1"/>
    <col min="15461" max="15461" width="10.6640625" customWidth="1"/>
    <col min="15462" max="15462" width="10.5546875" bestFit="1" customWidth="1"/>
    <col min="15463" max="15463" width="14.109375" bestFit="1" customWidth="1"/>
    <col min="15464" max="15464" width="10.5546875" customWidth="1"/>
    <col min="15465" max="15465" width="17.44140625" bestFit="1" customWidth="1"/>
    <col min="15466" max="15466" width="12.33203125" bestFit="1" customWidth="1"/>
    <col min="15467" max="15467" width="9.5546875" bestFit="1" customWidth="1"/>
    <col min="15468" max="15478" width="0" hidden="1" customWidth="1"/>
    <col min="15479" max="15479" width="17.6640625" bestFit="1" customWidth="1"/>
    <col min="15480" max="15480" width="17.5546875" bestFit="1" customWidth="1"/>
    <col min="15481" max="15481" width="13.44140625" customWidth="1"/>
    <col min="15482" max="15482" width="0" hidden="1" customWidth="1"/>
    <col min="15688" max="15688" width="6.44140625" bestFit="1" customWidth="1"/>
    <col min="15689" max="15689" width="7.5546875" customWidth="1"/>
    <col min="15690" max="15690" width="19.33203125" customWidth="1"/>
    <col min="15691" max="15691" width="0" hidden="1" customWidth="1"/>
    <col min="15692" max="15692" width="14.6640625" customWidth="1"/>
    <col min="15693" max="15704" width="0" hidden="1" customWidth="1"/>
    <col min="15706" max="15706" width="17.88671875" bestFit="1" customWidth="1"/>
    <col min="15707" max="15707" width="19" bestFit="1" customWidth="1"/>
    <col min="15708" max="15708" width="11.88671875" bestFit="1" customWidth="1"/>
    <col min="15709" max="15712" width="0" hidden="1" customWidth="1"/>
    <col min="15713" max="15713" width="12.109375" bestFit="1" customWidth="1"/>
    <col min="15714" max="15714" width="29.6640625" bestFit="1" customWidth="1"/>
    <col min="15715" max="15715" width="15.109375" bestFit="1" customWidth="1"/>
    <col min="15716" max="15716" width="10.5546875" bestFit="1" customWidth="1"/>
    <col min="15717" max="15717" width="10.6640625" customWidth="1"/>
    <col min="15718" max="15718" width="10.5546875" bestFit="1" customWidth="1"/>
    <col min="15719" max="15719" width="14.109375" bestFit="1" customWidth="1"/>
    <col min="15720" max="15720" width="10.5546875" customWidth="1"/>
    <col min="15721" max="15721" width="17.44140625" bestFit="1" customWidth="1"/>
    <col min="15722" max="15722" width="12.33203125" bestFit="1" customWidth="1"/>
    <col min="15723" max="15723" width="9.5546875" bestFit="1" customWidth="1"/>
    <col min="15724" max="15734" width="0" hidden="1" customWidth="1"/>
    <col min="15735" max="15735" width="17.6640625" bestFit="1" customWidth="1"/>
    <col min="15736" max="15736" width="17.5546875" bestFit="1" customWidth="1"/>
    <col min="15737" max="15737" width="13.44140625" customWidth="1"/>
    <col min="15738" max="15738" width="0" hidden="1" customWidth="1"/>
    <col min="15944" max="15944" width="6.44140625" bestFit="1" customWidth="1"/>
    <col min="15945" max="15945" width="7.5546875" customWidth="1"/>
    <col min="15946" max="15946" width="19.33203125" customWidth="1"/>
    <col min="15947" max="15947" width="0" hidden="1" customWidth="1"/>
    <col min="15948" max="15948" width="14.6640625" customWidth="1"/>
    <col min="15949" max="15960" width="0" hidden="1" customWidth="1"/>
    <col min="15962" max="15962" width="17.88671875" bestFit="1" customWidth="1"/>
    <col min="15963" max="15963" width="19" bestFit="1" customWidth="1"/>
    <col min="15964" max="15964" width="11.88671875" bestFit="1" customWidth="1"/>
    <col min="15965" max="15968" width="0" hidden="1" customWidth="1"/>
    <col min="15969" max="15969" width="12.109375" bestFit="1" customWidth="1"/>
    <col min="15970" max="15970" width="29.6640625" bestFit="1" customWidth="1"/>
    <col min="15971" max="15971" width="15.109375" bestFit="1" customWidth="1"/>
    <col min="15972" max="15972" width="10.5546875" bestFit="1" customWidth="1"/>
    <col min="15973" max="15973" width="10.6640625" customWidth="1"/>
    <col min="15974" max="15974" width="10.5546875" bestFit="1" customWidth="1"/>
    <col min="15975" max="15975" width="14.109375" bestFit="1" customWidth="1"/>
    <col min="15976" max="15976" width="10.5546875" customWidth="1"/>
    <col min="15977" max="15977" width="17.44140625" bestFit="1" customWidth="1"/>
    <col min="15978" max="15978" width="12.33203125" bestFit="1" customWidth="1"/>
    <col min="15979" max="15979" width="9.5546875" bestFit="1" customWidth="1"/>
    <col min="15980" max="15990" width="0" hidden="1" customWidth="1"/>
    <col min="15991" max="15991" width="17.6640625" bestFit="1" customWidth="1"/>
    <col min="15992" max="15992" width="17.5546875" bestFit="1" customWidth="1"/>
    <col min="15993" max="15993" width="13.44140625" customWidth="1"/>
    <col min="15994" max="15994" width="0" hidden="1" customWidth="1"/>
    <col min="16200" max="16200" width="6.44140625" bestFit="1" customWidth="1"/>
    <col min="16201" max="16201" width="7.5546875" customWidth="1"/>
    <col min="16202" max="16202" width="19.33203125" customWidth="1"/>
    <col min="16203" max="16203" width="0" hidden="1" customWidth="1"/>
    <col min="16204" max="16204" width="14.6640625" customWidth="1"/>
    <col min="16205" max="16216" width="0" hidden="1" customWidth="1"/>
    <col min="16218" max="16218" width="17.88671875" bestFit="1" customWidth="1"/>
    <col min="16219" max="16219" width="19" bestFit="1" customWidth="1"/>
    <col min="16220" max="16220" width="11.88671875" bestFit="1" customWidth="1"/>
    <col min="16221" max="16224" width="0" hidden="1" customWidth="1"/>
    <col min="16225" max="16225" width="12.109375" bestFit="1" customWidth="1"/>
    <col min="16226" max="16226" width="29.6640625" bestFit="1" customWidth="1"/>
    <col min="16227" max="16227" width="15.109375" bestFit="1" customWidth="1"/>
    <col min="16228" max="16228" width="10.5546875" bestFit="1" customWidth="1"/>
    <col min="16229" max="16229" width="10.6640625" customWidth="1"/>
    <col min="16230" max="16230" width="10.5546875" bestFit="1" customWidth="1"/>
    <col min="16231" max="16231" width="14.109375" bestFit="1" customWidth="1"/>
    <col min="16232" max="16232" width="10.5546875" customWidth="1"/>
    <col min="16233" max="16233" width="17.44140625" bestFit="1" customWidth="1"/>
    <col min="16234" max="16234" width="12.33203125" bestFit="1" customWidth="1"/>
    <col min="16235" max="16235" width="9.5546875" bestFit="1" customWidth="1"/>
    <col min="16236" max="16246" width="0" hidden="1" customWidth="1"/>
    <col min="16247" max="16247" width="17.6640625" bestFit="1" customWidth="1"/>
    <col min="16248" max="16248" width="17.5546875" bestFit="1" customWidth="1"/>
    <col min="16249" max="16249" width="13.44140625" customWidth="1"/>
    <col min="16250" max="16250" width="0" hidden="1" customWidth="1"/>
  </cols>
  <sheetData>
    <row r="1" spans="2:182" x14ac:dyDescent="0.3">
      <c r="B1" s="1"/>
      <c r="C1" s="1" t="s">
        <v>0</v>
      </c>
      <c r="V1" s="3"/>
    </row>
    <row r="2" spans="2:182" s="4" customFormat="1" ht="21" x14ac:dyDescent="0.4">
      <c r="L2" s="4" t="s">
        <v>1</v>
      </c>
      <c r="S2" s="5"/>
      <c r="T2" s="5">
        <v>1</v>
      </c>
      <c r="U2" s="5">
        <v>2</v>
      </c>
      <c r="V2" s="6">
        <v>3</v>
      </c>
      <c r="W2" s="5"/>
      <c r="X2" s="5"/>
      <c r="Y2" s="5"/>
      <c r="Z2" s="5"/>
      <c r="AA2" s="5">
        <v>4</v>
      </c>
      <c r="AB2" s="7">
        <v>5</v>
      </c>
      <c r="AC2" s="5">
        <v>6</v>
      </c>
      <c r="AD2" s="3"/>
      <c r="AE2" s="36">
        <v>0.20932000000000001</v>
      </c>
      <c r="AF2" s="31">
        <f>5/100</f>
        <v>0.05</v>
      </c>
      <c r="AG2" s="3"/>
      <c r="AH2" s="3"/>
      <c r="AI2" s="42"/>
      <c r="AJ2" s="3"/>
      <c r="AK2" s="3"/>
      <c r="AL2" s="46"/>
      <c r="AM2" s="46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P2" s="100"/>
      <c r="DQ2" s="100"/>
      <c r="DR2" s="100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N2" s="100"/>
      <c r="EO2" s="100"/>
      <c r="EP2" s="100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L2" s="100"/>
      <c r="FM2" s="100"/>
      <c r="FN2" s="100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</row>
    <row r="3" spans="2:182" s="11" customFormat="1" x14ac:dyDescent="0.3">
      <c r="B3" s="66" t="s">
        <v>2</v>
      </c>
      <c r="C3" s="66" t="s">
        <v>3</v>
      </c>
      <c r="D3" s="66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  <c r="M3" s="32" t="s">
        <v>13</v>
      </c>
      <c r="N3" s="32" t="s">
        <v>14</v>
      </c>
      <c r="O3" s="32" t="s">
        <v>15</v>
      </c>
      <c r="P3" s="32" t="s">
        <v>16</v>
      </c>
      <c r="Q3" s="32" t="s">
        <v>17</v>
      </c>
      <c r="R3" s="32" t="s">
        <v>18</v>
      </c>
      <c r="S3" s="33" t="s">
        <v>532</v>
      </c>
      <c r="T3" s="33" t="s">
        <v>19</v>
      </c>
      <c r="U3" s="33" t="s">
        <v>20</v>
      </c>
      <c r="V3" s="33" t="s">
        <v>21</v>
      </c>
      <c r="W3" s="33" t="s">
        <v>22</v>
      </c>
      <c r="X3" s="33" t="s">
        <v>533</v>
      </c>
      <c r="Y3" s="33" t="s">
        <v>23</v>
      </c>
      <c r="Z3" s="33" t="s">
        <v>24</v>
      </c>
      <c r="AA3" s="33" t="s">
        <v>25</v>
      </c>
      <c r="AB3" s="33" t="s">
        <v>26</v>
      </c>
      <c r="AC3" s="33" t="s">
        <v>27</v>
      </c>
      <c r="AD3" s="33" t="s">
        <v>442</v>
      </c>
      <c r="AE3" s="33" t="s">
        <v>445</v>
      </c>
      <c r="AF3" s="17" t="s">
        <v>534</v>
      </c>
      <c r="AG3" s="33" t="s">
        <v>444</v>
      </c>
      <c r="AH3" s="17" t="s">
        <v>491</v>
      </c>
      <c r="AI3" s="43" t="s">
        <v>492</v>
      </c>
      <c r="AJ3" s="17" t="s">
        <v>493</v>
      </c>
      <c r="AK3" s="17" t="s">
        <v>494</v>
      </c>
      <c r="AL3" s="47" t="s">
        <v>495</v>
      </c>
      <c r="AM3" s="47" t="s">
        <v>496</v>
      </c>
      <c r="AN3" s="17" t="s">
        <v>665</v>
      </c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N3" s="100"/>
      <c r="EO3" s="100"/>
      <c r="EP3" s="100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L3" s="100"/>
      <c r="FM3" s="100"/>
      <c r="FN3" s="100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</row>
    <row r="4" spans="2:182" x14ac:dyDescent="0.3">
      <c r="B4" s="67">
        <v>1</v>
      </c>
      <c r="C4" s="67">
        <v>30079</v>
      </c>
      <c r="D4" s="67" t="s">
        <v>28</v>
      </c>
      <c r="E4" t="s">
        <v>29</v>
      </c>
      <c r="F4" s="12">
        <v>14860</v>
      </c>
      <c r="G4">
        <v>36775</v>
      </c>
      <c r="H4">
        <v>40537</v>
      </c>
      <c r="I4">
        <v>41</v>
      </c>
      <c r="L4">
        <v>1246</v>
      </c>
      <c r="M4">
        <v>1538</v>
      </c>
      <c r="N4">
        <v>4520</v>
      </c>
      <c r="P4">
        <v>6058</v>
      </c>
      <c r="Q4">
        <v>233</v>
      </c>
      <c r="R4">
        <v>3495</v>
      </c>
      <c r="S4" s="2">
        <v>41</v>
      </c>
      <c r="T4" s="2">
        <v>312408.72666666697</v>
      </c>
      <c r="U4" s="2">
        <v>9039</v>
      </c>
      <c r="V4" s="2">
        <v>7803.6</v>
      </c>
      <c r="W4" s="2">
        <v>209548.66666666666</v>
      </c>
      <c r="X4" s="2">
        <v>74459.266666666663</v>
      </c>
      <c r="Y4" s="2">
        <v>284007.93333333335</v>
      </c>
      <c r="Z4" s="2">
        <v>28400.793333333335</v>
      </c>
      <c r="AA4" s="2">
        <v>143295</v>
      </c>
      <c r="AB4" s="13">
        <v>184585.15384615399</v>
      </c>
      <c r="AC4" s="2">
        <v>20659</v>
      </c>
      <c r="AD4" s="3">
        <f>T4+U4+V4+AA4+AB4+AC4</f>
        <v>677790.48051282088</v>
      </c>
      <c r="AE4" s="3">
        <f>AD4*$AE$2</f>
        <v>141875.10338094368</v>
      </c>
      <c r="AF4" s="3">
        <f>AE4*$AF$2</f>
        <v>7093.7551690471846</v>
      </c>
      <c r="AG4" s="3">
        <f>ROUNDUP(AF4,-2)</f>
        <v>7100</v>
      </c>
      <c r="AL4" s="48"/>
      <c r="AM4" s="48"/>
      <c r="AN4" s="56"/>
      <c r="AS4" s="3" t="s">
        <v>796</v>
      </c>
      <c r="AT4" s="54" t="s">
        <v>869</v>
      </c>
    </row>
    <row r="5" spans="2:182" x14ac:dyDescent="0.3">
      <c r="B5">
        <v>2</v>
      </c>
      <c r="C5">
        <v>30138</v>
      </c>
      <c r="D5" t="s">
        <v>30</v>
      </c>
      <c r="E5" t="s">
        <v>29</v>
      </c>
      <c r="F5" s="12">
        <v>15768</v>
      </c>
      <c r="G5">
        <v>37683</v>
      </c>
      <c r="I5">
        <v>42</v>
      </c>
      <c r="L5">
        <v>1246</v>
      </c>
      <c r="M5">
        <v>1790</v>
      </c>
      <c r="N5">
        <v>5102</v>
      </c>
      <c r="P5">
        <v>6892</v>
      </c>
      <c r="Q5">
        <v>265.07692307692309</v>
      </c>
      <c r="R5">
        <v>3976.1538461538466</v>
      </c>
      <c r="S5" s="2">
        <v>42</v>
      </c>
      <c r="T5" s="2">
        <v>523334.15483870968</v>
      </c>
      <c r="U5" s="2">
        <v>4830</v>
      </c>
      <c r="V5" s="2">
        <v>8721</v>
      </c>
      <c r="W5" s="2">
        <v>353148.58064516127</v>
      </c>
      <c r="X5" s="2">
        <v>122609.74193548386</v>
      </c>
      <c r="Y5" s="2">
        <v>475758.32258064515</v>
      </c>
      <c r="Z5" s="2">
        <v>47575.832258064518</v>
      </c>
      <c r="AA5" s="2">
        <v>166998.46153846156</v>
      </c>
      <c r="AB5" s="13">
        <v>211316.53846153844</v>
      </c>
      <c r="AC5" s="2">
        <v>19621</v>
      </c>
      <c r="AD5" s="3">
        <f t="shared" ref="AD5:AD68" si="0">T5+U5+V5+AA5+AB5+AC5</f>
        <v>934821.15483870963</v>
      </c>
      <c r="AE5" s="3">
        <f t="shared" ref="AE5:AE68" si="1">AD5*$AE$2</f>
        <v>195676.76413083871</v>
      </c>
      <c r="AF5" s="3">
        <f t="shared" ref="AF5:AF68" si="2">AE5*$AF$2</f>
        <v>9783.8382065419355</v>
      </c>
      <c r="AG5" s="3">
        <f>ROUNDUP(AF5,-2)</f>
        <v>9800</v>
      </c>
      <c r="AH5" s="3" t="s">
        <v>497</v>
      </c>
      <c r="AI5" s="44" t="s">
        <v>499</v>
      </c>
      <c r="AJ5" s="3" t="s">
        <v>490</v>
      </c>
      <c r="AK5" s="3">
        <v>304</v>
      </c>
      <c r="AL5" s="48"/>
      <c r="AM5" s="48">
        <v>9800</v>
      </c>
      <c r="AN5" s="56"/>
    </row>
    <row r="6" spans="2:182" x14ac:dyDescent="0.3">
      <c r="B6" s="67">
        <v>3</v>
      </c>
      <c r="C6" s="67">
        <v>30153</v>
      </c>
      <c r="D6" s="67" t="s">
        <v>31</v>
      </c>
      <c r="E6" t="s">
        <v>29</v>
      </c>
      <c r="F6" s="12">
        <v>15777</v>
      </c>
      <c r="G6">
        <v>37692</v>
      </c>
      <c r="I6">
        <v>41</v>
      </c>
      <c r="L6">
        <v>1417</v>
      </c>
      <c r="M6">
        <v>1858</v>
      </c>
      <c r="N6">
        <v>5102</v>
      </c>
      <c r="P6">
        <v>6960</v>
      </c>
      <c r="Q6">
        <v>267.69230769230768</v>
      </c>
      <c r="R6">
        <v>4015.3846153846152</v>
      </c>
      <c r="S6" s="2">
        <v>41</v>
      </c>
      <c r="T6" s="2">
        <v>537616.76774193544</v>
      </c>
      <c r="U6" s="2">
        <v>13258</v>
      </c>
      <c r="V6" s="2">
        <v>8795.7999999999993</v>
      </c>
      <c r="W6" s="2">
        <v>353148.58064516127</v>
      </c>
      <c r="X6" s="2">
        <v>135593.93548387097</v>
      </c>
      <c r="Y6" s="2">
        <v>488742.51612903224</v>
      </c>
      <c r="Z6" s="2">
        <v>48874.25161290323</v>
      </c>
      <c r="AA6" s="2">
        <v>164630.76923076922</v>
      </c>
      <c r="AB6" s="13">
        <v>208054.49999999997</v>
      </c>
      <c r="AC6" s="2">
        <v>19190</v>
      </c>
      <c r="AD6" s="3">
        <f t="shared" si="0"/>
        <v>951545.83697270474</v>
      </c>
      <c r="AE6" s="3">
        <f t="shared" si="1"/>
        <v>199177.57459512656</v>
      </c>
      <c r="AF6" s="3">
        <f t="shared" si="2"/>
        <v>9958.8787297563285</v>
      </c>
      <c r="AG6" s="3">
        <f>ROUNDUP(AF6,-2)</f>
        <v>10000</v>
      </c>
      <c r="AL6" s="48"/>
      <c r="AM6" s="48"/>
      <c r="AN6" s="56"/>
      <c r="AS6" s="3" t="s">
        <v>796</v>
      </c>
      <c r="AT6" s="54" t="s">
        <v>868</v>
      </c>
    </row>
    <row r="7" spans="2:182" hidden="1" x14ac:dyDescent="0.3">
      <c r="B7">
        <v>4</v>
      </c>
      <c r="C7">
        <v>30159</v>
      </c>
      <c r="D7" t="s">
        <v>32</v>
      </c>
      <c r="E7" t="s">
        <v>29</v>
      </c>
      <c r="F7" s="12">
        <v>15010</v>
      </c>
      <c r="G7">
        <v>36925</v>
      </c>
      <c r="I7">
        <v>39</v>
      </c>
      <c r="L7">
        <v>1246</v>
      </c>
      <c r="M7">
        <v>1538</v>
      </c>
      <c r="N7">
        <v>4606</v>
      </c>
      <c r="P7">
        <v>6144</v>
      </c>
      <c r="Q7">
        <v>236.30769230769232</v>
      </c>
      <c r="R7">
        <v>3544.6153846153848</v>
      </c>
      <c r="S7" s="2">
        <v>39</v>
      </c>
      <c r="T7" s="2">
        <v>340790.57419354841</v>
      </c>
      <c r="U7" s="2">
        <v>15006</v>
      </c>
      <c r="V7" s="2">
        <v>7898.2</v>
      </c>
      <c r="W7" s="2">
        <v>227576</v>
      </c>
      <c r="X7" s="2">
        <v>82233.612903225803</v>
      </c>
      <c r="Y7" s="2">
        <v>309809.61290322582</v>
      </c>
      <c r="Z7" s="2">
        <v>30980.961290322582</v>
      </c>
      <c r="AA7" s="2">
        <v>138240</v>
      </c>
      <c r="AB7" s="13">
        <v>177709.50000000003</v>
      </c>
      <c r="AC7" s="2">
        <v>17282</v>
      </c>
      <c r="AD7" s="3">
        <f t="shared" si="0"/>
        <v>696926.27419354848</v>
      </c>
      <c r="AE7" s="3">
        <f t="shared" si="1"/>
        <v>145880.60771419358</v>
      </c>
      <c r="AF7" s="3">
        <f t="shared" si="2"/>
        <v>7294.0303857096796</v>
      </c>
      <c r="AG7" s="3">
        <f t="shared" ref="AG7:AG70" si="3">ROUNDUP(AF7,-2)</f>
        <v>7300</v>
      </c>
      <c r="AH7" s="3" t="s">
        <v>497</v>
      </c>
      <c r="AI7" s="44" t="s">
        <v>705</v>
      </c>
      <c r="AJ7" s="3" t="s">
        <v>706</v>
      </c>
      <c r="AK7" s="3">
        <v>341</v>
      </c>
      <c r="AL7" s="48"/>
      <c r="AM7" s="48">
        <v>7300</v>
      </c>
      <c r="AN7" s="56"/>
    </row>
    <row r="8" spans="2:182" hidden="1" x14ac:dyDescent="0.3">
      <c r="B8">
        <v>5</v>
      </c>
      <c r="C8">
        <v>30222</v>
      </c>
      <c r="D8" t="s">
        <v>33</v>
      </c>
      <c r="E8" t="s">
        <v>29</v>
      </c>
      <c r="F8" s="12">
        <v>15158</v>
      </c>
      <c r="G8">
        <v>37073</v>
      </c>
      <c r="I8">
        <v>41</v>
      </c>
      <c r="L8">
        <v>1538</v>
      </c>
      <c r="M8">
        <v>1858</v>
      </c>
      <c r="N8">
        <v>4667</v>
      </c>
      <c r="P8">
        <v>6525</v>
      </c>
      <c r="Q8">
        <v>250.96153846153845</v>
      </c>
      <c r="R8">
        <v>3764.4230769230767</v>
      </c>
      <c r="S8" s="2">
        <v>41</v>
      </c>
      <c r="T8" s="2">
        <v>367193.12666666671</v>
      </c>
      <c r="U8" s="2">
        <v>6910</v>
      </c>
      <c r="V8" s="2">
        <v>8317.2999999999993</v>
      </c>
      <c r="W8" s="2">
        <v>227576</v>
      </c>
      <c r="X8" s="2">
        <v>106235.93333333333</v>
      </c>
      <c r="Y8" s="2">
        <v>333811.93333333335</v>
      </c>
      <c r="Z8" s="2">
        <v>33381.193333333336</v>
      </c>
      <c r="AA8" s="2">
        <v>154341.34615384616</v>
      </c>
      <c r="AB8" s="13">
        <v>196736.13461538462</v>
      </c>
      <c r="AC8" s="2">
        <v>20071</v>
      </c>
      <c r="AD8" s="3">
        <f t="shared" si="0"/>
        <v>753568.9074358975</v>
      </c>
      <c r="AE8" s="3">
        <f t="shared" si="1"/>
        <v>157737.04370448206</v>
      </c>
      <c r="AF8" s="3">
        <f t="shared" si="2"/>
        <v>7886.8521852241029</v>
      </c>
      <c r="AG8" s="3">
        <f t="shared" si="3"/>
        <v>7900</v>
      </c>
      <c r="AL8" s="48"/>
      <c r="AM8" s="48"/>
      <c r="AN8" s="56"/>
    </row>
    <row r="9" spans="2:182" x14ac:dyDescent="0.3">
      <c r="B9" s="67">
        <v>6</v>
      </c>
      <c r="C9" s="67">
        <v>30303</v>
      </c>
      <c r="D9" s="67" t="s">
        <v>34</v>
      </c>
      <c r="E9" t="s">
        <v>29</v>
      </c>
      <c r="F9" s="12">
        <v>16806</v>
      </c>
      <c r="G9">
        <v>38721</v>
      </c>
      <c r="I9">
        <v>37</v>
      </c>
      <c r="L9">
        <v>1360</v>
      </c>
      <c r="M9">
        <v>1922</v>
      </c>
      <c r="N9">
        <v>5437</v>
      </c>
      <c r="P9">
        <v>7359</v>
      </c>
      <c r="Q9">
        <v>283.03846153846155</v>
      </c>
      <c r="R9">
        <v>4245.5769230769229</v>
      </c>
      <c r="S9" s="2">
        <v>37</v>
      </c>
      <c r="T9" s="2">
        <v>800336.9</v>
      </c>
      <c r="U9" s="2">
        <v>15133</v>
      </c>
      <c r="V9" s="2">
        <v>9234.7000000000007</v>
      </c>
      <c r="W9" s="2">
        <v>533905</v>
      </c>
      <c r="X9" s="2">
        <v>193674</v>
      </c>
      <c r="Y9" s="2">
        <v>727579</v>
      </c>
      <c r="Z9" s="2">
        <v>72757.900000000009</v>
      </c>
      <c r="AA9" s="2">
        <v>157086.34615384616</v>
      </c>
      <c r="AB9" s="13">
        <v>197125.32692307694</v>
      </c>
      <c r="AC9" s="2">
        <v>19405</v>
      </c>
      <c r="AD9" s="3">
        <f t="shared" si="0"/>
        <v>1198321.2730769231</v>
      </c>
      <c r="AE9" s="3">
        <f t="shared" si="1"/>
        <v>250832.60888046154</v>
      </c>
      <c r="AF9" s="3">
        <f t="shared" si="2"/>
        <v>12541.630444023078</v>
      </c>
      <c r="AG9" s="3">
        <f t="shared" si="3"/>
        <v>12600</v>
      </c>
      <c r="AL9" s="48"/>
      <c r="AM9" s="48"/>
      <c r="AN9" s="56"/>
      <c r="AS9" s="3" t="s">
        <v>871</v>
      </c>
      <c r="AT9" s="54" t="s">
        <v>867</v>
      </c>
    </row>
    <row r="10" spans="2:182" x14ac:dyDescent="0.3">
      <c r="B10" s="67">
        <v>7</v>
      </c>
      <c r="C10" s="67">
        <v>30360</v>
      </c>
      <c r="D10" s="67" t="s">
        <v>35</v>
      </c>
      <c r="E10" t="s">
        <v>29</v>
      </c>
      <c r="F10" s="12">
        <v>15401</v>
      </c>
      <c r="G10">
        <v>37316</v>
      </c>
      <c r="I10">
        <v>38</v>
      </c>
      <c r="L10">
        <v>1602</v>
      </c>
      <c r="M10">
        <v>1922</v>
      </c>
      <c r="N10">
        <v>5102</v>
      </c>
      <c r="P10">
        <v>7024</v>
      </c>
      <c r="Q10">
        <v>270.15384615384613</v>
      </c>
      <c r="R10">
        <v>4052.3076923076919</v>
      </c>
      <c r="S10" s="2">
        <v>38</v>
      </c>
      <c r="T10" s="2">
        <v>463246.86774193548</v>
      </c>
      <c r="U10" s="2">
        <v>6451</v>
      </c>
      <c r="V10" s="2">
        <v>8866.2000000000007</v>
      </c>
      <c r="W10" s="2">
        <v>293567.51612903224</v>
      </c>
      <c r="X10" s="2">
        <v>127566</v>
      </c>
      <c r="Y10" s="2">
        <v>421133.51612903224</v>
      </c>
      <c r="Z10" s="2">
        <v>42113.351612903229</v>
      </c>
      <c r="AA10" s="2">
        <v>153987.69230769228</v>
      </c>
      <c r="AB10" s="13">
        <v>194374.38461538462</v>
      </c>
      <c r="AC10" s="2">
        <v>20431</v>
      </c>
      <c r="AD10" s="3">
        <f t="shared" si="0"/>
        <v>847357.14466501237</v>
      </c>
      <c r="AE10" s="3">
        <f t="shared" si="1"/>
        <v>177368.79752128039</v>
      </c>
      <c r="AF10" s="3">
        <f t="shared" si="2"/>
        <v>8868.4398760640197</v>
      </c>
      <c r="AG10" s="3">
        <f t="shared" si="3"/>
        <v>8900</v>
      </c>
      <c r="AL10" s="48"/>
      <c r="AM10" s="48"/>
      <c r="AN10" s="56"/>
      <c r="AS10" s="3" t="s">
        <v>871</v>
      </c>
      <c r="AT10" s="54" t="s">
        <v>870</v>
      </c>
    </row>
    <row r="11" spans="2:182" hidden="1" x14ac:dyDescent="0.3">
      <c r="B11">
        <v>8</v>
      </c>
      <c r="C11">
        <v>30362</v>
      </c>
      <c r="D11" t="s">
        <v>36</v>
      </c>
      <c r="E11" t="s">
        <v>29</v>
      </c>
      <c r="F11" s="12">
        <v>16326</v>
      </c>
      <c r="G11">
        <v>38241</v>
      </c>
      <c r="I11">
        <v>40</v>
      </c>
      <c r="L11">
        <v>1303</v>
      </c>
      <c r="M11">
        <v>1794</v>
      </c>
      <c r="N11">
        <v>5414</v>
      </c>
      <c r="P11">
        <v>7208</v>
      </c>
      <c r="Q11">
        <v>277.23076923076923</v>
      </c>
      <c r="R11">
        <v>4158.4615384615381</v>
      </c>
      <c r="S11" s="2">
        <v>40</v>
      </c>
      <c r="T11" s="2">
        <v>664656.59333333327</v>
      </c>
      <c r="U11" s="2">
        <v>12147</v>
      </c>
      <c r="V11" s="2">
        <v>9068.6</v>
      </c>
      <c r="W11" s="2">
        <v>447347.46666666667</v>
      </c>
      <c r="X11" s="2">
        <v>156885.79999999999</v>
      </c>
      <c r="Y11" s="2">
        <v>604233.2666666666</v>
      </c>
      <c r="Z11" s="2">
        <v>60423.32666666666</v>
      </c>
      <c r="AA11" s="2">
        <v>166338.46153846153</v>
      </c>
      <c r="AB11" s="13">
        <v>209275.38461538462</v>
      </c>
      <c r="AC11" s="2">
        <v>20311</v>
      </c>
      <c r="AD11" s="3">
        <f t="shared" si="0"/>
        <v>1081797.0394871794</v>
      </c>
      <c r="AE11" s="3">
        <f t="shared" si="1"/>
        <v>226441.75630545639</v>
      </c>
      <c r="AF11" s="3">
        <f t="shared" si="2"/>
        <v>11322.08781527282</v>
      </c>
      <c r="AG11" s="3">
        <f t="shared" si="3"/>
        <v>11400</v>
      </c>
      <c r="AL11" s="48"/>
      <c r="AM11" s="48"/>
      <c r="AN11" s="56"/>
    </row>
    <row r="12" spans="2:182" hidden="1" x14ac:dyDescent="0.3">
      <c r="B12">
        <v>9</v>
      </c>
      <c r="C12">
        <v>30366</v>
      </c>
      <c r="D12" t="s">
        <v>35</v>
      </c>
      <c r="E12" t="s">
        <v>29</v>
      </c>
      <c r="F12" s="12">
        <v>15797</v>
      </c>
      <c r="G12">
        <v>37712</v>
      </c>
      <c r="H12">
        <v>40585</v>
      </c>
      <c r="I12">
        <v>39</v>
      </c>
      <c r="L12">
        <v>1360</v>
      </c>
      <c r="M12">
        <v>1794</v>
      </c>
      <c r="N12">
        <v>5055</v>
      </c>
      <c r="P12">
        <v>6849</v>
      </c>
      <c r="Q12">
        <v>263.42307692307691</v>
      </c>
      <c r="R12">
        <v>3951.3461538461534</v>
      </c>
      <c r="S12" s="2">
        <v>39</v>
      </c>
      <c r="T12" s="2">
        <v>535515.53</v>
      </c>
      <c r="U12" s="2">
        <v>15874</v>
      </c>
      <c r="V12" s="2">
        <v>8673.7000000000007</v>
      </c>
      <c r="W12" s="2">
        <v>358254.5</v>
      </c>
      <c r="X12" s="2">
        <v>128577.8</v>
      </c>
      <c r="Y12" s="2">
        <v>486832.3</v>
      </c>
      <c r="Z12" s="2">
        <v>48683.23</v>
      </c>
      <c r="AA12" s="2">
        <v>154102.49999999997</v>
      </c>
      <c r="AB12" s="13">
        <v>195158.25</v>
      </c>
      <c r="AC12" s="2">
        <v>22235</v>
      </c>
      <c r="AD12" s="3">
        <f t="shared" si="0"/>
        <v>931558.98</v>
      </c>
      <c r="AE12" s="3">
        <f t="shared" si="1"/>
        <v>194993.9256936</v>
      </c>
      <c r="AF12" s="3">
        <f t="shared" si="2"/>
        <v>9749.6962846799997</v>
      </c>
      <c r="AG12" s="3">
        <f t="shared" si="3"/>
        <v>9800</v>
      </c>
      <c r="AL12" s="48"/>
      <c r="AM12" s="48"/>
      <c r="AN12" s="56"/>
    </row>
    <row r="13" spans="2:182" hidden="1" x14ac:dyDescent="0.3">
      <c r="B13">
        <v>10</v>
      </c>
      <c r="C13">
        <v>30373</v>
      </c>
      <c r="D13" t="s">
        <v>37</v>
      </c>
      <c r="E13" t="s">
        <v>29</v>
      </c>
      <c r="F13" s="12">
        <v>15768</v>
      </c>
      <c r="G13">
        <v>37683</v>
      </c>
      <c r="I13">
        <v>39</v>
      </c>
      <c r="L13">
        <v>1303</v>
      </c>
      <c r="M13">
        <v>1730</v>
      </c>
      <c r="N13">
        <v>5102</v>
      </c>
      <c r="P13">
        <v>6832</v>
      </c>
      <c r="Q13">
        <v>262.76923076923077</v>
      </c>
      <c r="R13">
        <v>3941.5384615384614</v>
      </c>
      <c r="S13" s="2">
        <v>39</v>
      </c>
      <c r="T13" s="2">
        <v>526216.22580645164</v>
      </c>
      <c r="U13" s="2">
        <v>6948</v>
      </c>
      <c r="V13" s="2">
        <v>8655</v>
      </c>
      <c r="W13" s="2">
        <v>353148.58064516127</v>
      </c>
      <c r="X13" s="2">
        <v>125229.80645161291</v>
      </c>
      <c r="Y13" s="2">
        <v>478378.38709677418</v>
      </c>
      <c r="Z13" s="2">
        <v>47837.838709677424</v>
      </c>
      <c r="AA13" s="2">
        <v>153720</v>
      </c>
      <c r="AB13" s="13">
        <v>194737.5</v>
      </c>
      <c r="AC13" s="2">
        <v>20362</v>
      </c>
      <c r="AD13" s="3">
        <f t="shared" si="0"/>
        <v>910638.72580645164</v>
      </c>
      <c r="AE13" s="3">
        <f t="shared" si="1"/>
        <v>190614.89808580646</v>
      </c>
      <c r="AF13" s="3">
        <f t="shared" si="2"/>
        <v>9530.7449042903227</v>
      </c>
      <c r="AG13" s="3">
        <f t="shared" si="3"/>
        <v>9600</v>
      </c>
      <c r="AH13" s="3" t="s">
        <v>497</v>
      </c>
      <c r="AI13" s="42">
        <v>108782</v>
      </c>
      <c r="AJ13" s="3" t="s">
        <v>559</v>
      </c>
      <c r="AK13" s="3">
        <v>320</v>
      </c>
      <c r="AL13" s="48"/>
      <c r="AM13" s="48">
        <v>9700</v>
      </c>
      <c r="AN13" s="56"/>
    </row>
    <row r="14" spans="2:182" hidden="1" x14ac:dyDescent="0.3">
      <c r="B14">
        <v>11</v>
      </c>
      <c r="C14">
        <v>30488</v>
      </c>
      <c r="D14" t="s">
        <v>38</v>
      </c>
      <c r="E14" t="s">
        <v>39</v>
      </c>
      <c r="F14" s="12">
        <v>15782</v>
      </c>
      <c r="G14">
        <v>37278</v>
      </c>
      <c r="H14">
        <v>37278</v>
      </c>
      <c r="I14">
        <v>35</v>
      </c>
      <c r="L14">
        <v>614</v>
      </c>
      <c r="M14">
        <v>802</v>
      </c>
      <c r="N14">
        <v>4771</v>
      </c>
      <c r="P14">
        <v>5573</v>
      </c>
      <c r="Q14">
        <v>214.34615384615384</v>
      </c>
      <c r="R14">
        <v>3215.1923076923076</v>
      </c>
      <c r="S14" s="2">
        <v>35</v>
      </c>
      <c r="T14" s="2">
        <v>369650.63548387098</v>
      </c>
      <c r="U14" s="2">
        <v>3246</v>
      </c>
      <c r="V14" s="2">
        <v>7108.4</v>
      </c>
      <c r="W14" s="2">
        <v>287192.87096774194</v>
      </c>
      <c r="X14" s="2">
        <v>48853.161290322583</v>
      </c>
      <c r="Y14" s="2">
        <v>336046.03225806454</v>
      </c>
      <c r="Z14" s="2">
        <v>33604.603225806459</v>
      </c>
      <c r="AA14" s="2">
        <v>112531.73076923077</v>
      </c>
      <c r="AB14" s="13">
        <v>143535</v>
      </c>
      <c r="AC14" s="2">
        <v>16479</v>
      </c>
      <c r="AD14" s="3">
        <f t="shared" si="0"/>
        <v>652550.76625310176</v>
      </c>
      <c r="AE14" s="3">
        <f t="shared" si="1"/>
        <v>136591.92639209927</v>
      </c>
      <c r="AF14" s="3">
        <f t="shared" si="2"/>
        <v>6829.5963196049634</v>
      </c>
      <c r="AG14" s="3">
        <f t="shared" si="3"/>
        <v>6900</v>
      </c>
      <c r="AL14" s="48"/>
      <c r="AM14" s="48"/>
      <c r="AN14" s="56"/>
    </row>
    <row r="15" spans="2:182" hidden="1" x14ac:dyDescent="0.3">
      <c r="B15">
        <v>12</v>
      </c>
      <c r="C15">
        <v>30530</v>
      </c>
      <c r="D15" t="s">
        <v>40</v>
      </c>
      <c r="E15" t="s">
        <v>29</v>
      </c>
      <c r="F15" s="12">
        <v>16746</v>
      </c>
      <c r="G15">
        <v>38661</v>
      </c>
      <c r="I15">
        <v>36</v>
      </c>
      <c r="L15">
        <v>1075</v>
      </c>
      <c r="M15">
        <v>1602</v>
      </c>
      <c r="N15">
        <v>5476</v>
      </c>
      <c r="P15">
        <v>7078</v>
      </c>
      <c r="Q15">
        <v>272.23076923076923</v>
      </c>
      <c r="R15">
        <v>4083.4615384615386</v>
      </c>
      <c r="S15" s="2">
        <v>36</v>
      </c>
      <c r="T15" s="2">
        <v>757500.04</v>
      </c>
      <c r="U15" s="2">
        <v>11952</v>
      </c>
      <c r="V15" s="2">
        <v>8925.6</v>
      </c>
      <c r="W15" s="2">
        <v>533905</v>
      </c>
      <c r="X15" s="2">
        <v>154731.4</v>
      </c>
      <c r="Y15" s="2">
        <v>688636.4</v>
      </c>
      <c r="Z15" s="2">
        <v>68863.64</v>
      </c>
      <c r="AA15" s="2">
        <v>147004.61538461538</v>
      </c>
      <c r="AB15" s="13">
        <v>185377.84615384616</v>
      </c>
      <c r="AC15" s="2">
        <v>17874</v>
      </c>
      <c r="AD15" s="3">
        <f t="shared" si="0"/>
        <v>1128634.1015384616</v>
      </c>
      <c r="AE15" s="3">
        <f t="shared" si="1"/>
        <v>236245.6901340308</v>
      </c>
      <c r="AF15" s="3">
        <f t="shared" si="2"/>
        <v>11812.284506701541</v>
      </c>
      <c r="AG15" s="3">
        <f t="shared" si="3"/>
        <v>11900</v>
      </c>
      <c r="AH15" s="3" t="s">
        <v>497</v>
      </c>
      <c r="AJ15" s="3" t="s">
        <v>674</v>
      </c>
      <c r="AK15" s="3">
        <v>340</v>
      </c>
      <c r="AL15" s="48">
        <v>11900</v>
      </c>
      <c r="AM15" s="48"/>
      <c r="AN15" s="56"/>
    </row>
    <row r="16" spans="2:182" hidden="1" x14ac:dyDescent="0.3">
      <c r="B16">
        <v>13</v>
      </c>
      <c r="C16">
        <v>30559</v>
      </c>
      <c r="D16" t="s">
        <v>41</v>
      </c>
      <c r="E16" t="s">
        <v>29</v>
      </c>
      <c r="F16" s="12">
        <v>18323</v>
      </c>
      <c r="G16">
        <v>40238</v>
      </c>
      <c r="I16">
        <v>38</v>
      </c>
      <c r="L16">
        <v>1025</v>
      </c>
      <c r="M16">
        <v>1730</v>
      </c>
      <c r="N16">
        <v>6280</v>
      </c>
      <c r="P16">
        <v>8010</v>
      </c>
      <c r="Q16">
        <v>308.07692307692309</v>
      </c>
      <c r="R16">
        <v>4621.1538461538466</v>
      </c>
      <c r="S16" s="2">
        <v>38</v>
      </c>
      <c r="T16" s="2">
        <v>965813.67142857146</v>
      </c>
      <c r="U16" s="2">
        <v>15711</v>
      </c>
      <c r="V16" s="2">
        <v>9950.7999999999993</v>
      </c>
      <c r="W16" s="2">
        <v>685267</v>
      </c>
      <c r="X16" s="2">
        <v>192745.42857142858</v>
      </c>
      <c r="Y16" s="2">
        <v>878012.42857142864</v>
      </c>
      <c r="Z16" s="2">
        <v>87801.242857142875</v>
      </c>
      <c r="AA16" s="2">
        <v>175603.84615384619</v>
      </c>
      <c r="AB16" s="13">
        <v>218152.15384615381</v>
      </c>
      <c r="AC16" s="2">
        <v>19434</v>
      </c>
      <c r="AD16" s="3">
        <f t="shared" si="0"/>
        <v>1404665.4714285715</v>
      </c>
      <c r="AE16" s="3">
        <f t="shared" si="1"/>
        <v>294024.57647942862</v>
      </c>
      <c r="AF16" s="3">
        <f t="shared" si="2"/>
        <v>14701.228823971433</v>
      </c>
      <c r="AG16" s="3">
        <f t="shared" si="3"/>
        <v>14800</v>
      </c>
      <c r="AH16" s="3" t="s">
        <v>497</v>
      </c>
      <c r="AI16" s="44" t="s">
        <v>588</v>
      </c>
      <c r="AJ16" s="3" t="s">
        <v>559</v>
      </c>
      <c r="AK16" s="3">
        <v>318</v>
      </c>
      <c r="AL16" s="48"/>
      <c r="AM16" s="53">
        <v>14800</v>
      </c>
      <c r="AN16" s="56"/>
    </row>
    <row r="17" spans="2:45" hidden="1" x14ac:dyDescent="0.3">
      <c r="B17">
        <v>14</v>
      </c>
      <c r="C17">
        <v>30560</v>
      </c>
      <c r="D17" t="s">
        <v>42</v>
      </c>
      <c r="E17" t="s">
        <v>29</v>
      </c>
      <c r="F17" s="12">
        <v>14252</v>
      </c>
      <c r="G17">
        <v>36167</v>
      </c>
      <c r="I17">
        <v>31</v>
      </c>
      <c r="L17">
        <v>975</v>
      </c>
      <c r="M17">
        <v>1132</v>
      </c>
      <c r="N17">
        <v>4241</v>
      </c>
      <c r="P17">
        <v>5373</v>
      </c>
      <c r="Q17">
        <v>206.65384615384616</v>
      </c>
      <c r="R17">
        <v>3099.8076923076924</v>
      </c>
      <c r="S17" s="2">
        <v>31</v>
      </c>
      <c r="T17" s="2">
        <v>174640.51062618595</v>
      </c>
      <c r="U17" s="2">
        <v>11725</v>
      </c>
      <c r="V17" s="2">
        <v>7050.1</v>
      </c>
      <c r="W17" s="2">
        <v>123780.80645161291</v>
      </c>
      <c r="X17" s="2">
        <v>34983.294117647056</v>
      </c>
      <c r="Y17" s="2">
        <v>158764.10056925996</v>
      </c>
      <c r="Z17" s="2">
        <v>15876.410056925997</v>
      </c>
      <c r="AA17" s="2">
        <v>96094.038461538468</v>
      </c>
      <c r="AB17" s="13">
        <v>126088.32692307694</v>
      </c>
      <c r="AC17" s="2">
        <v>17966</v>
      </c>
      <c r="AD17" s="3">
        <f t="shared" si="0"/>
        <v>433563.97601080133</v>
      </c>
      <c r="AE17" s="3">
        <f t="shared" si="1"/>
        <v>90753.611458580941</v>
      </c>
      <c r="AF17" s="3">
        <f t="shared" si="2"/>
        <v>4537.6805729290472</v>
      </c>
      <c r="AG17" s="3">
        <f t="shared" si="3"/>
        <v>4600</v>
      </c>
      <c r="AL17" s="48"/>
      <c r="AM17" s="48"/>
      <c r="AN17" s="56"/>
    </row>
    <row r="18" spans="2:45" hidden="1" x14ac:dyDescent="0.3">
      <c r="B18">
        <v>15</v>
      </c>
      <c r="C18">
        <v>30585</v>
      </c>
      <c r="D18" t="s">
        <v>43</v>
      </c>
      <c r="E18" t="s">
        <v>29</v>
      </c>
      <c r="F18" s="12">
        <v>18010</v>
      </c>
      <c r="G18">
        <v>39904</v>
      </c>
      <c r="I18">
        <v>38</v>
      </c>
      <c r="L18">
        <v>1189</v>
      </c>
      <c r="M18">
        <v>1922</v>
      </c>
      <c r="N18">
        <v>6280</v>
      </c>
      <c r="P18">
        <v>8202</v>
      </c>
      <c r="Q18">
        <v>315.46153846153845</v>
      </c>
      <c r="R18">
        <v>4731.9230769230771</v>
      </c>
      <c r="S18" s="2">
        <v>38</v>
      </c>
      <c r="T18" s="2">
        <v>994134.58571428573</v>
      </c>
      <c r="U18" s="2">
        <v>11227</v>
      </c>
      <c r="V18" s="2">
        <v>10162</v>
      </c>
      <c r="W18" s="2">
        <v>685267</v>
      </c>
      <c r="X18" s="2">
        <v>218491.71428571429</v>
      </c>
      <c r="Y18" s="2">
        <v>903758.71428571432</v>
      </c>
      <c r="Z18" s="2">
        <v>90375.871428571438</v>
      </c>
      <c r="AA18" s="2">
        <v>179813.07692307694</v>
      </c>
      <c r="AB18" s="13">
        <v>222782.30769230769</v>
      </c>
      <c r="AC18" s="2">
        <v>16947</v>
      </c>
      <c r="AD18" s="3">
        <f t="shared" si="0"/>
        <v>1435065.9703296705</v>
      </c>
      <c r="AE18" s="3">
        <f t="shared" si="1"/>
        <v>300388.00890940661</v>
      </c>
      <c r="AF18" s="3">
        <f t="shared" si="2"/>
        <v>15019.400445470332</v>
      </c>
      <c r="AG18" s="3">
        <f t="shared" si="3"/>
        <v>15100</v>
      </c>
      <c r="AH18" s="3" t="s">
        <v>497</v>
      </c>
      <c r="AI18" s="44" t="s">
        <v>653</v>
      </c>
      <c r="AJ18" s="3" t="s">
        <v>625</v>
      </c>
      <c r="AK18" s="3">
        <v>330</v>
      </c>
      <c r="AL18" s="48">
        <v>15100</v>
      </c>
      <c r="AM18" s="48"/>
      <c r="AN18" s="56"/>
      <c r="AP18" s="3" t="s">
        <v>692</v>
      </c>
    </row>
    <row r="19" spans="2:45" hidden="1" x14ac:dyDescent="0.3">
      <c r="B19">
        <v>16</v>
      </c>
      <c r="C19">
        <v>30590</v>
      </c>
      <c r="D19" t="s">
        <v>44</v>
      </c>
      <c r="E19" t="s">
        <v>29</v>
      </c>
      <c r="F19" s="12">
        <v>18546</v>
      </c>
      <c r="G19">
        <v>40452</v>
      </c>
      <c r="I19">
        <v>37</v>
      </c>
      <c r="L19">
        <v>1303</v>
      </c>
      <c r="M19">
        <v>1922</v>
      </c>
      <c r="N19">
        <v>6280</v>
      </c>
      <c r="P19">
        <v>8202</v>
      </c>
      <c r="Q19">
        <v>315.46153846153845</v>
      </c>
      <c r="R19">
        <v>4731.9230769230771</v>
      </c>
      <c r="S19" s="2">
        <v>37</v>
      </c>
      <c r="T19" s="2">
        <v>1012482.5857142857</v>
      </c>
      <c r="U19" s="2">
        <v>5909</v>
      </c>
      <c r="V19" s="2">
        <v>10162</v>
      </c>
      <c r="W19" s="2">
        <v>685267</v>
      </c>
      <c r="X19" s="2">
        <v>235171.71428571429</v>
      </c>
      <c r="Y19" s="2">
        <v>920438.71428571432</v>
      </c>
      <c r="Z19" s="2">
        <v>92043.871428571438</v>
      </c>
      <c r="AA19" s="2">
        <v>175081.15384615384</v>
      </c>
      <c r="AB19" s="13">
        <v>216919.61538461538</v>
      </c>
      <c r="AC19" s="2">
        <v>15486</v>
      </c>
      <c r="AD19" s="3">
        <f t="shared" si="0"/>
        <v>1436040.3549450547</v>
      </c>
      <c r="AE19" s="3">
        <f t="shared" si="1"/>
        <v>300591.96709709888</v>
      </c>
      <c r="AF19" s="3">
        <f t="shared" si="2"/>
        <v>15029.598354854945</v>
      </c>
      <c r="AG19" s="3">
        <f t="shared" si="3"/>
        <v>15100</v>
      </c>
      <c r="AH19" s="3" t="s">
        <v>497</v>
      </c>
      <c r="AJ19" s="3" t="s">
        <v>613</v>
      </c>
      <c r="AK19" s="3">
        <v>325</v>
      </c>
      <c r="AL19" s="48">
        <v>15100</v>
      </c>
      <c r="AM19" s="48"/>
      <c r="AN19" s="56"/>
    </row>
    <row r="20" spans="2:45" hidden="1" x14ac:dyDescent="0.3">
      <c r="B20">
        <v>17</v>
      </c>
      <c r="C20">
        <v>30594</v>
      </c>
      <c r="D20" t="s">
        <v>45</v>
      </c>
      <c r="E20" t="s">
        <v>29</v>
      </c>
      <c r="F20" s="12">
        <v>18936</v>
      </c>
      <c r="G20">
        <v>40848</v>
      </c>
      <c r="I20">
        <v>37</v>
      </c>
      <c r="L20">
        <v>1132</v>
      </c>
      <c r="M20">
        <v>1858</v>
      </c>
      <c r="N20">
        <v>6280</v>
      </c>
      <c r="P20">
        <v>8138</v>
      </c>
      <c r="Q20">
        <v>313</v>
      </c>
      <c r="R20">
        <v>4695</v>
      </c>
      <c r="S20" s="2">
        <v>37</v>
      </c>
      <c r="T20" s="2">
        <v>984576.21428571432</v>
      </c>
      <c r="U20" s="2">
        <v>9534</v>
      </c>
      <c r="V20" s="2">
        <v>10091.6</v>
      </c>
      <c r="W20" s="2">
        <v>685267</v>
      </c>
      <c r="X20" s="2">
        <v>209802.28571428571</v>
      </c>
      <c r="Y20" s="2">
        <v>895069.28571428568</v>
      </c>
      <c r="Z20" s="2">
        <v>89506.92857142858</v>
      </c>
      <c r="AA20" s="2">
        <v>173715</v>
      </c>
      <c r="AB20" s="13">
        <v>215416.84615384619</v>
      </c>
      <c r="AC20" s="2">
        <v>18862</v>
      </c>
      <c r="AD20" s="3">
        <f t="shared" si="0"/>
        <v>1412195.6604395604</v>
      </c>
      <c r="AE20" s="3">
        <f t="shared" si="1"/>
        <v>295600.79564320878</v>
      </c>
      <c r="AF20" s="3">
        <f t="shared" si="2"/>
        <v>14780.03978216044</v>
      </c>
      <c r="AG20" s="3">
        <f t="shared" si="3"/>
        <v>14800</v>
      </c>
      <c r="AH20" s="3" t="s">
        <v>497</v>
      </c>
      <c r="AJ20" s="3" t="s">
        <v>625</v>
      </c>
      <c r="AK20" s="3">
        <v>326</v>
      </c>
      <c r="AL20" s="48"/>
      <c r="AM20" s="48">
        <v>14800</v>
      </c>
      <c r="AN20" s="56"/>
    </row>
    <row r="21" spans="2:45" hidden="1" x14ac:dyDescent="0.3">
      <c r="B21">
        <v>18</v>
      </c>
      <c r="C21">
        <v>30601</v>
      </c>
      <c r="D21" t="s">
        <v>46</v>
      </c>
      <c r="E21" t="s">
        <v>29</v>
      </c>
      <c r="F21" s="12">
        <v>15234</v>
      </c>
      <c r="G21">
        <v>37149</v>
      </c>
      <c r="H21">
        <v>39679</v>
      </c>
      <c r="I21">
        <v>30</v>
      </c>
      <c r="L21">
        <v>1189</v>
      </c>
      <c r="M21">
        <v>1922</v>
      </c>
      <c r="N21">
        <v>6280</v>
      </c>
      <c r="P21">
        <v>8202</v>
      </c>
      <c r="Q21">
        <v>315.46153846153845</v>
      </c>
      <c r="R21">
        <v>4731.9230769230771</v>
      </c>
      <c r="S21" s="2">
        <v>30</v>
      </c>
      <c r="T21" s="2">
        <v>388689.57505376346</v>
      </c>
      <c r="U21" s="2">
        <v>13532</v>
      </c>
      <c r="V21" s="2">
        <v>10162</v>
      </c>
      <c r="W21" s="2">
        <v>265046.93333333335</v>
      </c>
      <c r="X21" s="2">
        <v>88307.225806451606</v>
      </c>
      <c r="Y21" s="2">
        <v>353354.15913978498</v>
      </c>
      <c r="Z21" s="2">
        <v>35335.415913978497</v>
      </c>
      <c r="AA21" s="2">
        <v>141957.69230769231</v>
      </c>
      <c r="AB21" s="13">
        <v>175880.76923076922</v>
      </c>
      <c r="AC21" s="2">
        <v>18051</v>
      </c>
      <c r="AD21" s="3">
        <f t="shared" si="0"/>
        <v>748273.03659222508</v>
      </c>
      <c r="AE21" s="3">
        <f t="shared" si="1"/>
        <v>156628.51201948457</v>
      </c>
      <c r="AF21" s="3">
        <f t="shared" si="2"/>
        <v>7831.4256009742285</v>
      </c>
      <c r="AG21" s="3">
        <f t="shared" si="3"/>
        <v>7900</v>
      </c>
      <c r="AH21" s="3" t="s">
        <v>497</v>
      </c>
      <c r="AI21" s="44" t="s">
        <v>656</v>
      </c>
      <c r="AJ21" s="3" t="s">
        <v>625</v>
      </c>
      <c r="AK21" s="3">
        <v>337</v>
      </c>
      <c r="AL21" s="48"/>
      <c r="AM21" s="48">
        <v>7900</v>
      </c>
      <c r="AN21" s="56"/>
    </row>
    <row r="22" spans="2:45" x14ac:dyDescent="0.3">
      <c r="B22">
        <v>19</v>
      </c>
      <c r="C22">
        <v>30623</v>
      </c>
      <c r="D22" t="s">
        <v>47</v>
      </c>
      <c r="E22" t="s">
        <v>48</v>
      </c>
      <c r="F22" s="12">
        <v>17686</v>
      </c>
      <c r="G22">
        <v>39600</v>
      </c>
      <c r="I22">
        <v>37</v>
      </c>
      <c r="L22">
        <v>947</v>
      </c>
      <c r="M22">
        <v>1426</v>
      </c>
      <c r="N22">
        <v>6280</v>
      </c>
      <c r="P22">
        <v>7706</v>
      </c>
      <c r="Q22">
        <v>296.38461538461536</v>
      </c>
      <c r="R22">
        <v>4445.7692307692305</v>
      </c>
      <c r="S22" s="2">
        <v>37</v>
      </c>
      <c r="T22" s="2">
        <v>944083.95714285714</v>
      </c>
      <c r="U22" s="2">
        <v>9603</v>
      </c>
      <c r="V22" s="2">
        <v>9551.5</v>
      </c>
      <c r="W22" s="2">
        <v>685267</v>
      </c>
      <c r="X22" s="2">
        <v>172991.14285714287</v>
      </c>
      <c r="Y22" s="2">
        <v>858258.14285714284</v>
      </c>
      <c r="Z22" s="2">
        <v>85825.814285714296</v>
      </c>
      <c r="AA22" s="2">
        <v>164493.46153846153</v>
      </c>
      <c r="AB22" s="13">
        <v>203887.78846153847</v>
      </c>
      <c r="AC22" s="2">
        <v>17456</v>
      </c>
      <c r="AD22" s="3">
        <f t="shared" si="0"/>
        <v>1349075.7071428571</v>
      </c>
      <c r="AE22" s="3">
        <f t="shared" si="1"/>
        <v>282388.52701914287</v>
      </c>
      <c r="AF22" s="3">
        <f t="shared" si="2"/>
        <v>14119.426350957145</v>
      </c>
      <c r="AG22" s="3">
        <f t="shared" si="3"/>
        <v>14200</v>
      </c>
      <c r="AH22" s="3" t="s">
        <v>497</v>
      </c>
      <c r="AI22" s="44" t="s">
        <v>587</v>
      </c>
      <c r="AJ22" s="3" t="s">
        <v>559</v>
      </c>
      <c r="AK22" s="3">
        <v>317</v>
      </c>
      <c r="AL22" s="48"/>
      <c r="AM22" s="53">
        <v>14200</v>
      </c>
      <c r="AN22" s="56"/>
    </row>
    <row r="23" spans="2:45" x14ac:dyDescent="0.3">
      <c r="B23" s="67">
        <v>20</v>
      </c>
      <c r="C23" s="67">
        <v>30629</v>
      </c>
      <c r="D23" s="67" t="s">
        <v>49</v>
      </c>
      <c r="E23" t="s">
        <v>29</v>
      </c>
      <c r="F23" s="12">
        <v>18420</v>
      </c>
      <c r="G23">
        <v>40330</v>
      </c>
      <c r="I23">
        <v>37</v>
      </c>
      <c r="L23">
        <v>1189</v>
      </c>
      <c r="M23">
        <v>1922</v>
      </c>
      <c r="N23">
        <v>6280</v>
      </c>
      <c r="P23">
        <v>8202</v>
      </c>
      <c r="Q23">
        <v>315.46153846153845</v>
      </c>
      <c r="R23">
        <v>4731.9230769230771</v>
      </c>
      <c r="S23" s="2">
        <v>37</v>
      </c>
      <c r="T23" s="2">
        <v>994134.58571428573</v>
      </c>
      <c r="U23" s="2">
        <v>5542</v>
      </c>
      <c r="V23" s="2">
        <v>10162</v>
      </c>
      <c r="W23" s="2">
        <v>685267</v>
      </c>
      <c r="X23" s="2">
        <v>218491.71428571429</v>
      </c>
      <c r="Y23" s="2">
        <v>903758.71428571432</v>
      </c>
      <c r="Z23" s="2">
        <v>90375.871428571438</v>
      </c>
      <c r="AA23" s="2">
        <v>175081.15384615384</v>
      </c>
      <c r="AB23" s="13">
        <v>216919.61538461538</v>
      </c>
      <c r="AC23" s="2">
        <v>17821</v>
      </c>
      <c r="AD23" s="3">
        <f t="shared" si="0"/>
        <v>1419660.3549450547</v>
      </c>
      <c r="AE23" s="3">
        <f t="shared" si="1"/>
        <v>297163.30549709889</v>
      </c>
      <c r="AF23" s="3">
        <f t="shared" si="2"/>
        <v>14858.165274854946</v>
      </c>
      <c r="AG23" s="3">
        <f t="shared" si="3"/>
        <v>14900</v>
      </c>
      <c r="AH23" s="3" t="s">
        <v>497</v>
      </c>
      <c r="AI23" s="42">
        <v>291473</v>
      </c>
      <c r="AJ23" s="3" t="s">
        <v>537</v>
      </c>
      <c r="AK23" s="3">
        <v>312</v>
      </c>
      <c r="AL23" s="48"/>
      <c r="AM23" s="48">
        <v>14900</v>
      </c>
      <c r="AN23" s="56"/>
      <c r="AS23" s="3" t="s">
        <v>871</v>
      </c>
    </row>
    <row r="24" spans="2:45" hidden="1" x14ac:dyDescent="0.3">
      <c r="B24">
        <v>21</v>
      </c>
      <c r="C24">
        <v>30631</v>
      </c>
      <c r="D24" t="s">
        <v>50</v>
      </c>
      <c r="E24" t="s">
        <v>48</v>
      </c>
      <c r="F24" s="12">
        <v>19027</v>
      </c>
      <c r="G24">
        <v>41061</v>
      </c>
      <c r="I24">
        <v>37</v>
      </c>
      <c r="L24">
        <v>904</v>
      </c>
      <c r="M24">
        <v>1426</v>
      </c>
      <c r="N24">
        <v>6280</v>
      </c>
      <c r="P24">
        <v>7706</v>
      </c>
      <c r="Q24">
        <v>296.38461538461536</v>
      </c>
      <c r="R24">
        <v>4445.7692307692305</v>
      </c>
      <c r="S24" s="2">
        <v>37</v>
      </c>
      <c r="T24" s="2">
        <v>937288.15714285709</v>
      </c>
      <c r="U24" s="2">
        <v>8065</v>
      </c>
      <c r="V24" s="2">
        <v>9551.5</v>
      </c>
      <c r="W24" s="2">
        <v>685267</v>
      </c>
      <c r="X24" s="2">
        <v>166813.14285714287</v>
      </c>
      <c r="Y24" s="2">
        <v>852080.14285714284</v>
      </c>
      <c r="Z24" s="2">
        <v>85208.014285714293</v>
      </c>
      <c r="AA24" s="2">
        <v>164493.46153846153</v>
      </c>
      <c r="AB24" s="13">
        <v>203887.78846153847</v>
      </c>
      <c r="AC24" s="2">
        <v>17872</v>
      </c>
      <c r="AD24" s="3">
        <f t="shared" si="0"/>
        <v>1341157.9071428571</v>
      </c>
      <c r="AE24" s="3">
        <f t="shared" si="1"/>
        <v>280731.17312314286</v>
      </c>
      <c r="AF24" s="3">
        <f t="shared" si="2"/>
        <v>14036.558656157144</v>
      </c>
      <c r="AG24" s="3">
        <f t="shared" si="3"/>
        <v>14100</v>
      </c>
      <c r="AH24" s="3" t="s">
        <v>497</v>
      </c>
      <c r="AI24" s="44" t="s">
        <v>586</v>
      </c>
      <c r="AJ24" s="3" t="s">
        <v>559</v>
      </c>
      <c r="AK24" s="3">
        <v>314</v>
      </c>
      <c r="AL24" s="48"/>
      <c r="AM24" s="53">
        <v>14100</v>
      </c>
      <c r="AN24" s="56"/>
    </row>
    <row r="25" spans="2:45" hidden="1" x14ac:dyDescent="0.3">
      <c r="B25">
        <v>22</v>
      </c>
      <c r="C25">
        <v>30645</v>
      </c>
      <c r="D25" t="s">
        <v>51</v>
      </c>
      <c r="E25" t="s">
        <v>48</v>
      </c>
      <c r="F25" s="12">
        <v>16037</v>
      </c>
      <c r="G25">
        <v>37952</v>
      </c>
      <c r="I25">
        <v>31</v>
      </c>
      <c r="L25">
        <v>861</v>
      </c>
      <c r="M25">
        <v>1176</v>
      </c>
      <c r="N25">
        <v>5197</v>
      </c>
      <c r="P25">
        <v>6373</v>
      </c>
      <c r="Q25">
        <v>245.11538461538461</v>
      </c>
      <c r="R25">
        <v>3676.7307692307691</v>
      </c>
      <c r="S25" s="2">
        <v>31</v>
      </c>
      <c r="T25" s="2">
        <v>547882.72</v>
      </c>
      <c r="U25" s="2">
        <v>13606</v>
      </c>
      <c r="V25" s="2">
        <v>8085.2</v>
      </c>
      <c r="W25" s="2">
        <v>404754</v>
      </c>
      <c r="X25" s="2">
        <v>93321.2</v>
      </c>
      <c r="Y25" s="2">
        <v>498075.2</v>
      </c>
      <c r="Z25" s="2">
        <v>49807.520000000004</v>
      </c>
      <c r="AA25" s="2">
        <v>113978.65384615384</v>
      </c>
      <c r="AB25" s="13">
        <v>144600.69230769228</v>
      </c>
      <c r="AC25" s="2">
        <v>16692</v>
      </c>
      <c r="AD25" s="3">
        <f t="shared" si="0"/>
        <v>844845.26615384605</v>
      </c>
      <c r="AE25" s="3">
        <f t="shared" si="1"/>
        <v>176843.01111132305</v>
      </c>
      <c r="AF25" s="3">
        <f t="shared" si="2"/>
        <v>8842.1505555661533</v>
      </c>
      <c r="AG25" s="3">
        <f t="shared" si="3"/>
        <v>8900</v>
      </c>
      <c r="AL25" s="48"/>
      <c r="AM25" s="48"/>
      <c r="AN25" s="56"/>
    </row>
    <row r="26" spans="2:45" hidden="1" x14ac:dyDescent="0.3">
      <c r="B26">
        <v>23</v>
      </c>
      <c r="C26">
        <v>30653</v>
      </c>
      <c r="D26" t="s">
        <v>52</v>
      </c>
      <c r="E26" t="s">
        <v>29</v>
      </c>
      <c r="F26" s="12">
        <v>19746</v>
      </c>
      <c r="G26">
        <v>40544</v>
      </c>
      <c r="I26">
        <v>36</v>
      </c>
      <c r="L26">
        <v>1025</v>
      </c>
      <c r="M26">
        <v>1730</v>
      </c>
      <c r="N26">
        <v>6280</v>
      </c>
      <c r="P26">
        <v>8010</v>
      </c>
      <c r="Q26">
        <v>308.07692307692309</v>
      </c>
      <c r="R26">
        <v>4621.1538461538466</v>
      </c>
      <c r="S26" s="2">
        <v>36</v>
      </c>
      <c r="T26" s="2">
        <v>965813.67142857146</v>
      </c>
      <c r="U26" s="2">
        <v>14024</v>
      </c>
      <c r="V26" s="2">
        <v>9950.7999999999993</v>
      </c>
      <c r="W26" s="2">
        <v>685267</v>
      </c>
      <c r="X26" s="2">
        <v>192745.42857142858</v>
      </c>
      <c r="Y26" s="2">
        <v>878012.42857142864</v>
      </c>
      <c r="Z26" s="2">
        <v>87801.242857142875</v>
      </c>
      <c r="AA26" s="2">
        <v>166361.53846153847</v>
      </c>
      <c r="AB26" s="13">
        <v>206670.46153846153</v>
      </c>
      <c r="AC26" s="2">
        <v>20214</v>
      </c>
      <c r="AD26" s="3">
        <f t="shared" si="0"/>
        <v>1383034.4714285715</v>
      </c>
      <c r="AE26" s="3">
        <f t="shared" si="1"/>
        <v>289496.77555942861</v>
      </c>
      <c r="AF26" s="3">
        <f t="shared" si="2"/>
        <v>14474.838777971432</v>
      </c>
      <c r="AG26" s="3">
        <f t="shared" si="3"/>
        <v>14500</v>
      </c>
      <c r="AH26" s="3" t="s">
        <v>497</v>
      </c>
      <c r="AK26" s="3">
        <v>301</v>
      </c>
      <c r="AL26" s="53">
        <v>14500</v>
      </c>
      <c r="AM26" s="48"/>
      <c r="AN26" s="56"/>
    </row>
    <row r="27" spans="2:45" hidden="1" x14ac:dyDescent="0.3">
      <c r="B27">
        <v>24</v>
      </c>
      <c r="C27">
        <v>30674</v>
      </c>
      <c r="D27" t="s">
        <v>53</v>
      </c>
      <c r="E27" t="s">
        <v>54</v>
      </c>
      <c r="F27" s="12">
        <v>18181</v>
      </c>
      <c r="G27">
        <v>40087</v>
      </c>
      <c r="I27">
        <v>36</v>
      </c>
      <c r="L27">
        <v>1217</v>
      </c>
      <c r="M27">
        <v>1666</v>
      </c>
      <c r="N27">
        <v>6280</v>
      </c>
      <c r="P27">
        <v>7946</v>
      </c>
      <c r="Q27">
        <v>305.61538461538464</v>
      </c>
      <c r="R27">
        <v>4584.2307692307695</v>
      </c>
      <c r="S27" s="2">
        <v>36</v>
      </c>
      <c r="T27" s="2">
        <v>990568.7</v>
      </c>
      <c r="U27" s="2">
        <v>14169</v>
      </c>
      <c r="V27" s="2">
        <v>9855.1</v>
      </c>
      <c r="W27" s="2">
        <v>685267</v>
      </c>
      <c r="X27" s="2">
        <v>215250</v>
      </c>
      <c r="Y27" s="2">
        <v>900517</v>
      </c>
      <c r="Z27" s="2">
        <v>90051.700000000012</v>
      </c>
      <c r="AA27" s="2">
        <v>165032.30769230769</v>
      </c>
      <c r="AB27" s="13">
        <v>204682.84615384616</v>
      </c>
      <c r="AC27" s="2">
        <v>20145</v>
      </c>
      <c r="AD27" s="3">
        <f t="shared" si="0"/>
        <v>1404452.9538461538</v>
      </c>
      <c r="AE27" s="3">
        <f t="shared" si="1"/>
        <v>293980.0922990769</v>
      </c>
      <c r="AF27" s="3">
        <f t="shared" si="2"/>
        <v>14699.004614953847</v>
      </c>
      <c r="AG27" s="3">
        <f t="shared" si="3"/>
        <v>14700</v>
      </c>
      <c r="AH27" s="3" t="s">
        <v>497</v>
      </c>
      <c r="AI27" s="42">
        <v>100052</v>
      </c>
      <c r="AJ27" s="3" t="s">
        <v>559</v>
      </c>
      <c r="AK27" s="41" t="s">
        <v>571</v>
      </c>
      <c r="AL27" s="48"/>
      <c r="AM27" s="53">
        <v>14700</v>
      </c>
      <c r="AN27" s="56"/>
    </row>
    <row r="28" spans="2:45" hidden="1" x14ac:dyDescent="0.3">
      <c r="B28">
        <v>25</v>
      </c>
      <c r="C28">
        <v>30679</v>
      </c>
      <c r="D28" t="s">
        <v>55</v>
      </c>
      <c r="E28" t="s">
        <v>39</v>
      </c>
      <c r="F28" s="12">
        <v>15888</v>
      </c>
      <c r="G28">
        <v>37803</v>
      </c>
      <c r="I28">
        <v>38</v>
      </c>
      <c r="L28">
        <v>730</v>
      </c>
      <c r="M28">
        <v>982</v>
      </c>
      <c r="N28">
        <v>5206</v>
      </c>
      <c r="P28">
        <v>6188</v>
      </c>
      <c r="Q28">
        <v>238</v>
      </c>
      <c r="R28">
        <v>3570</v>
      </c>
      <c r="S28" s="2">
        <v>38</v>
      </c>
      <c r="T28" s="2">
        <v>493424.3741935484</v>
      </c>
      <c r="U28" s="2">
        <v>12252</v>
      </c>
      <c r="V28" s="2">
        <v>7784.9</v>
      </c>
      <c r="W28" s="2">
        <v>373711.93548387097</v>
      </c>
      <c r="X28" s="2">
        <v>74855.677419354834</v>
      </c>
      <c r="Y28" s="2">
        <v>448567.61290322582</v>
      </c>
      <c r="Z28" s="2">
        <v>44856.761290322582</v>
      </c>
      <c r="AA28" s="2">
        <v>135660</v>
      </c>
      <c r="AB28" s="13">
        <v>170668.9615384615</v>
      </c>
      <c r="AC28" s="2">
        <v>15924</v>
      </c>
      <c r="AD28" s="3">
        <f t="shared" si="0"/>
        <v>835714.23573200987</v>
      </c>
      <c r="AE28" s="3">
        <f t="shared" si="1"/>
        <v>174931.70382342432</v>
      </c>
      <c r="AF28" s="3">
        <f t="shared" si="2"/>
        <v>8746.5851911712161</v>
      </c>
      <c r="AG28" s="3">
        <f t="shared" si="3"/>
        <v>8800</v>
      </c>
      <c r="AH28" s="3" t="s">
        <v>497</v>
      </c>
      <c r="AI28" s="44" t="s">
        <v>592</v>
      </c>
      <c r="AJ28" s="3" t="s">
        <v>559</v>
      </c>
      <c r="AK28" s="3">
        <v>321</v>
      </c>
      <c r="AL28" s="48"/>
      <c r="AM28" s="48">
        <v>8800</v>
      </c>
      <c r="AN28" s="56"/>
    </row>
    <row r="29" spans="2:45" hidden="1" x14ac:dyDescent="0.3">
      <c r="B29">
        <v>26</v>
      </c>
      <c r="C29">
        <v>30721</v>
      </c>
      <c r="D29" t="s">
        <v>56</v>
      </c>
      <c r="E29" t="s">
        <v>29</v>
      </c>
      <c r="F29" s="12">
        <v>17929</v>
      </c>
      <c r="G29">
        <v>39814</v>
      </c>
      <c r="I29">
        <v>35</v>
      </c>
      <c r="L29">
        <v>1075</v>
      </c>
      <c r="M29">
        <v>1794</v>
      </c>
      <c r="N29">
        <v>6280</v>
      </c>
      <c r="P29">
        <v>8074</v>
      </c>
      <c r="Q29">
        <v>310.53846153846155</v>
      </c>
      <c r="R29">
        <v>4658.0769230769229</v>
      </c>
      <c r="S29" s="2">
        <v>35</v>
      </c>
      <c r="T29" s="2">
        <v>975110.24285714282</v>
      </c>
      <c r="U29" s="2">
        <v>14642</v>
      </c>
      <c r="V29" s="2">
        <v>10021.200000000001</v>
      </c>
      <c r="W29" s="2">
        <v>685267</v>
      </c>
      <c r="X29" s="2">
        <v>201196.85714285713</v>
      </c>
      <c r="Y29" s="2">
        <v>886463.85714285716</v>
      </c>
      <c r="Z29" s="2">
        <v>88646.385714285716</v>
      </c>
      <c r="AA29" s="2">
        <v>163032.69230769231</v>
      </c>
      <c r="AB29" s="13">
        <v>202351.15384615387</v>
      </c>
      <c r="AC29" s="2">
        <v>19622</v>
      </c>
      <c r="AD29" s="3">
        <f t="shared" si="0"/>
        <v>1384779.289010989</v>
      </c>
      <c r="AE29" s="3">
        <f t="shared" si="1"/>
        <v>289862.00077578024</v>
      </c>
      <c r="AF29" s="3">
        <f t="shared" si="2"/>
        <v>14493.100038789013</v>
      </c>
      <c r="AG29" s="3">
        <f t="shared" si="3"/>
        <v>14500</v>
      </c>
      <c r="AH29" s="3" t="s">
        <v>497</v>
      </c>
      <c r="AJ29" s="3" t="s">
        <v>598</v>
      </c>
      <c r="AK29" s="3">
        <v>323</v>
      </c>
      <c r="AL29" s="48">
        <v>14500</v>
      </c>
      <c r="AM29" s="48"/>
      <c r="AN29" s="56"/>
    </row>
    <row r="30" spans="2:45" hidden="1" x14ac:dyDescent="0.3">
      <c r="B30">
        <v>27</v>
      </c>
      <c r="C30">
        <v>30760</v>
      </c>
      <c r="D30" t="s">
        <v>57</v>
      </c>
      <c r="E30" t="s">
        <v>29</v>
      </c>
      <c r="F30" s="12">
        <v>17876</v>
      </c>
      <c r="G30">
        <v>39783</v>
      </c>
      <c r="I30">
        <v>35</v>
      </c>
      <c r="L30">
        <v>1189</v>
      </c>
      <c r="M30">
        <v>1922</v>
      </c>
      <c r="N30">
        <v>6280</v>
      </c>
      <c r="P30">
        <v>8202</v>
      </c>
      <c r="Q30">
        <v>315.46153846153845</v>
      </c>
      <c r="R30">
        <v>4731.9230769230771</v>
      </c>
      <c r="S30" s="2">
        <v>35</v>
      </c>
      <c r="T30" s="2">
        <v>994134.58571428573</v>
      </c>
      <c r="U30" s="2">
        <v>5326</v>
      </c>
      <c r="V30" s="2">
        <v>10162</v>
      </c>
      <c r="W30" s="2">
        <v>685267</v>
      </c>
      <c r="X30" s="2">
        <v>218491.71428571429</v>
      </c>
      <c r="Y30" s="2">
        <v>903758.71428571432</v>
      </c>
      <c r="Z30" s="2">
        <v>90375.871428571438</v>
      </c>
      <c r="AA30" s="2">
        <v>165617.30769230769</v>
      </c>
      <c r="AB30" s="13">
        <v>205194.23076923078</v>
      </c>
      <c r="AC30" s="2">
        <v>17125</v>
      </c>
      <c r="AD30" s="3">
        <f t="shared" si="0"/>
        <v>1397559.1241758242</v>
      </c>
      <c r="AE30" s="3">
        <f t="shared" si="1"/>
        <v>292537.07587248355</v>
      </c>
      <c r="AF30" s="3">
        <f t="shared" si="2"/>
        <v>14626.853793624177</v>
      </c>
      <c r="AG30" s="3">
        <f t="shared" si="3"/>
        <v>14700</v>
      </c>
      <c r="AH30" s="3" t="s">
        <v>666</v>
      </c>
      <c r="AI30" s="3" t="s">
        <v>666</v>
      </c>
      <c r="AJ30" s="3" t="s">
        <v>666</v>
      </c>
      <c r="AK30" s="3" t="s">
        <v>666</v>
      </c>
      <c r="AL30" s="3" t="s">
        <v>666</v>
      </c>
      <c r="AM30" s="3" t="s">
        <v>666</v>
      </c>
      <c r="AN30" s="56"/>
      <c r="AP30" s="3" t="s">
        <v>664</v>
      </c>
    </row>
    <row r="31" spans="2:45" hidden="1" x14ac:dyDescent="0.3">
      <c r="B31">
        <v>28</v>
      </c>
      <c r="C31">
        <v>30822</v>
      </c>
      <c r="D31" t="s">
        <v>58</v>
      </c>
      <c r="E31" t="s">
        <v>29</v>
      </c>
      <c r="F31" s="12">
        <v>16977</v>
      </c>
      <c r="G31">
        <v>38892</v>
      </c>
      <c r="I31">
        <v>33</v>
      </c>
      <c r="L31">
        <v>1132</v>
      </c>
      <c r="M31">
        <v>1730</v>
      </c>
      <c r="N31">
        <v>5437</v>
      </c>
      <c r="P31">
        <v>7167</v>
      </c>
      <c r="Q31">
        <v>275.65384615384613</v>
      </c>
      <c r="R31">
        <v>4134.8076923076924</v>
      </c>
      <c r="S31" s="2">
        <v>33</v>
      </c>
      <c r="T31" s="2">
        <v>853925.23333333328</v>
      </c>
      <c r="U31" s="2">
        <v>11451</v>
      </c>
      <c r="V31" s="2">
        <v>9023.5</v>
      </c>
      <c r="W31" s="2">
        <v>602728</v>
      </c>
      <c r="X31" s="2">
        <v>173567.66666666666</v>
      </c>
      <c r="Y31" s="2">
        <v>776295.66666666663</v>
      </c>
      <c r="Z31" s="2">
        <v>77629.566666666666</v>
      </c>
      <c r="AA31" s="2">
        <v>136448.65384615384</v>
      </c>
      <c r="AB31" s="13">
        <v>171793.55769230769</v>
      </c>
      <c r="AC31" s="2">
        <v>20431</v>
      </c>
      <c r="AD31" s="3">
        <f t="shared" si="0"/>
        <v>1203072.9448717949</v>
      </c>
      <c r="AE31" s="3">
        <f t="shared" si="1"/>
        <v>251827.22882056411</v>
      </c>
      <c r="AF31" s="3">
        <f t="shared" si="2"/>
        <v>12591.361441028206</v>
      </c>
      <c r="AG31" s="3">
        <f t="shared" si="3"/>
        <v>12600</v>
      </c>
      <c r="AH31" s="3" t="s">
        <v>497</v>
      </c>
      <c r="AI31" s="44" t="s">
        <v>502</v>
      </c>
      <c r="AJ31" s="3" t="s">
        <v>490</v>
      </c>
      <c r="AK31" s="3">
        <v>310</v>
      </c>
      <c r="AL31" s="48"/>
      <c r="AM31" s="48">
        <v>12600</v>
      </c>
      <c r="AN31" s="56"/>
    </row>
    <row r="32" spans="2:45" hidden="1" x14ac:dyDescent="0.3">
      <c r="B32">
        <v>29</v>
      </c>
      <c r="C32">
        <v>30845</v>
      </c>
      <c r="D32" t="s">
        <v>59</v>
      </c>
      <c r="E32" t="s">
        <v>39</v>
      </c>
      <c r="F32" s="12">
        <v>19440</v>
      </c>
      <c r="G32">
        <v>41334</v>
      </c>
      <c r="I32">
        <v>34</v>
      </c>
      <c r="L32">
        <v>585</v>
      </c>
      <c r="M32">
        <v>982</v>
      </c>
      <c r="N32">
        <v>6280</v>
      </c>
      <c r="P32">
        <v>7262</v>
      </c>
      <c r="Q32">
        <v>279.30769230769232</v>
      </c>
      <c r="R32">
        <v>4189.6153846153848</v>
      </c>
      <c r="S32" s="2">
        <v>34</v>
      </c>
      <c r="T32" s="2">
        <v>882243.84285714291</v>
      </c>
      <c r="U32" s="2">
        <v>4648</v>
      </c>
      <c r="V32" s="2">
        <v>8966.2999999999993</v>
      </c>
      <c r="W32" s="2">
        <v>685267</v>
      </c>
      <c r="X32" s="2">
        <v>116772.85714285714</v>
      </c>
      <c r="Y32" s="2">
        <v>802039.85714285716</v>
      </c>
      <c r="Z32" s="2">
        <v>80203.985714285722</v>
      </c>
      <c r="AA32" s="2">
        <v>142446.92307692309</v>
      </c>
      <c r="AB32" s="13">
        <v>175877.42307692306</v>
      </c>
      <c r="AC32" s="2">
        <v>14353</v>
      </c>
      <c r="AD32" s="3">
        <f t="shared" si="0"/>
        <v>1228535.4890109892</v>
      </c>
      <c r="AE32" s="3">
        <f t="shared" si="1"/>
        <v>257157.04855978026</v>
      </c>
      <c r="AF32" s="3">
        <f t="shared" si="2"/>
        <v>12857.852427989013</v>
      </c>
      <c r="AG32" s="3">
        <f t="shared" si="3"/>
        <v>12900</v>
      </c>
      <c r="AL32" s="48"/>
      <c r="AM32" s="48"/>
      <c r="AN32" s="56"/>
    </row>
    <row r="33" spans="2:42" hidden="1" x14ac:dyDescent="0.3">
      <c r="B33">
        <v>30</v>
      </c>
      <c r="C33">
        <v>30897</v>
      </c>
      <c r="D33" t="s">
        <v>60</v>
      </c>
      <c r="E33" t="s">
        <v>29</v>
      </c>
      <c r="F33" s="12">
        <v>18025</v>
      </c>
      <c r="G33">
        <v>39934</v>
      </c>
      <c r="I33">
        <v>36</v>
      </c>
      <c r="L33">
        <v>1075</v>
      </c>
      <c r="M33">
        <v>1794</v>
      </c>
      <c r="N33">
        <v>6280</v>
      </c>
      <c r="P33">
        <v>8074</v>
      </c>
      <c r="Q33">
        <v>310.53846153846155</v>
      </c>
      <c r="R33">
        <v>4658.0769230769229</v>
      </c>
      <c r="S33" s="2">
        <v>36</v>
      </c>
      <c r="T33" s="2">
        <v>975110.24285714282</v>
      </c>
      <c r="U33" s="2">
        <v>1545</v>
      </c>
      <c r="V33" s="2">
        <v>10021.200000000001</v>
      </c>
      <c r="W33" s="2">
        <v>685267</v>
      </c>
      <c r="X33" s="2">
        <v>201196.85714285713</v>
      </c>
      <c r="Y33" s="2">
        <v>886463.85714285716</v>
      </c>
      <c r="Z33" s="2">
        <v>88646.385714285716</v>
      </c>
      <c r="AA33" s="2">
        <v>167690.76923076922</v>
      </c>
      <c r="AB33" s="13">
        <v>208132.6153846154</v>
      </c>
      <c r="AC33" s="2">
        <v>44000</v>
      </c>
      <c r="AD33" s="3">
        <f t="shared" si="0"/>
        <v>1406499.8274725275</v>
      </c>
      <c r="AE33" s="3">
        <f t="shared" si="1"/>
        <v>294408.54388654948</v>
      </c>
      <c r="AF33" s="3">
        <f t="shared" si="2"/>
        <v>14720.427194327474</v>
      </c>
      <c r="AG33" s="3">
        <f t="shared" si="3"/>
        <v>14800</v>
      </c>
      <c r="AL33" s="48"/>
      <c r="AM33" s="48"/>
      <c r="AN33" s="56"/>
    </row>
    <row r="34" spans="2:42" hidden="1" x14ac:dyDescent="0.3">
      <c r="B34">
        <v>31</v>
      </c>
      <c r="C34">
        <v>30927</v>
      </c>
      <c r="D34" t="s">
        <v>61</v>
      </c>
      <c r="E34" t="s">
        <v>29</v>
      </c>
      <c r="F34" s="12">
        <v>18403</v>
      </c>
      <c r="G34">
        <v>40299</v>
      </c>
      <c r="I34">
        <v>34</v>
      </c>
      <c r="L34">
        <v>1360</v>
      </c>
      <c r="M34">
        <v>1922</v>
      </c>
      <c r="N34">
        <v>6280</v>
      </c>
      <c r="P34">
        <v>8202</v>
      </c>
      <c r="Q34">
        <v>315.46153846153845</v>
      </c>
      <c r="R34">
        <v>4731.9230769230771</v>
      </c>
      <c r="S34" s="2">
        <v>34</v>
      </c>
      <c r="T34" s="2">
        <v>1020527.9857142858</v>
      </c>
      <c r="U34" s="2">
        <v>8975</v>
      </c>
      <c r="V34" s="2">
        <v>10162</v>
      </c>
      <c r="W34" s="2">
        <v>685267</v>
      </c>
      <c r="X34" s="2">
        <v>242485.71428571429</v>
      </c>
      <c r="Y34" s="2">
        <v>927752.71428571432</v>
      </c>
      <c r="Z34" s="2">
        <v>92775.271428571432</v>
      </c>
      <c r="AA34" s="2">
        <v>160885.38461538462</v>
      </c>
      <c r="AB34" s="13">
        <v>199331.53846153847</v>
      </c>
      <c r="AC34" s="2">
        <v>20303</v>
      </c>
      <c r="AD34" s="3">
        <f t="shared" si="0"/>
        <v>1420184.9087912089</v>
      </c>
      <c r="AE34" s="3">
        <f t="shared" si="1"/>
        <v>297273.10510817583</v>
      </c>
      <c r="AF34" s="3">
        <f t="shared" si="2"/>
        <v>14863.655255408792</v>
      </c>
      <c r="AG34" s="3">
        <f t="shared" si="3"/>
        <v>14900</v>
      </c>
      <c r="AH34" s="3" t="s">
        <v>497</v>
      </c>
      <c r="AJ34" s="3" t="s">
        <v>607</v>
      </c>
      <c r="AK34" s="3">
        <v>324</v>
      </c>
      <c r="AL34" s="48">
        <v>14900</v>
      </c>
      <c r="AM34" s="48"/>
      <c r="AN34" s="56"/>
    </row>
    <row r="35" spans="2:42" hidden="1" x14ac:dyDescent="0.3">
      <c r="B35">
        <v>32</v>
      </c>
      <c r="C35">
        <v>30953</v>
      </c>
      <c r="D35" t="s">
        <v>62</v>
      </c>
      <c r="E35" t="s">
        <v>29</v>
      </c>
      <c r="F35" s="12">
        <v>18206</v>
      </c>
      <c r="G35">
        <v>40118</v>
      </c>
      <c r="I35">
        <v>33</v>
      </c>
      <c r="L35">
        <v>1189</v>
      </c>
      <c r="M35">
        <v>1922</v>
      </c>
      <c r="N35">
        <v>6280</v>
      </c>
      <c r="P35">
        <v>8202</v>
      </c>
      <c r="Q35">
        <v>315.46153846153845</v>
      </c>
      <c r="R35">
        <v>4731.9230769230771</v>
      </c>
      <c r="S35" s="2">
        <v>33</v>
      </c>
      <c r="T35" s="2">
        <v>994134.58571428573</v>
      </c>
      <c r="U35" s="2">
        <v>12955</v>
      </c>
      <c r="V35" s="2">
        <v>10162</v>
      </c>
      <c r="W35" s="2">
        <v>685267</v>
      </c>
      <c r="X35" s="2">
        <v>218491.71428571429</v>
      </c>
      <c r="Y35" s="2">
        <v>903758.71428571432</v>
      </c>
      <c r="Z35" s="2">
        <v>90375.871428571438</v>
      </c>
      <c r="AA35" s="2">
        <v>156153.46153846153</v>
      </c>
      <c r="AB35" s="13">
        <v>193468.84615384616</v>
      </c>
      <c r="AC35" s="2">
        <v>19892</v>
      </c>
      <c r="AD35" s="3">
        <f t="shared" si="0"/>
        <v>1386765.8934065935</v>
      </c>
      <c r="AE35" s="3">
        <f t="shared" si="1"/>
        <v>290277.83680786815</v>
      </c>
      <c r="AF35" s="3">
        <f t="shared" si="2"/>
        <v>14513.891840393408</v>
      </c>
      <c r="AG35" s="3">
        <f t="shared" si="3"/>
        <v>14600</v>
      </c>
      <c r="AH35" s="3" t="s">
        <v>497</v>
      </c>
      <c r="AI35" s="44" t="s">
        <v>655</v>
      </c>
      <c r="AJ35" s="3" t="s">
        <v>625</v>
      </c>
      <c r="AK35" s="3">
        <v>333</v>
      </c>
      <c r="AL35" s="48"/>
      <c r="AM35" s="48">
        <v>14600</v>
      </c>
      <c r="AN35" s="56"/>
    </row>
    <row r="36" spans="2:42" hidden="1" x14ac:dyDescent="0.3">
      <c r="B36">
        <v>33</v>
      </c>
      <c r="C36">
        <v>30954</v>
      </c>
      <c r="D36" t="s">
        <v>63</v>
      </c>
      <c r="E36" t="s">
        <v>29</v>
      </c>
      <c r="F36" s="12">
        <v>18780</v>
      </c>
      <c r="G36">
        <v>40695</v>
      </c>
      <c r="I36">
        <v>35</v>
      </c>
      <c r="L36">
        <v>1075</v>
      </c>
      <c r="M36">
        <v>1794</v>
      </c>
      <c r="N36">
        <v>6280</v>
      </c>
      <c r="P36">
        <v>8074</v>
      </c>
      <c r="Q36">
        <v>310.53846153846155</v>
      </c>
      <c r="R36">
        <v>4658.0769230769229</v>
      </c>
      <c r="S36" s="2">
        <v>35</v>
      </c>
      <c r="T36" s="2">
        <v>975110.24285714282</v>
      </c>
      <c r="U36" s="2">
        <v>5344</v>
      </c>
      <c r="V36" s="2">
        <v>10021.200000000001</v>
      </c>
      <c r="W36" s="2">
        <v>685267</v>
      </c>
      <c r="X36" s="2">
        <v>201196.85714285713</v>
      </c>
      <c r="Y36" s="2">
        <v>886463.85714285716</v>
      </c>
      <c r="Z36" s="2">
        <v>88646.385714285716</v>
      </c>
      <c r="AA36" s="2">
        <v>163032.69230769231</v>
      </c>
      <c r="AB36" s="13">
        <v>202351.15384615387</v>
      </c>
      <c r="AC36" s="2">
        <v>44000</v>
      </c>
      <c r="AD36" s="3">
        <f t="shared" si="0"/>
        <v>1399859.289010989</v>
      </c>
      <c r="AE36" s="3">
        <f t="shared" si="1"/>
        <v>293018.54637578025</v>
      </c>
      <c r="AF36" s="3">
        <f t="shared" si="2"/>
        <v>14650.927318789014</v>
      </c>
      <c r="AG36" s="3">
        <f t="shared" si="3"/>
        <v>14700</v>
      </c>
      <c r="AL36" s="48"/>
      <c r="AM36" s="48"/>
      <c r="AN36" s="56"/>
    </row>
    <row r="37" spans="2:42" hidden="1" x14ac:dyDescent="0.3">
      <c r="B37">
        <v>34</v>
      </c>
      <c r="C37">
        <v>30982</v>
      </c>
      <c r="D37" t="s">
        <v>64</v>
      </c>
      <c r="E37" t="s">
        <v>29</v>
      </c>
      <c r="F37" s="12">
        <v>17686</v>
      </c>
      <c r="G37">
        <v>39600</v>
      </c>
      <c r="I37">
        <v>35</v>
      </c>
      <c r="L37">
        <v>1025</v>
      </c>
      <c r="M37">
        <v>1730</v>
      </c>
      <c r="N37">
        <v>6280</v>
      </c>
      <c r="P37">
        <v>8010</v>
      </c>
      <c r="Q37">
        <v>308.07692307692309</v>
      </c>
      <c r="R37">
        <v>4621.1538461538466</v>
      </c>
      <c r="S37" s="2">
        <v>35</v>
      </c>
      <c r="T37" s="2">
        <v>965813.67142857146</v>
      </c>
      <c r="U37" s="2">
        <v>7226</v>
      </c>
      <c r="V37" s="2">
        <v>9950.7999999999993</v>
      </c>
      <c r="W37" s="2">
        <v>685267</v>
      </c>
      <c r="X37" s="2">
        <v>192745.42857142858</v>
      </c>
      <c r="Y37" s="2">
        <v>878012.42857142864</v>
      </c>
      <c r="Z37" s="2">
        <v>87801.242857142875</v>
      </c>
      <c r="AA37" s="2">
        <v>161740.38461538462</v>
      </c>
      <c r="AB37" s="13">
        <v>200929.61538461538</v>
      </c>
      <c r="AC37" s="2">
        <v>44000</v>
      </c>
      <c r="AD37" s="3">
        <f t="shared" si="0"/>
        <v>1389660.4714285717</v>
      </c>
      <c r="AE37" s="3">
        <f t="shared" si="1"/>
        <v>290883.72987942863</v>
      </c>
      <c r="AF37" s="3">
        <f t="shared" si="2"/>
        <v>14544.186493971432</v>
      </c>
      <c r="AG37" s="3">
        <f t="shared" si="3"/>
        <v>14600</v>
      </c>
      <c r="AL37" s="48"/>
      <c r="AM37" s="48"/>
      <c r="AN37" s="56"/>
    </row>
    <row r="38" spans="2:42" hidden="1" x14ac:dyDescent="0.3">
      <c r="B38">
        <v>35</v>
      </c>
      <c r="C38">
        <v>30984</v>
      </c>
      <c r="D38" t="s">
        <v>65</v>
      </c>
      <c r="E38" t="s">
        <v>29</v>
      </c>
      <c r="F38" s="12">
        <v>18720</v>
      </c>
      <c r="G38">
        <v>40604</v>
      </c>
      <c r="H38">
        <v>39793</v>
      </c>
      <c r="I38">
        <v>32</v>
      </c>
      <c r="L38">
        <v>1025</v>
      </c>
      <c r="M38">
        <v>1730</v>
      </c>
      <c r="N38">
        <v>6280</v>
      </c>
      <c r="P38">
        <v>8010</v>
      </c>
      <c r="Q38">
        <v>308.07692307692309</v>
      </c>
      <c r="R38">
        <v>4621.1538461538466</v>
      </c>
      <c r="S38" s="2">
        <v>32</v>
      </c>
      <c r="T38" s="2">
        <v>965813.67142857146</v>
      </c>
      <c r="U38" s="2">
        <v>13061</v>
      </c>
      <c r="V38" s="2">
        <v>9950.7999999999993</v>
      </c>
      <c r="W38" s="2">
        <v>685267</v>
      </c>
      <c r="X38" s="2">
        <v>192745.42857142858</v>
      </c>
      <c r="Y38" s="2">
        <v>878012.42857142864</v>
      </c>
      <c r="Z38" s="2">
        <v>87801.242857142875</v>
      </c>
      <c r="AA38" s="2">
        <v>147876.92307692309</v>
      </c>
      <c r="AB38" s="13">
        <v>183707.07692307691</v>
      </c>
      <c r="AC38" s="2">
        <v>19398</v>
      </c>
      <c r="AD38" s="3">
        <f t="shared" si="0"/>
        <v>1339807.4714285715</v>
      </c>
      <c r="AE38" s="3">
        <f t="shared" si="1"/>
        <v>280448.49991942861</v>
      </c>
      <c r="AF38" s="3">
        <f t="shared" si="2"/>
        <v>14022.424995971431</v>
      </c>
      <c r="AG38" s="3">
        <f t="shared" si="3"/>
        <v>14100</v>
      </c>
      <c r="AL38" s="48"/>
      <c r="AM38" s="48"/>
      <c r="AN38" s="56"/>
    </row>
    <row r="39" spans="2:42" hidden="1" x14ac:dyDescent="0.3">
      <c r="B39">
        <v>36</v>
      </c>
      <c r="C39">
        <v>30986</v>
      </c>
      <c r="D39" t="s">
        <v>66</v>
      </c>
      <c r="E39" t="s">
        <v>54</v>
      </c>
      <c r="F39" s="12">
        <v>19933</v>
      </c>
      <c r="G39">
        <v>36535</v>
      </c>
      <c r="H39">
        <v>36535</v>
      </c>
      <c r="I39">
        <v>24</v>
      </c>
      <c r="L39">
        <v>967</v>
      </c>
      <c r="M39">
        <v>1167</v>
      </c>
      <c r="N39">
        <v>4180</v>
      </c>
      <c r="P39">
        <v>5347</v>
      </c>
      <c r="Q39">
        <v>205.65384615384616</v>
      </c>
      <c r="R39">
        <v>3084.8076923076924</v>
      </c>
      <c r="S39" s="2">
        <v>24</v>
      </c>
      <c r="T39" s="2">
        <v>303637.8967741935</v>
      </c>
      <c r="U39" s="2">
        <v>12574</v>
      </c>
      <c r="V39" s="2">
        <v>6996.2</v>
      </c>
      <c r="W39" s="2">
        <v>227576</v>
      </c>
      <c r="X39" s="2">
        <v>48458.451612903227</v>
      </c>
      <c r="Y39" s="2">
        <v>276034.45161290321</v>
      </c>
      <c r="Z39" s="2">
        <v>27603.445161290321</v>
      </c>
      <c r="AA39" s="2">
        <v>74035.384615384624</v>
      </c>
      <c r="AB39" s="13">
        <v>96870.461538461546</v>
      </c>
      <c r="AC39" s="2">
        <v>17079</v>
      </c>
      <c r="AD39" s="3">
        <f t="shared" si="0"/>
        <v>511192.9429280397</v>
      </c>
      <c r="AE39" s="3">
        <f t="shared" si="1"/>
        <v>107002.90681369728</v>
      </c>
      <c r="AF39" s="3">
        <f t="shared" si="2"/>
        <v>5350.1453406848641</v>
      </c>
      <c r="AG39" s="3">
        <f t="shared" si="3"/>
        <v>5400</v>
      </c>
      <c r="AH39" s="3" t="s">
        <v>497</v>
      </c>
      <c r="AI39" s="44" t="s">
        <v>654</v>
      </c>
      <c r="AJ39" s="3" t="s">
        <v>625</v>
      </c>
      <c r="AK39" s="3">
        <v>332</v>
      </c>
      <c r="AL39" s="48"/>
      <c r="AM39" s="48">
        <v>5400</v>
      </c>
      <c r="AN39" s="56"/>
    </row>
    <row r="40" spans="2:42" hidden="1" x14ac:dyDescent="0.3">
      <c r="B40">
        <v>37</v>
      </c>
      <c r="C40">
        <v>30997</v>
      </c>
      <c r="D40" t="s">
        <v>67</v>
      </c>
      <c r="E40" t="s">
        <v>29</v>
      </c>
      <c r="F40" s="12">
        <v>19506</v>
      </c>
      <c r="G40">
        <v>41395</v>
      </c>
      <c r="I40">
        <v>32</v>
      </c>
      <c r="L40">
        <v>1075</v>
      </c>
      <c r="M40">
        <v>1794</v>
      </c>
      <c r="N40">
        <v>6280</v>
      </c>
      <c r="P40">
        <v>8074</v>
      </c>
      <c r="Q40">
        <v>310.53846153846155</v>
      </c>
      <c r="R40">
        <v>4658.0769230769229</v>
      </c>
      <c r="S40" s="2">
        <v>32</v>
      </c>
      <c r="T40" s="2">
        <v>975110.24285714282</v>
      </c>
      <c r="U40" s="2">
        <v>5280</v>
      </c>
      <c r="V40" s="2">
        <v>10021.200000000001</v>
      </c>
      <c r="W40" s="2">
        <v>685267</v>
      </c>
      <c r="X40" s="2">
        <v>201196.85714285713</v>
      </c>
      <c r="Y40" s="2">
        <v>886463.85714285716</v>
      </c>
      <c r="Z40" s="2">
        <v>88646.385714285716</v>
      </c>
      <c r="AA40" s="2">
        <v>149058.46153846153</v>
      </c>
      <c r="AB40" s="13">
        <v>185006.76923076925</v>
      </c>
      <c r="AC40" s="2">
        <v>18292</v>
      </c>
      <c r="AD40" s="3">
        <f t="shared" si="0"/>
        <v>1342768.6736263735</v>
      </c>
      <c r="AE40" s="3">
        <f t="shared" si="1"/>
        <v>281068.33876347251</v>
      </c>
      <c r="AF40" s="3">
        <f t="shared" si="2"/>
        <v>14053.416938173626</v>
      </c>
      <c r="AG40" s="3">
        <f t="shared" si="3"/>
        <v>14100</v>
      </c>
      <c r="AH40" s="3" t="s">
        <v>497</v>
      </c>
      <c r="AJ40" s="3" t="s">
        <v>490</v>
      </c>
      <c r="AK40" s="3">
        <v>311</v>
      </c>
      <c r="AL40" s="53">
        <v>14100</v>
      </c>
      <c r="AM40" s="48"/>
      <c r="AN40" s="56"/>
    </row>
    <row r="41" spans="2:42" hidden="1" x14ac:dyDescent="0.3">
      <c r="B41">
        <v>38</v>
      </c>
      <c r="C41">
        <v>31007</v>
      </c>
      <c r="D41" t="s">
        <v>68</v>
      </c>
      <c r="E41" t="s">
        <v>29</v>
      </c>
      <c r="F41" s="12">
        <v>18959</v>
      </c>
      <c r="G41">
        <v>40848</v>
      </c>
      <c r="I41">
        <v>32</v>
      </c>
      <c r="L41">
        <v>1075</v>
      </c>
      <c r="M41">
        <v>1794</v>
      </c>
      <c r="N41">
        <v>6280</v>
      </c>
      <c r="P41">
        <v>8074</v>
      </c>
      <c r="Q41">
        <v>310.53846153846155</v>
      </c>
      <c r="R41">
        <v>4658.0769230769229</v>
      </c>
      <c r="S41" s="2">
        <v>32</v>
      </c>
      <c r="T41" s="2">
        <v>975110.24285714282</v>
      </c>
      <c r="U41" s="2">
        <v>14312</v>
      </c>
      <c r="V41" s="2">
        <v>10021.200000000001</v>
      </c>
      <c r="W41" s="2">
        <v>685267</v>
      </c>
      <c r="X41" s="2">
        <v>201196.85714285713</v>
      </c>
      <c r="Y41" s="2">
        <v>886463.85714285716</v>
      </c>
      <c r="Z41" s="2">
        <v>88646.385714285716</v>
      </c>
      <c r="AA41" s="2">
        <v>149058.46153846153</v>
      </c>
      <c r="AB41" s="13">
        <v>185006.76923076925</v>
      </c>
      <c r="AC41" s="2">
        <v>20074</v>
      </c>
      <c r="AD41" s="3">
        <f t="shared" si="0"/>
        <v>1353582.6736263735</v>
      </c>
      <c r="AE41" s="3">
        <f t="shared" si="1"/>
        <v>283331.92524347251</v>
      </c>
      <c r="AF41" s="3">
        <f t="shared" si="2"/>
        <v>14166.596262173625</v>
      </c>
      <c r="AG41" s="3">
        <f t="shared" si="3"/>
        <v>14200</v>
      </c>
      <c r="AH41" s="3" t="s">
        <v>497</v>
      </c>
      <c r="AI41" s="42">
        <v>27732</v>
      </c>
      <c r="AJ41" s="3" t="s">
        <v>559</v>
      </c>
      <c r="AK41" s="3">
        <v>315</v>
      </c>
      <c r="AL41" s="48"/>
      <c r="AM41" s="53">
        <v>14200</v>
      </c>
      <c r="AN41" s="56"/>
    </row>
    <row r="42" spans="2:42" hidden="1" x14ac:dyDescent="0.3">
      <c r="B42">
        <v>39</v>
      </c>
      <c r="C42">
        <v>31023</v>
      </c>
      <c r="D42" t="s">
        <v>69</v>
      </c>
      <c r="E42" t="s">
        <v>29</v>
      </c>
      <c r="F42" s="12">
        <v>17850</v>
      </c>
      <c r="G42">
        <v>39765</v>
      </c>
      <c r="H42">
        <v>40387</v>
      </c>
      <c r="I42">
        <v>32</v>
      </c>
      <c r="L42">
        <v>1075</v>
      </c>
      <c r="M42">
        <v>1794</v>
      </c>
      <c r="N42">
        <v>6280</v>
      </c>
      <c r="P42">
        <v>8074</v>
      </c>
      <c r="Q42">
        <v>310.53846153846155</v>
      </c>
      <c r="R42">
        <v>4658.0769230769229</v>
      </c>
      <c r="S42" s="2">
        <v>32</v>
      </c>
      <c r="T42" s="2">
        <v>975110.24285714282</v>
      </c>
      <c r="U42" s="2">
        <v>14451</v>
      </c>
      <c r="V42" s="2">
        <v>10021.200000000001</v>
      </c>
      <c r="W42" s="2">
        <v>685267</v>
      </c>
      <c r="X42" s="2">
        <v>201196.85714285713</v>
      </c>
      <c r="Y42" s="2">
        <v>886463.85714285716</v>
      </c>
      <c r="Z42" s="2">
        <v>88646.385714285716</v>
      </c>
      <c r="AA42" s="2">
        <v>149058.46153846153</v>
      </c>
      <c r="AB42" s="13">
        <v>185006.76923076925</v>
      </c>
      <c r="AC42" s="2">
        <v>18427</v>
      </c>
      <c r="AD42" s="3">
        <f t="shared" si="0"/>
        <v>1352074.6736263735</v>
      </c>
      <c r="AE42" s="3">
        <f t="shared" si="1"/>
        <v>283016.27068347251</v>
      </c>
      <c r="AF42" s="3">
        <f t="shared" si="2"/>
        <v>14150.813534173627</v>
      </c>
      <c r="AG42" s="3">
        <f t="shared" si="3"/>
        <v>14200</v>
      </c>
      <c r="AH42" s="3" t="s">
        <v>497</v>
      </c>
      <c r="AI42" s="42">
        <v>477851</v>
      </c>
      <c r="AJ42" s="3" t="s">
        <v>625</v>
      </c>
      <c r="AK42" s="3">
        <v>334</v>
      </c>
      <c r="AL42" s="48"/>
      <c r="AM42" s="48">
        <v>14200</v>
      </c>
      <c r="AN42" s="56"/>
    </row>
    <row r="43" spans="2:42" hidden="1" x14ac:dyDescent="0.3">
      <c r="B43">
        <v>40</v>
      </c>
      <c r="C43">
        <v>31057</v>
      </c>
      <c r="D43" t="s">
        <v>70</v>
      </c>
      <c r="E43" t="s">
        <v>29</v>
      </c>
      <c r="F43" s="12">
        <v>19495</v>
      </c>
      <c r="G43">
        <v>41395</v>
      </c>
      <c r="I43">
        <v>31</v>
      </c>
      <c r="L43">
        <v>1132</v>
      </c>
      <c r="M43">
        <v>1858</v>
      </c>
      <c r="N43">
        <v>6280</v>
      </c>
      <c r="P43">
        <v>8138</v>
      </c>
      <c r="Q43">
        <v>313</v>
      </c>
      <c r="R43">
        <v>4695</v>
      </c>
      <c r="S43" s="2">
        <v>31</v>
      </c>
      <c r="T43" s="2">
        <v>984576.21428571432</v>
      </c>
      <c r="U43" s="2">
        <v>21343</v>
      </c>
      <c r="V43" s="2">
        <v>10091.6</v>
      </c>
      <c r="W43" s="2">
        <v>685267</v>
      </c>
      <c r="X43" s="2">
        <v>209802.28571428571</v>
      </c>
      <c r="Y43" s="2">
        <v>895069.28571428568</v>
      </c>
      <c r="Z43" s="2">
        <v>89506.92857142858</v>
      </c>
      <c r="AA43" s="2">
        <v>145545</v>
      </c>
      <c r="AB43" s="13">
        <v>180484.38461538462</v>
      </c>
      <c r="AC43" s="2">
        <v>19968</v>
      </c>
      <c r="AD43" s="3">
        <f t="shared" si="0"/>
        <v>1362008.1989010987</v>
      </c>
      <c r="AE43" s="3">
        <f t="shared" si="1"/>
        <v>285095.556193978</v>
      </c>
      <c r="AF43" s="3">
        <f t="shared" si="2"/>
        <v>14254.7778096989</v>
      </c>
      <c r="AG43" s="3">
        <f t="shared" si="3"/>
        <v>14300</v>
      </c>
      <c r="AL43" s="48"/>
      <c r="AM43" s="48"/>
      <c r="AN43" s="56"/>
    </row>
    <row r="44" spans="2:42" hidden="1" x14ac:dyDescent="0.3">
      <c r="B44">
        <v>41</v>
      </c>
      <c r="C44">
        <v>31072</v>
      </c>
      <c r="D44" t="s">
        <v>71</v>
      </c>
      <c r="E44" t="s">
        <v>29</v>
      </c>
      <c r="F44" s="12">
        <v>19011</v>
      </c>
      <c r="G44">
        <v>40909</v>
      </c>
      <c r="I44">
        <v>31</v>
      </c>
      <c r="L44">
        <v>1132</v>
      </c>
      <c r="M44">
        <v>1858</v>
      </c>
      <c r="N44">
        <v>6280</v>
      </c>
      <c r="P44">
        <v>8138</v>
      </c>
      <c r="Q44">
        <v>313</v>
      </c>
      <c r="R44">
        <v>4695</v>
      </c>
      <c r="S44" s="2">
        <v>31</v>
      </c>
      <c r="T44" s="2">
        <v>984576.21428571432</v>
      </c>
      <c r="U44" s="2">
        <v>14407</v>
      </c>
      <c r="V44" s="2">
        <v>10091.6</v>
      </c>
      <c r="W44" s="2">
        <v>685267</v>
      </c>
      <c r="X44" s="2">
        <v>209802.28571428571</v>
      </c>
      <c r="Y44" s="2">
        <v>895069.28571428568</v>
      </c>
      <c r="Z44" s="2">
        <v>89506.92857142858</v>
      </c>
      <c r="AA44" s="2">
        <v>145545</v>
      </c>
      <c r="AB44" s="13">
        <v>180484.38461538462</v>
      </c>
      <c r="AC44" s="2">
        <v>19931</v>
      </c>
      <c r="AD44" s="3">
        <f t="shared" si="0"/>
        <v>1355035.1989010987</v>
      </c>
      <c r="AE44" s="3">
        <f t="shared" si="1"/>
        <v>283635.96783397801</v>
      </c>
      <c r="AF44" s="3">
        <f t="shared" si="2"/>
        <v>14181.798391698901</v>
      </c>
      <c r="AG44" s="3">
        <f t="shared" si="3"/>
        <v>14200</v>
      </c>
      <c r="AH44" s="3" t="s">
        <v>497</v>
      </c>
      <c r="AI44" s="42">
        <v>412652</v>
      </c>
      <c r="AJ44" s="3" t="s">
        <v>625</v>
      </c>
      <c r="AK44" s="3">
        <v>329</v>
      </c>
      <c r="AL44" s="48"/>
      <c r="AM44" s="48">
        <v>14200</v>
      </c>
      <c r="AN44" s="56"/>
    </row>
    <row r="45" spans="2:42" hidden="1" x14ac:dyDescent="0.3">
      <c r="B45">
        <v>42</v>
      </c>
      <c r="C45">
        <v>31094</v>
      </c>
      <c r="D45" t="s">
        <v>72</v>
      </c>
      <c r="E45" t="s">
        <v>29</v>
      </c>
      <c r="F45" s="12">
        <v>17040</v>
      </c>
      <c r="G45">
        <v>38955</v>
      </c>
      <c r="I45">
        <v>29</v>
      </c>
      <c r="L45">
        <v>975</v>
      </c>
      <c r="M45">
        <v>1538</v>
      </c>
      <c r="N45">
        <v>5830</v>
      </c>
      <c r="P45">
        <v>7368</v>
      </c>
      <c r="Q45">
        <v>283.38461538461536</v>
      </c>
      <c r="R45">
        <v>4250.7692307692305</v>
      </c>
      <c r="S45" s="2">
        <v>29</v>
      </c>
      <c r="T45" s="2">
        <v>833740.17419354839</v>
      </c>
      <c r="U45" s="2">
        <v>17042</v>
      </c>
      <c r="V45" s="2">
        <v>9244.6</v>
      </c>
      <c r="W45" s="2">
        <v>602728</v>
      </c>
      <c r="X45" s="2">
        <v>155217.61290322582</v>
      </c>
      <c r="Y45" s="2">
        <v>757945.61290322582</v>
      </c>
      <c r="Z45" s="2">
        <v>75794.561290322585</v>
      </c>
      <c r="AA45" s="2">
        <v>123272.30769230769</v>
      </c>
      <c r="AB45" s="13">
        <v>154669.26923076925</v>
      </c>
      <c r="AC45" s="2">
        <v>17987</v>
      </c>
      <c r="AD45" s="3">
        <f t="shared" si="0"/>
        <v>1155955.3511166254</v>
      </c>
      <c r="AE45" s="3">
        <f t="shared" si="1"/>
        <v>241964.57409573204</v>
      </c>
      <c r="AF45" s="3">
        <f t="shared" si="2"/>
        <v>12098.228704786603</v>
      </c>
      <c r="AG45" s="3">
        <f t="shared" si="3"/>
        <v>12100</v>
      </c>
      <c r="AH45" s="3" t="s">
        <v>666</v>
      </c>
      <c r="AI45" s="42" t="s">
        <v>666</v>
      </c>
      <c r="AJ45" s="3" t="s">
        <v>666</v>
      </c>
      <c r="AK45" s="3" t="s">
        <v>666</v>
      </c>
      <c r="AL45" s="48" t="s">
        <v>666</v>
      </c>
      <c r="AM45" s="48" t="s">
        <v>666</v>
      </c>
      <c r="AN45" s="56"/>
      <c r="AP45" s="3" t="s">
        <v>664</v>
      </c>
    </row>
    <row r="46" spans="2:42" hidden="1" x14ac:dyDescent="0.3">
      <c r="B46">
        <v>43</v>
      </c>
      <c r="C46">
        <v>31108</v>
      </c>
      <c r="D46" t="s">
        <v>73</v>
      </c>
      <c r="E46" t="s">
        <v>29</v>
      </c>
      <c r="F46" s="12">
        <v>17929</v>
      </c>
      <c r="G46">
        <v>39814</v>
      </c>
      <c r="I46">
        <v>30</v>
      </c>
      <c r="L46">
        <v>1025</v>
      </c>
      <c r="M46">
        <v>1730</v>
      </c>
      <c r="N46">
        <v>6280</v>
      </c>
      <c r="P46">
        <v>8010</v>
      </c>
      <c r="Q46">
        <v>308.07692307692309</v>
      </c>
      <c r="R46">
        <v>4621.1538461538466</v>
      </c>
      <c r="S46" s="2">
        <v>30</v>
      </c>
      <c r="T46" s="2">
        <v>965813.67142857146</v>
      </c>
      <c r="U46" s="2">
        <v>6826</v>
      </c>
      <c r="V46" s="2">
        <v>9950.7999999999993</v>
      </c>
      <c r="W46" s="2">
        <v>685267</v>
      </c>
      <c r="X46" s="2">
        <v>192745.42857142858</v>
      </c>
      <c r="Y46" s="2">
        <v>878012.42857142864</v>
      </c>
      <c r="Z46" s="2">
        <v>87801.242857142875</v>
      </c>
      <c r="AA46" s="2">
        <v>138634.6153846154</v>
      </c>
      <c r="AB46" s="13">
        <v>172225.3846153846</v>
      </c>
      <c r="AC46" s="2">
        <v>18192</v>
      </c>
      <c r="AD46" s="3">
        <f t="shared" si="0"/>
        <v>1311642.4714285715</v>
      </c>
      <c r="AE46" s="3">
        <f t="shared" si="1"/>
        <v>274553.00211942859</v>
      </c>
      <c r="AF46" s="3">
        <f t="shared" si="2"/>
        <v>13727.65010597143</v>
      </c>
      <c r="AG46" s="3">
        <f t="shared" si="3"/>
        <v>13800</v>
      </c>
      <c r="AH46" s="3" t="s">
        <v>497</v>
      </c>
      <c r="AI46" s="42">
        <v>181826</v>
      </c>
      <c r="AJ46" s="3" t="s">
        <v>625</v>
      </c>
      <c r="AK46" s="3">
        <v>335</v>
      </c>
      <c r="AL46" s="48"/>
      <c r="AM46" s="48">
        <v>13800</v>
      </c>
      <c r="AN46" s="56"/>
    </row>
    <row r="47" spans="2:42" hidden="1" x14ac:dyDescent="0.3">
      <c r="B47">
        <v>44</v>
      </c>
      <c r="C47">
        <v>31147</v>
      </c>
      <c r="D47" t="s">
        <v>74</v>
      </c>
      <c r="E47" t="s">
        <v>54</v>
      </c>
      <c r="F47" s="12">
        <v>20285</v>
      </c>
      <c r="G47">
        <v>42186</v>
      </c>
      <c r="I47">
        <v>29</v>
      </c>
      <c r="L47">
        <v>967</v>
      </c>
      <c r="M47">
        <v>1609</v>
      </c>
      <c r="N47">
        <v>6280</v>
      </c>
      <c r="P47">
        <v>7889</v>
      </c>
      <c r="Q47">
        <v>303.42307692307691</v>
      </c>
      <c r="R47">
        <v>4551.3461538461534</v>
      </c>
      <c r="S47" s="2">
        <v>29</v>
      </c>
      <c r="T47" s="2">
        <v>952313.5285714285</v>
      </c>
      <c r="U47" s="2">
        <v>5163</v>
      </c>
      <c r="V47" s="2">
        <v>9792.4</v>
      </c>
      <c r="W47" s="2">
        <v>685267</v>
      </c>
      <c r="X47" s="2">
        <v>180472.57142857142</v>
      </c>
      <c r="Y47" s="2">
        <v>865739.57142857136</v>
      </c>
      <c r="Z47" s="2">
        <v>86573.957142857136</v>
      </c>
      <c r="AA47" s="2">
        <v>131989.03846153844</v>
      </c>
      <c r="AB47" s="13">
        <v>163834.3846153846</v>
      </c>
      <c r="AC47" s="2">
        <v>17325</v>
      </c>
      <c r="AD47" s="3">
        <f t="shared" si="0"/>
        <v>1280417.3516483514</v>
      </c>
      <c r="AE47" s="3">
        <f t="shared" si="1"/>
        <v>268016.96004703292</v>
      </c>
      <c r="AF47" s="3">
        <f t="shared" si="2"/>
        <v>13400.848002351646</v>
      </c>
      <c r="AG47" s="3">
        <f t="shared" si="3"/>
        <v>13500</v>
      </c>
      <c r="AH47" s="3" t="s">
        <v>497</v>
      </c>
      <c r="AI47" s="42">
        <v>571138</v>
      </c>
      <c r="AJ47" s="3" t="s">
        <v>490</v>
      </c>
      <c r="AK47" s="3">
        <v>308</v>
      </c>
      <c r="AL47" s="48"/>
      <c r="AM47" s="48">
        <v>13500</v>
      </c>
      <c r="AN47" s="56"/>
    </row>
    <row r="48" spans="2:42" hidden="1" x14ac:dyDescent="0.3">
      <c r="B48">
        <v>45</v>
      </c>
      <c r="C48">
        <v>31154</v>
      </c>
      <c r="D48" t="s">
        <v>75</v>
      </c>
      <c r="E48" t="s">
        <v>54</v>
      </c>
      <c r="F48" s="12">
        <v>19969</v>
      </c>
      <c r="G48">
        <v>41883</v>
      </c>
      <c r="I48">
        <v>29</v>
      </c>
      <c r="L48">
        <v>967</v>
      </c>
      <c r="M48">
        <v>1609</v>
      </c>
      <c r="N48">
        <v>6280</v>
      </c>
      <c r="P48">
        <v>7889</v>
      </c>
      <c r="Q48">
        <v>303.42307692307691</v>
      </c>
      <c r="R48">
        <v>4551.3461538461534</v>
      </c>
      <c r="S48" s="2">
        <v>29</v>
      </c>
      <c r="T48" s="2">
        <v>952313.5285714285</v>
      </c>
      <c r="U48" s="2">
        <v>9899</v>
      </c>
      <c r="V48" s="2">
        <v>9792.4</v>
      </c>
      <c r="W48" s="2">
        <v>685267</v>
      </c>
      <c r="X48" s="2">
        <v>180472.57142857142</v>
      </c>
      <c r="Y48" s="2">
        <v>865739.57142857136</v>
      </c>
      <c r="Z48" s="2">
        <v>86573.957142857136</v>
      </c>
      <c r="AA48" s="2">
        <v>131989.03846153844</v>
      </c>
      <c r="AB48" s="13">
        <v>163834.3846153846</v>
      </c>
      <c r="AC48" s="2">
        <v>17887</v>
      </c>
      <c r="AD48" s="3">
        <f t="shared" si="0"/>
        <v>1285715.3516483514</v>
      </c>
      <c r="AE48" s="3">
        <f t="shared" si="1"/>
        <v>269125.93740703294</v>
      </c>
      <c r="AF48" s="3">
        <f t="shared" si="2"/>
        <v>13456.296870351647</v>
      </c>
      <c r="AG48" s="3">
        <f t="shared" si="3"/>
        <v>13500</v>
      </c>
      <c r="AH48" s="3" t="s">
        <v>497</v>
      </c>
      <c r="AI48" s="42">
        <v>327491</v>
      </c>
      <c r="AJ48" s="3" t="s">
        <v>625</v>
      </c>
      <c r="AK48" s="3">
        <v>336</v>
      </c>
      <c r="AL48" s="48"/>
      <c r="AM48" s="48">
        <v>13500</v>
      </c>
      <c r="AN48" s="56"/>
    </row>
    <row r="49" spans="2:45" hidden="1" x14ac:dyDescent="0.3">
      <c r="B49">
        <v>46</v>
      </c>
      <c r="C49">
        <v>31162</v>
      </c>
      <c r="D49" t="s">
        <v>76</v>
      </c>
      <c r="E49" t="s">
        <v>29</v>
      </c>
      <c r="F49" s="12">
        <v>21482</v>
      </c>
      <c r="I49">
        <v>29</v>
      </c>
      <c r="L49">
        <v>1132</v>
      </c>
      <c r="M49">
        <v>1858</v>
      </c>
      <c r="N49">
        <v>6280</v>
      </c>
      <c r="P49">
        <v>8138</v>
      </c>
      <c r="Q49">
        <v>313</v>
      </c>
      <c r="R49">
        <v>4695</v>
      </c>
      <c r="S49" s="2">
        <v>29</v>
      </c>
      <c r="T49" s="2">
        <v>984576.21428571432</v>
      </c>
      <c r="U49" s="2">
        <v>6860</v>
      </c>
      <c r="V49" s="2">
        <v>10091.6</v>
      </c>
      <c r="W49" s="2">
        <v>685267</v>
      </c>
      <c r="X49" s="2">
        <v>209802.28571428571</v>
      </c>
      <c r="Y49" s="2">
        <v>895069.28571428568</v>
      </c>
      <c r="Z49" s="2">
        <v>89506.92857142858</v>
      </c>
      <c r="AA49" s="2">
        <v>136155</v>
      </c>
      <c r="AB49" s="13">
        <v>168840.23076923078</v>
      </c>
      <c r="AC49" s="2">
        <v>20709</v>
      </c>
      <c r="AD49" s="3">
        <f t="shared" si="0"/>
        <v>1327232.0450549449</v>
      </c>
      <c r="AE49" s="3">
        <f t="shared" si="1"/>
        <v>277816.2116709011</v>
      </c>
      <c r="AF49" s="3">
        <f t="shared" si="2"/>
        <v>13890.810583545055</v>
      </c>
      <c r="AG49" s="3">
        <f t="shared" si="3"/>
        <v>13900</v>
      </c>
      <c r="AH49" s="3" t="s">
        <v>497</v>
      </c>
      <c r="AI49" s="42">
        <v>536612</v>
      </c>
      <c r="AJ49" s="3" t="s">
        <v>625</v>
      </c>
      <c r="AK49" s="3">
        <v>339</v>
      </c>
      <c r="AL49" s="48"/>
      <c r="AM49" s="48">
        <v>14000</v>
      </c>
      <c r="AN49" s="56"/>
    </row>
    <row r="50" spans="2:45" hidden="1" x14ac:dyDescent="0.3">
      <c r="B50">
        <v>47</v>
      </c>
      <c r="C50">
        <v>31170</v>
      </c>
      <c r="D50" t="s">
        <v>77</v>
      </c>
      <c r="E50" t="s">
        <v>29</v>
      </c>
      <c r="F50" s="12">
        <v>18291</v>
      </c>
      <c r="G50">
        <v>40544</v>
      </c>
      <c r="I50">
        <v>31</v>
      </c>
      <c r="L50">
        <v>975</v>
      </c>
      <c r="M50">
        <v>1666</v>
      </c>
      <c r="N50">
        <v>6280</v>
      </c>
      <c r="P50">
        <v>7946</v>
      </c>
      <c r="Q50">
        <v>305.61538461538464</v>
      </c>
      <c r="R50">
        <v>4584.2307692307695</v>
      </c>
      <c r="S50" s="2">
        <v>31</v>
      </c>
      <c r="T50" s="2">
        <v>956701.9</v>
      </c>
      <c r="U50" s="2">
        <v>9760</v>
      </c>
      <c r="V50" s="2">
        <v>9880.4</v>
      </c>
      <c r="W50" s="2">
        <v>685267</v>
      </c>
      <c r="X50" s="2">
        <v>184462</v>
      </c>
      <c r="Y50" s="2">
        <v>869729</v>
      </c>
      <c r="Z50" s="2">
        <v>86972.900000000009</v>
      </c>
      <c r="AA50" s="2">
        <v>142111.15384615384</v>
      </c>
      <c r="AB50" s="13">
        <v>176707.15384615384</v>
      </c>
      <c r="AC50" s="2">
        <v>44000</v>
      </c>
      <c r="AD50" s="3">
        <f t="shared" si="0"/>
        <v>1339160.6076923076</v>
      </c>
      <c r="AE50" s="3">
        <f t="shared" si="1"/>
        <v>280313.09840215382</v>
      </c>
      <c r="AF50" s="3">
        <f t="shared" si="2"/>
        <v>14015.654920107692</v>
      </c>
      <c r="AG50" s="3">
        <f t="shared" si="3"/>
        <v>14100</v>
      </c>
      <c r="AL50" s="48"/>
      <c r="AM50" s="48"/>
      <c r="AN50" s="56"/>
    </row>
    <row r="51" spans="2:45" hidden="1" x14ac:dyDescent="0.3">
      <c r="B51">
        <v>48</v>
      </c>
      <c r="C51">
        <v>31172</v>
      </c>
      <c r="D51" t="s">
        <v>78</v>
      </c>
      <c r="E51" t="s">
        <v>29</v>
      </c>
      <c r="F51" s="12">
        <v>18197</v>
      </c>
      <c r="G51">
        <v>40087</v>
      </c>
      <c r="I51">
        <v>29</v>
      </c>
      <c r="L51">
        <v>1025</v>
      </c>
      <c r="M51">
        <v>1730</v>
      </c>
      <c r="N51">
        <v>6280</v>
      </c>
      <c r="P51">
        <v>8010</v>
      </c>
      <c r="Q51">
        <v>308.07692307692309</v>
      </c>
      <c r="R51">
        <v>4621.1538461538466</v>
      </c>
      <c r="S51" s="2">
        <v>29</v>
      </c>
      <c r="T51" s="2">
        <v>965813.67142857146</v>
      </c>
      <c r="U51" s="2">
        <v>18360</v>
      </c>
      <c r="V51" s="2">
        <v>9950.7999999999993</v>
      </c>
      <c r="W51" s="2">
        <v>685267</v>
      </c>
      <c r="X51" s="2">
        <v>192745.42857142858</v>
      </c>
      <c r="Y51" s="2">
        <v>878012.42857142864</v>
      </c>
      <c r="Z51" s="2">
        <v>87801.242857142875</v>
      </c>
      <c r="AA51" s="2">
        <v>134013.46153846156</v>
      </c>
      <c r="AB51" s="13">
        <v>166484.53846153844</v>
      </c>
      <c r="AC51" s="2">
        <v>23644</v>
      </c>
      <c r="AD51" s="3">
        <f t="shared" si="0"/>
        <v>1318266.4714285715</v>
      </c>
      <c r="AE51" s="3">
        <f t="shared" si="1"/>
        <v>275939.53779942857</v>
      </c>
      <c r="AF51" s="3">
        <f t="shared" si="2"/>
        <v>13796.976889971429</v>
      </c>
      <c r="AG51" s="3">
        <f t="shared" si="3"/>
        <v>13800</v>
      </c>
      <c r="AH51" s="3" t="s">
        <v>497</v>
      </c>
      <c r="AI51" s="44" t="s">
        <v>663</v>
      </c>
      <c r="AJ51" s="3" t="s">
        <v>625</v>
      </c>
      <c r="AK51" s="3">
        <v>120</v>
      </c>
      <c r="AL51" s="48"/>
      <c r="AM51" s="48">
        <v>6900</v>
      </c>
      <c r="AN51" s="56"/>
      <c r="AP51" s="3" t="s">
        <v>664</v>
      </c>
    </row>
    <row r="52" spans="2:45" x14ac:dyDescent="0.3">
      <c r="B52" s="67">
        <v>49</v>
      </c>
      <c r="C52" s="67">
        <v>31214</v>
      </c>
      <c r="D52" s="67" t="s">
        <v>79</v>
      </c>
      <c r="E52" t="s">
        <v>54</v>
      </c>
      <c r="F52" s="12">
        <v>20327</v>
      </c>
      <c r="I52">
        <v>29</v>
      </c>
      <c r="L52">
        <v>874</v>
      </c>
      <c r="M52">
        <v>1495</v>
      </c>
      <c r="N52">
        <v>6280</v>
      </c>
      <c r="P52">
        <v>7775</v>
      </c>
      <c r="Q52">
        <v>299.03846153846155</v>
      </c>
      <c r="R52">
        <v>4485.5769230769229</v>
      </c>
      <c r="S52" s="2">
        <v>29</v>
      </c>
      <c r="T52" s="2">
        <v>935772.98571428575</v>
      </c>
      <c r="U52" s="2">
        <v>5746</v>
      </c>
      <c r="V52" s="2">
        <v>9667</v>
      </c>
      <c r="W52" s="2">
        <v>685267</v>
      </c>
      <c r="X52" s="2">
        <v>165435.71428571429</v>
      </c>
      <c r="Y52" s="2">
        <v>850702.71428571432</v>
      </c>
      <c r="Z52" s="2">
        <v>85070.271428571432</v>
      </c>
      <c r="AA52" s="2">
        <v>130081.73076923077</v>
      </c>
      <c r="AB52" s="13">
        <v>161736.34615384616</v>
      </c>
      <c r="AC52" s="2">
        <v>17452</v>
      </c>
      <c r="AD52" s="3">
        <f t="shared" si="0"/>
        <v>1260456.0626373629</v>
      </c>
      <c r="AE52" s="3">
        <f t="shared" si="1"/>
        <v>263838.6630312528</v>
      </c>
      <c r="AF52" s="3">
        <f t="shared" si="2"/>
        <v>13191.93315156264</v>
      </c>
      <c r="AG52" s="3">
        <f t="shared" si="3"/>
        <v>13200</v>
      </c>
      <c r="AL52" s="48"/>
      <c r="AM52" s="48"/>
      <c r="AN52" s="56"/>
      <c r="AS52" s="3" t="s">
        <v>871</v>
      </c>
    </row>
    <row r="53" spans="2:45" hidden="1" x14ac:dyDescent="0.3">
      <c r="B53">
        <v>50</v>
      </c>
      <c r="C53">
        <v>31223</v>
      </c>
      <c r="D53" t="s">
        <v>80</v>
      </c>
      <c r="E53" t="s">
        <v>29</v>
      </c>
      <c r="F53" s="12">
        <v>20578</v>
      </c>
      <c r="I53">
        <v>28</v>
      </c>
      <c r="L53">
        <v>875</v>
      </c>
      <c r="M53">
        <v>1538</v>
      </c>
      <c r="N53">
        <v>6280</v>
      </c>
      <c r="P53">
        <v>7818</v>
      </c>
      <c r="Q53">
        <v>300.69230769230768</v>
      </c>
      <c r="R53">
        <v>4510.3846153846152</v>
      </c>
      <c r="S53" s="2">
        <v>28</v>
      </c>
      <c r="T53" s="2">
        <v>939088.5307692308</v>
      </c>
      <c r="U53" s="2">
        <v>4957</v>
      </c>
      <c r="V53" s="2">
        <v>9739.6</v>
      </c>
      <c r="W53" s="2">
        <v>685267</v>
      </c>
      <c r="X53" s="2">
        <v>168449.84615384616</v>
      </c>
      <c r="Y53" s="2">
        <v>853716.84615384613</v>
      </c>
      <c r="Z53" s="2">
        <v>85371.684615384613</v>
      </c>
      <c r="AA53" s="2">
        <v>126290.76923076922</v>
      </c>
      <c r="AB53" s="13">
        <v>157332</v>
      </c>
      <c r="AC53" s="2">
        <v>15968</v>
      </c>
      <c r="AD53" s="3">
        <f t="shared" si="0"/>
        <v>1253375.8999999999</v>
      </c>
      <c r="AE53" s="3">
        <f t="shared" si="1"/>
        <v>262356.64338799997</v>
      </c>
      <c r="AF53" s="3">
        <f t="shared" si="2"/>
        <v>13117.832169399999</v>
      </c>
      <c r="AG53" s="3">
        <f t="shared" si="3"/>
        <v>13200</v>
      </c>
      <c r="AH53" s="3" t="s">
        <v>497</v>
      </c>
      <c r="AI53" s="44" t="s">
        <v>658</v>
      </c>
      <c r="AJ53" s="3" t="s">
        <v>625</v>
      </c>
      <c r="AK53" s="3">
        <v>107</v>
      </c>
      <c r="AL53" s="48"/>
      <c r="AM53" s="48">
        <v>13200</v>
      </c>
      <c r="AN53" s="56"/>
    </row>
    <row r="54" spans="2:45" hidden="1" x14ac:dyDescent="0.3">
      <c r="B54">
        <v>51</v>
      </c>
      <c r="C54">
        <v>31232</v>
      </c>
      <c r="D54" t="s">
        <v>81</v>
      </c>
      <c r="E54" t="s">
        <v>29</v>
      </c>
      <c r="F54" s="12">
        <v>20603</v>
      </c>
      <c r="I54">
        <v>30</v>
      </c>
      <c r="L54">
        <v>875</v>
      </c>
      <c r="M54">
        <v>1538</v>
      </c>
      <c r="N54">
        <v>6280</v>
      </c>
      <c r="P54">
        <v>7818</v>
      </c>
      <c r="Q54">
        <v>300.69230769230768</v>
      </c>
      <c r="R54">
        <v>4510.3846153846152</v>
      </c>
      <c r="S54" s="2">
        <v>30</v>
      </c>
      <c r="T54" s="2">
        <v>939088.5307692308</v>
      </c>
      <c r="U54" s="2">
        <v>11522</v>
      </c>
      <c r="V54" s="2">
        <v>9739.6</v>
      </c>
      <c r="W54" s="2">
        <v>685267</v>
      </c>
      <c r="X54" s="2">
        <v>168449.84615384616</v>
      </c>
      <c r="Y54" s="2">
        <v>853716.84615384613</v>
      </c>
      <c r="Z54" s="2">
        <v>85371.684615384613</v>
      </c>
      <c r="AA54" s="2">
        <v>135311.53846153847</v>
      </c>
      <c r="AB54" s="13">
        <v>168570</v>
      </c>
      <c r="AC54" s="2">
        <v>44000</v>
      </c>
      <c r="AD54" s="3">
        <f t="shared" si="0"/>
        <v>1308231.6692307692</v>
      </c>
      <c r="AE54" s="3">
        <f t="shared" si="1"/>
        <v>273839.05300338462</v>
      </c>
      <c r="AF54" s="3">
        <f t="shared" si="2"/>
        <v>13691.952650169231</v>
      </c>
      <c r="AG54" s="3">
        <f t="shared" si="3"/>
        <v>13700</v>
      </c>
      <c r="AL54" s="48"/>
      <c r="AM54" s="48"/>
      <c r="AN54" s="56"/>
    </row>
    <row r="55" spans="2:45" hidden="1" x14ac:dyDescent="0.3">
      <c r="B55">
        <v>52</v>
      </c>
      <c r="C55">
        <v>31245</v>
      </c>
      <c r="D55" t="s">
        <v>82</v>
      </c>
      <c r="E55" t="s">
        <v>54</v>
      </c>
      <c r="F55" s="12">
        <v>20093</v>
      </c>
      <c r="I55">
        <v>28</v>
      </c>
      <c r="L55">
        <v>1067</v>
      </c>
      <c r="M55">
        <v>1666</v>
      </c>
      <c r="N55">
        <v>6280</v>
      </c>
      <c r="P55">
        <v>7946</v>
      </c>
      <c r="Q55">
        <v>305.61538461538464</v>
      </c>
      <c r="R55">
        <v>4584.2307692307695</v>
      </c>
      <c r="S55" s="2">
        <v>28</v>
      </c>
      <c r="T55" s="2">
        <v>969224.3</v>
      </c>
      <c r="U55" s="2">
        <v>12227</v>
      </c>
      <c r="V55" s="2">
        <v>9855.1</v>
      </c>
      <c r="W55" s="2">
        <v>685267</v>
      </c>
      <c r="X55" s="2">
        <v>195846</v>
      </c>
      <c r="Y55" s="2">
        <v>881113</v>
      </c>
      <c r="Z55" s="2">
        <v>88111.3</v>
      </c>
      <c r="AA55" s="2">
        <v>128358.46153846155</v>
      </c>
      <c r="AB55" s="13">
        <v>159197.76923076922</v>
      </c>
      <c r="AC55" s="2">
        <v>19937</v>
      </c>
      <c r="AD55" s="3">
        <f t="shared" si="0"/>
        <v>1298799.6307692309</v>
      </c>
      <c r="AE55" s="3">
        <f t="shared" si="1"/>
        <v>271864.73871261539</v>
      </c>
      <c r="AF55" s="3">
        <f t="shared" si="2"/>
        <v>13593.23693563077</v>
      </c>
      <c r="AG55" s="3">
        <f t="shared" si="3"/>
        <v>13600</v>
      </c>
      <c r="AH55" s="3" t="s">
        <v>497</v>
      </c>
      <c r="AI55" s="42">
        <v>184002</v>
      </c>
      <c r="AJ55" s="3" t="s">
        <v>625</v>
      </c>
      <c r="AK55" s="3">
        <v>327</v>
      </c>
      <c r="AL55" s="48"/>
      <c r="AM55" s="48">
        <v>13600</v>
      </c>
      <c r="AN55" s="56"/>
    </row>
    <row r="56" spans="2:45" hidden="1" x14ac:dyDescent="0.3">
      <c r="B56">
        <v>53</v>
      </c>
      <c r="C56">
        <v>31281</v>
      </c>
      <c r="D56" t="s">
        <v>83</v>
      </c>
      <c r="E56" t="s">
        <v>29</v>
      </c>
      <c r="F56" s="12">
        <v>21337</v>
      </c>
      <c r="G56">
        <v>40299</v>
      </c>
      <c r="I56">
        <v>27</v>
      </c>
      <c r="L56">
        <v>1025</v>
      </c>
      <c r="M56">
        <v>1730</v>
      </c>
      <c r="N56">
        <v>6280</v>
      </c>
      <c r="P56">
        <v>8010</v>
      </c>
      <c r="Q56">
        <v>308.07692307692309</v>
      </c>
      <c r="R56">
        <v>4621.1538461538466</v>
      </c>
      <c r="S56" s="2">
        <v>27</v>
      </c>
      <c r="T56" s="2">
        <v>965813.67142857146</v>
      </c>
      <c r="U56" s="2">
        <v>13339</v>
      </c>
      <c r="V56" s="2">
        <v>9950.7999999999993</v>
      </c>
      <c r="W56" s="2">
        <v>685267</v>
      </c>
      <c r="X56" s="2">
        <v>192745.42857142858</v>
      </c>
      <c r="Y56" s="2">
        <v>878012.42857142864</v>
      </c>
      <c r="Z56" s="2">
        <v>87801.242857142875</v>
      </c>
      <c r="AA56" s="2">
        <v>124771.15384615386</v>
      </c>
      <c r="AB56" s="13">
        <v>155002.84615384613</v>
      </c>
      <c r="AC56" s="2">
        <v>18402</v>
      </c>
      <c r="AD56" s="3">
        <f t="shared" si="0"/>
        <v>1287279.4714285713</v>
      </c>
      <c r="AE56" s="3">
        <f t="shared" si="1"/>
        <v>269453.33895942854</v>
      </c>
      <c r="AF56" s="3">
        <f t="shared" si="2"/>
        <v>13472.666947971427</v>
      </c>
      <c r="AG56" s="3">
        <f t="shared" si="3"/>
        <v>13500</v>
      </c>
      <c r="AH56" s="3" t="s">
        <v>497</v>
      </c>
      <c r="AI56" s="42">
        <v>271889</v>
      </c>
      <c r="AJ56" s="3" t="s">
        <v>625</v>
      </c>
      <c r="AK56" s="3">
        <v>338</v>
      </c>
      <c r="AL56" s="48"/>
      <c r="AM56" s="48">
        <v>13500</v>
      </c>
      <c r="AN56" s="56"/>
    </row>
    <row r="57" spans="2:45" hidden="1" x14ac:dyDescent="0.3">
      <c r="B57">
        <v>54</v>
      </c>
      <c r="C57">
        <v>31309</v>
      </c>
      <c r="D57" t="s">
        <v>84</v>
      </c>
      <c r="E57" t="s">
        <v>54</v>
      </c>
      <c r="F57" s="12">
        <v>18402</v>
      </c>
      <c r="G57">
        <v>40452</v>
      </c>
      <c r="I57">
        <v>27</v>
      </c>
      <c r="L57">
        <v>745</v>
      </c>
      <c r="M57">
        <v>1324</v>
      </c>
      <c r="N57">
        <v>6280</v>
      </c>
      <c r="P57">
        <v>7604</v>
      </c>
      <c r="Q57">
        <v>292.46153846153845</v>
      </c>
      <c r="R57">
        <v>4386.9230769230771</v>
      </c>
      <c r="S57" s="2">
        <v>27</v>
      </c>
      <c r="T57" s="2">
        <v>912292.07142857148</v>
      </c>
      <c r="U57" s="2">
        <v>9624</v>
      </c>
      <c r="V57" s="2">
        <v>9478.9</v>
      </c>
      <c r="W57" s="2">
        <v>685267</v>
      </c>
      <c r="X57" s="2">
        <v>144089.42857142858</v>
      </c>
      <c r="Y57" s="2">
        <v>829356.42857142864</v>
      </c>
      <c r="Z57" s="2">
        <v>82935.64285714287</v>
      </c>
      <c r="AA57" s="2">
        <v>118446.92307692308</v>
      </c>
      <c r="AB57" s="13">
        <v>147652.09615384613</v>
      </c>
      <c r="AC57" s="2">
        <v>17111</v>
      </c>
      <c r="AD57" s="3">
        <f t="shared" si="0"/>
        <v>1214604.9906593408</v>
      </c>
      <c r="AE57" s="3">
        <f t="shared" si="1"/>
        <v>254241.11664481321</v>
      </c>
      <c r="AF57" s="3">
        <f t="shared" si="2"/>
        <v>12712.055832240661</v>
      </c>
      <c r="AG57" s="3">
        <f t="shared" si="3"/>
        <v>12800</v>
      </c>
      <c r="AH57" s="3" t="s">
        <v>497</v>
      </c>
      <c r="AI57" s="42">
        <v>129197</v>
      </c>
      <c r="AJ57" s="3" t="s">
        <v>490</v>
      </c>
      <c r="AK57" s="3">
        <v>309</v>
      </c>
      <c r="AL57" s="48"/>
      <c r="AM57" s="53">
        <v>12800</v>
      </c>
      <c r="AN57" s="56"/>
    </row>
    <row r="58" spans="2:45" hidden="1" x14ac:dyDescent="0.3">
      <c r="B58">
        <v>55</v>
      </c>
      <c r="C58">
        <v>31401</v>
      </c>
      <c r="D58" t="s">
        <v>85</v>
      </c>
      <c r="E58" t="s">
        <v>48</v>
      </c>
      <c r="F58" s="12">
        <v>19220</v>
      </c>
      <c r="I58">
        <v>25</v>
      </c>
      <c r="L58">
        <v>497</v>
      </c>
      <c r="M58">
        <v>974</v>
      </c>
      <c r="N58">
        <v>6280</v>
      </c>
      <c r="P58">
        <v>7254</v>
      </c>
      <c r="Q58">
        <v>279</v>
      </c>
      <c r="R58">
        <v>4185</v>
      </c>
      <c r="S58" s="2">
        <v>25</v>
      </c>
      <c r="T58" s="2">
        <v>863474.54285714286</v>
      </c>
      <c r="U58" s="2">
        <v>11946</v>
      </c>
      <c r="V58" s="2">
        <v>9054.2999999999993</v>
      </c>
      <c r="W58" s="2">
        <v>685267</v>
      </c>
      <c r="X58" s="2">
        <v>99709.857142857145</v>
      </c>
      <c r="Y58" s="2">
        <v>784976.85714285716</v>
      </c>
      <c r="Z58" s="2">
        <v>78497.685714285719</v>
      </c>
      <c r="AA58" s="2">
        <v>104625</v>
      </c>
      <c r="AB58" s="13">
        <v>130590.86538461538</v>
      </c>
      <c r="AC58" s="2">
        <v>15291</v>
      </c>
      <c r="AD58" s="3">
        <f t="shared" si="0"/>
        <v>1134981.7082417584</v>
      </c>
      <c r="AE58" s="3">
        <f t="shared" si="1"/>
        <v>237574.37116916486</v>
      </c>
      <c r="AF58" s="3">
        <f t="shared" si="2"/>
        <v>11878.718558458244</v>
      </c>
      <c r="AG58" s="3">
        <f t="shared" si="3"/>
        <v>11900</v>
      </c>
      <c r="AL58" s="48"/>
      <c r="AM58" s="48"/>
      <c r="AN58" s="56"/>
    </row>
    <row r="59" spans="2:45" hidden="1" x14ac:dyDescent="0.3">
      <c r="B59">
        <v>56</v>
      </c>
      <c r="C59">
        <v>31452</v>
      </c>
      <c r="D59" t="s">
        <v>86</v>
      </c>
      <c r="E59" t="s">
        <v>39</v>
      </c>
      <c r="F59" s="12">
        <v>21903</v>
      </c>
      <c r="I59">
        <v>23</v>
      </c>
      <c r="L59">
        <v>477</v>
      </c>
      <c r="M59">
        <v>838</v>
      </c>
      <c r="N59">
        <v>6280</v>
      </c>
      <c r="P59">
        <v>7118</v>
      </c>
      <c r="Q59">
        <v>273.76923076923077</v>
      </c>
      <c r="R59">
        <v>4106.5384615384619</v>
      </c>
      <c r="S59" s="2">
        <v>23</v>
      </c>
      <c r="T59" s="2">
        <v>854051.15714285709</v>
      </c>
      <c r="U59" s="2">
        <v>11285</v>
      </c>
      <c r="V59" s="2">
        <v>8807.9</v>
      </c>
      <c r="W59" s="2">
        <v>685267</v>
      </c>
      <c r="X59" s="2">
        <v>91143.142857142855</v>
      </c>
      <c r="Y59" s="2">
        <v>776410.14285714284</v>
      </c>
      <c r="Z59" s="2">
        <v>77641.014285714293</v>
      </c>
      <c r="AA59" s="2">
        <v>94450.384615384624</v>
      </c>
      <c r="AB59" s="13">
        <v>116874.0576923077</v>
      </c>
      <c r="AC59" s="2">
        <v>18492</v>
      </c>
      <c r="AD59" s="3">
        <f t="shared" si="0"/>
        <v>1103960.4994505495</v>
      </c>
      <c r="AE59" s="3">
        <f t="shared" si="1"/>
        <v>231081.01174498902</v>
      </c>
      <c r="AF59" s="3">
        <f t="shared" si="2"/>
        <v>11554.050587249452</v>
      </c>
      <c r="AG59" s="3">
        <f t="shared" si="3"/>
        <v>11600</v>
      </c>
      <c r="AH59" s="3" t="s">
        <v>497</v>
      </c>
      <c r="AI59" s="44" t="s">
        <v>500</v>
      </c>
      <c r="AJ59" s="3" t="s">
        <v>490</v>
      </c>
      <c r="AK59" s="3">
        <v>306</v>
      </c>
      <c r="AL59" s="48"/>
      <c r="AM59" s="48">
        <v>11600</v>
      </c>
      <c r="AN59" s="56"/>
    </row>
    <row r="60" spans="2:45" hidden="1" x14ac:dyDescent="0.3">
      <c r="B60">
        <v>57</v>
      </c>
      <c r="C60">
        <v>31473</v>
      </c>
      <c r="D60" t="s">
        <v>87</v>
      </c>
      <c r="E60" t="s">
        <v>54</v>
      </c>
      <c r="F60" s="12">
        <v>21875</v>
      </c>
      <c r="I60">
        <v>20</v>
      </c>
      <c r="L60">
        <v>585</v>
      </c>
      <c r="M60">
        <v>1117</v>
      </c>
      <c r="N60">
        <v>6280</v>
      </c>
      <c r="P60">
        <v>7397</v>
      </c>
      <c r="Q60">
        <v>284.5</v>
      </c>
      <c r="R60">
        <v>4267.5</v>
      </c>
      <c r="S60" s="2">
        <v>20</v>
      </c>
      <c r="T60" s="2">
        <v>883278.7857142858</v>
      </c>
      <c r="U60" s="2">
        <v>10246</v>
      </c>
      <c r="V60" s="2">
        <v>9251.2000000000007</v>
      </c>
      <c r="W60" s="2">
        <v>685267</v>
      </c>
      <c r="X60" s="2">
        <v>117713.71428571429</v>
      </c>
      <c r="Y60" s="2">
        <v>802980.71428571432</v>
      </c>
      <c r="Z60" s="2">
        <v>80298.071428571435</v>
      </c>
      <c r="AA60" s="2">
        <v>85350</v>
      </c>
      <c r="AB60" s="13">
        <v>106744.61538461539</v>
      </c>
      <c r="AC60" s="2">
        <v>16800</v>
      </c>
      <c r="AD60" s="3">
        <f t="shared" si="0"/>
        <v>1111670.6010989011</v>
      </c>
      <c r="AE60" s="3">
        <f t="shared" si="1"/>
        <v>232694.89022202199</v>
      </c>
      <c r="AF60" s="3">
        <f t="shared" si="2"/>
        <v>11634.7445111011</v>
      </c>
      <c r="AG60" s="3">
        <f t="shared" si="3"/>
        <v>11700</v>
      </c>
      <c r="AH60" s="3" t="s">
        <v>497</v>
      </c>
      <c r="AI60" s="44" t="s">
        <v>501</v>
      </c>
      <c r="AJ60" s="3" t="s">
        <v>490</v>
      </c>
      <c r="AK60" s="3">
        <v>307</v>
      </c>
      <c r="AL60" s="48"/>
      <c r="AM60" s="48">
        <v>11700</v>
      </c>
      <c r="AN60" s="56"/>
    </row>
    <row r="61" spans="2:45" hidden="1" x14ac:dyDescent="0.3">
      <c r="B61">
        <v>58</v>
      </c>
      <c r="C61">
        <v>31493</v>
      </c>
      <c r="D61" t="s">
        <v>88</v>
      </c>
      <c r="E61" t="s">
        <v>29</v>
      </c>
      <c r="F61" s="12">
        <v>23894</v>
      </c>
      <c r="I61">
        <v>18</v>
      </c>
      <c r="L61">
        <v>560</v>
      </c>
      <c r="M61">
        <v>1132</v>
      </c>
      <c r="N61">
        <v>6280</v>
      </c>
      <c r="P61">
        <v>7412</v>
      </c>
      <c r="Q61">
        <v>285.07692307692309</v>
      </c>
      <c r="R61">
        <v>4276.1538461538466</v>
      </c>
      <c r="S61" s="2">
        <v>18</v>
      </c>
      <c r="T61" s="2">
        <v>882446.55714285711</v>
      </c>
      <c r="U61" s="2">
        <v>3813</v>
      </c>
      <c r="V61" s="2">
        <v>9293</v>
      </c>
      <c r="W61" s="2">
        <v>685267</v>
      </c>
      <c r="X61" s="2">
        <v>116957.14285714286</v>
      </c>
      <c r="Y61" s="2">
        <v>802224.14285714284</v>
      </c>
      <c r="Z61" s="2">
        <v>80222.414285714287</v>
      </c>
      <c r="AA61" s="2">
        <v>76970.769230769234</v>
      </c>
      <c r="AB61" s="13">
        <v>96504.230769230766</v>
      </c>
      <c r="AC61" s="2">
        <v>16907</v>
      </c>
      <c r="AD61" s="3">
        <f t="shared" si="0"/>
        <v>1085934.5571428572</v>
      </c>
      <c r="AE61" s="3">
        <f t="shared" si="1"/>
        <v>227307.82150114287</v>
      </c>
      <c r="AF61" s="3">
        <f t="shared" si="2"/>
        <v>11365.391075057145</v>
      </c>
      <c r="AG61" s="3">
        <f t="shared" si="3"/>
        <v>11400</v>
      </c>
      <c r="AH61" s="3" t="s">
        <v>497</v>
      </c>
      <c r="AI61" s="42">
        <v>683048</v>
      </c>
      <c r="AJ61" s="3" t="s">
        <v>559</v>
      </c>
      <c r="AK61" s="3" t="s">
        <v>707</v>
      </c>
      <c r="AL61" s="48"/>
      <c r="AM61" s="53">
        <v>11400</v>
      </c>
      <c r="AN61" s="56"/>
    </row>
    <row r="62" spans="2:45" hidden="1" x14ac:dyDescent="0.3">
      <c r="B62">
        <v>59</v>
      </c>
      <c r="C62">
        <v>31499</v>
      </c>
      <c r="D62" t="s">
        <v>89</v>
      </c>
      <c r="E62" t="s">
        <v>48</v>
      </c>
      <c r="F62" s="12">
        <v>25049</v>
      </c>
      <c r="I62">
        <v>18</v>
      </c>
      <c r="L62">
        <v>404</v>
      </c>
      <c r="M62">
        <v>818</v>
      </c>
      <c r="N62">
        <v>6280</v>
      </c>
      <c r="P62">
        <v>7098</v>
      </c>
      <c r="Q62">
        <v>273</v>
      </c>
      <c r="R62">
        <v>4095</v>
      </c>
      <c r="S62" s="2">
        <v>18</v>
      </c>
      <c r="T62" s="2">
        <v>846577.12857142859</v>
      </c>
      <c r="U62" s="2">
        <v>4287</v>
      </c>
      <c r="V62" s="2">
        <v>1074.9000000000001</v>
      </c>
      <c r="W62" s="2">
        <v>685267</v>
      </c>
      <c r="X62" s="2">
        <v>84348.571428571435</v>
      </c>
      <c r="Y62" s="2">
        <v>769615.57142857148</v>
      </c>
      <c r="Z62" s="2">
        <v>76961.557142857157</v>
      </c>
      <c r="AA62" s="2">
        <v>73710</v>
      </c>
      <c r="AB62" s="13">
        <v>11162.423076923078</v>
      </c>
      <c r="AC62" s="2">
        <v>15435</v>
      </c>
      <c r="AD62" s="3">
        <f t="shared" si="0"/>
        <v>952246.45164835174</v>
      </c>
      <c r="AE62" s="3">
        <f t="shared" si="1"/>
        <v>199324.22725903298</v>
      </c>
      <c r="AF62" s="3">
        <f t="shared" si="2"/>
        <v>9966.2113629516498</v>
      </c>
      <c r="AG62" s="3">
        <f t="shared" si="3"/>
        <v>10000</v>
      </c>
      <c r="AL62" s="48"/>
      <c r="AM62" s="48"/>
      <c r="AN62" s="56"/>
    </row>
    <row r="63" spans="2:45" hidden="1" x14ac:dyDescent="0.3">
      <c r="B63">
        <v>60</v>
      </c>
      <c r="C63">
        <v>31500</v>
      </c>
      <c r="D63" t="s">
        <v>90</v>
      </c>
      <c r="E63" t="s">
        <v>39</v>
      </c>
      <c r="F63" s="12">
        <v>22652</v>
      </c>
      <c r="I63">
        <v>18</v>
      </c>
      <c r="L63">
        <v>333</v>
      </c>
      <c r="M63">
        <v>643</v>
      </c>
      <c r="N63">
        <v>6280</v>
      </c>
      <c r="P63">
        <v>6923</v>
      </c>
      <c r="Q63">
        <v>266.26923076923077</v>
      </c>
      <c r="R63">
        <v>3994.0384615384614</v>
      </c>
      <c r="S63" s="2">
        <v>18</v>
      </c>
      <c r="T63" s="2">
        <v>828083.92857142864</v>
      </c>
      <c r="U63" s="2">
        <v>11311</v>
      </c>
      <c r="V63" s="2">
        <v>8593.4</v>
      </c>
      <c r="W63" s="2">
        <v>685267</v>
      </c>
      <c r="X63" s="2">
        <v>67536.571428571435</v>
      </c>
      <c r="Y63" s="2">
        <v>752803.57142857148</v>
      </c>
      <c r="Z63" s="2">
        <v>75280.357142857145</v>
      </c>
      <c r="AA63" s="2">
        <v>71892.692307692312</v>
      </c>
      <c r="AB63" s="13">
        <v>89239.153846153844</v>
      </c>
      <c r="AC63" s="2">
        <v>14836</v>
      </c>
      <c r="AD63" s="3">
        <f t="shared" si="0"/>
        <v>1023956.1747252749</v>
      </c>
      <c r="AE63" s="3">
        <f t="shared" si="1"/>
        <v>214334.50649349455</v>
      </c>
      <c r="AF63" s="3">
        <f t="shared" si="2"/>
        <v>10716.725324674728</v>
      </c>
      <c r="AG63" s="3">
        <f t="shared" si="3"/>
        <v>10800</v>
      </c>
      <c r="AL63" s="48"/>
      <c r="AM63" s="48"/>
      <c r="AN63" s="56"/>
    </row>
    <row r="64" spans="2:45" hidden="1" x14ac:dyDescent="0.3">
      <c r="B64">
        <v>61</v>
      </c>
      <c r="C64">
        <v>31512</v>
      </c>
      <c r="D64" t="s">
        <v>91</v>
      </c>
      <c r="E64" t="s">
        <v>54</v>
      </c>
      <c r="F64" s="12">
        <v>23751</v>
      </c>
      <c r="I64">
        <v>17</v>
      </c>
      <c r="L64">
        <v>474</v>
      </c>
      <c r="M64">
        <v>967</v>
      </c>
      <c r="N64">
        <v>6280</v>
      </c>
      <c r="P64">
        <v>7247</v>
      </c>
      <c r="Q64">
        <v>278.73076923076923</v>
      </c>
      <c r="R64">
        <v>4180.9615384615381</v>
      </c>
      <c r="S64" s="2">
        <v>17</v>
      </c>
      <c r="T64" s="2">
        <v>863249.67142857134</v>
      </c>
      <c r="U64" s="2">
        <v>3357</v>
      </c>
      <c r="V64" s="2">
        <v>1114.5</v>
      </c>
      <c r="W64" s="2">
        <v>685267</v>
      </c>
      <c r="X64" s="2">
        <v>99505.428571428565</v>
      </c>
      <c r="Y64" s="2">
        <v>784772.42857142852</v>
      </c>
      <c r="Z64" s="2">
        <v>78477.242857142861</v>
      </c>
      <c r="AA64" s="2">
        <v>71076.346153846142</v>
      </c>
      <c r="AB64" s="13">
        <v>10930.673076923076</v>
      </c>
      <c r="AC64" s="2">
        <v>15197</v>
      </c>
      <c r="AD64" s="3">
        <f t="shared" si="0"/>
        <v>964925.19065934059</v>
      </c>
      <c r="AE64" s="3">
        <f t="shared" si="1"/>
        <v>201978.14090881319</v>
      </c>
      <c r="AF64" s="3">
        <f t="shared" si="2"/>
        <v>10098.907045440661</v>
      </c>
      <c r="AG64" s="3">
        <f t="shared" si="3"/>
        <v>10100</v>
      </c>
      <c r="AL64" s="48"/>
      <c r="AM64" s="48"/>
      <c r="AN64" s="56"/>
    </row>
    <row r="65" spans="2:45" hidden="1" x14ac:dyDescent="0.3">
      <c r="B65">
        <v>62</v>
      </c>
      <c r="C65">
        <v>31513</v>
      </c>
      <c r="D65" t="s">
        <v>92</v>
      </c>
      <c r="E65" t="s">
        <v>54</v>
      </c>
      <c r="F65" s="12">
        <v>24920</v>
      </c>
      <c r="I65">
        <v>17</v>
      </c>
      <c r="L65">
        <v>622</v>
      </c>
      <c r="M65">
        <v>1167</v>
      </c>
      <c r="N65">
        <v>6280</v>
      </c>
      <c r="P65">
        <v>7447</v>
      </c>
      <c r="Q65">
        <v>286.42307692307691</v>
      </c>
      <c r="R65">
        <v>4296.3461538461534</v>
      </c>
      <c r="S65" s="2">
        <v>17</v>
      </c>
      <c r="T65" s="2">
        <v>890298.35714285716</v>
      </c>
      <c r="U65" s="2">
        <v>5588</v>
      </c>
      <c r="V65" s="2">
        <v>9306.2000000000007</v>
      </c>
      <c r="W65" s="2">
        <v>685267</v>
      </c>
      <c r="X65" s="2">
        <v>124095.14285714286</v>
      </c>
      <c r="Y65" s="2">
        <v>809362.14285714284</v>
      </c>
      <c r="Z65" s="2">
        <v>80936.21428571429</v>
      </c>
      <c r="AA65" s="2">
        <v>73037.88461538461</v>
      </c>
      <c r="AB65" s="13">
        <v>91272.346153846156</v>
      </c>
      <c r="AC65" s="2">
        <v>16427</v>
      </c>
      <c r="AD65" s="3">
        <f t="shared" si="0"/>
        <v>1085929.787912088</v>
      </c>
      <c r="AE65" s="3">
        <f t="shared" si="1"/>
        <v>227306.82320575826</v>
      </c>
      <c r="AF65" s="3">
        <f t="shared" si="2"/>
        <v>11365.341160287913</v>
      </c>
      <c r="AG65" s="3">
        <f t="shared" si="3"/>
        <v>11400</v>
      </c>
      <c r="AH65" s="3" t="s">
        <v>497</v>
      </c>
      <c r="AI65" s="42">
        <v>873742</v>
      </c>
      <c r="AJ65" s="3" t="s">
        <v>625</v>
      </c>
      <c r="AK65" s="3">
        <v>328</v>
      </c>
      <c r="AL65" s="48"/>
      <c r="AM65" s="48">
        <v>11400</v>
      </c>
      <c r="AN65" s="56"/>
    </row>
    <row r="66" spans="2:45" hidden="1" x14ac:dyDescent="0.3">
      <c r="B66">
        <v>63</v>
      </c>
      <c r="C66">
        <v>31525</v>
      </c>
      <c r="D66" t="s">
        <v>93</v>
      </c>
      <c r="E66" t="s">
        <v>48</v>
      </c>
      <c r="F66" s="12"/>
      <c r="I66">
        <v>19</v>
      </c>
      <c r="L66">
        <v>205</v>
      </c>
      <c r="M66">
        <v>477</v>
      </c>
      <c r="N66">
        <v>6280</v>
      </c>
      <c r="P66">
        <v>6757</v>
      </c>
      <c r="Q66">
        <v>259.88461538461536</v>
      </c>
      <c r="R66">
        <v>3898.2692307692305</v>
      </c>
      <c r="S66" s="2">
        <v>19</v>
      </c>
      <c r="T66" s="2">
        <v>805413.87142857141</v>
      </c>
      <c r="U66" s="2">
        <v>0</v>
      </c>
      <c r="V66" s="2">
        <v>8507.6</v>
      </c>
      <c r="W66" s="2">
        <v>685267</v>
      </c>
      <c r="X66" s="2">
        <v>46927.428571428572</v>
      </c>
      <c r="Y66" s="2">
        <v>732194.42857142852</v>
      </c>
      <c r="Z66" s="2">
        <v>73219.442857142858</v>
      </c>
      <c r="AA66" s="2">
        <v>74067.115384615376</v>
      </c>
      <c r="AB66" s="13">
        <v>93256.384615384624</v>
      </c>
      <c r="AC66" s="2">
        <v>170768</v>
      </c>
      <c r="AD66" s="3">
        <f t="shared" si="0"/>
        <v>1152012.9714285713</v>
      </c>
      <c r="AE66" s="3">
        <f t="shared" si="1"/>
        <v>241139.35517942856</v>
      </c>
      <c r="AF66" s="3">
        <f t="shared" si="2"/>
        <v>12056.967758971428</v>
      </c>
      <c r="AG66" s="3">
        <f t="shared" si="3"/>
        <v>12100</v>
      </c>
      <c r="AL66" s="48"/>
      <c r="AM66" s="48"/>
      <c r="AN66" s="56"/>
    </row>
    <row r="67" spans="2:45" hidden="1" x14ac:dyDescent="0.3">
      <c r="B67">
        <v>64</v>
      </c>
      <c r="C67">
        <v>31532</v>
      </c>
      <c r="D67" t="s">
        <v>94</v>
      </c>
      <c r="E67" t="s">
        <v>39</v>
      </c>
      <c r="F67" s="12"/>
      <c r="I67">
        <v>19</v>
      </c>
      <c r="L67">
        <v>333</v>
      </c>
      <c r="M67">
        <v>643</v>
      </c>
      <c r="N67">
        <v>6280</v>
      </c>
      <c r="P67">
        <v>6923</v>
      </c>
      <c r="Q67">
        <v>266.26923076923077</v>
      </c>
      <c r="R67">
        <v>3994.0384615384614</v>
      </c>
      <c r="S67" s="2">
        <v>19</v>
      </c>
      <c r="T67" s="2">
        <v>828083.92857142864</v>
      </c>
      <c r="V67" s="2">
        <v>8593.4</v>
      </c>
      <c r="W67" s="2">
        <v>685267</v>
      </c>
      <c r="X67" s="2">
        <v>67536.571428571435</v>
      </c>
      <c r="Y67" s="2">
        <v>752803.57142857148</v>
      </c>
      <c r="Z67" s="2">
        <v>75280.357142857145</v>
      </c>
      <c r="AA67" s="2">
        <v>75886.730769230766</v>
      </c>
      <c r="AB67" s="13">
        <v>94196.884615384624</v>
      </c>
      <c r="AC67" s="2">
        <v>44000</v>
      </c>
      <c r="AD67" s="3">
        <f t="shared" si="0"/>
        <v>1050760.943956044</v>
      </c>
      <c r="AE67" s="3">
        <f t="shared" si="1"/>
        <v>219945.28078887914</v>
      </c>
      <c r="AF67" s="3">
        <f t="shared" si="2"/>
        <v>10997.264039443959</v>
      </c>
      <c r="AG67" s="3">
        <f t="shared" si="3"/>
        <v>11000</v>
      </c>
      <c r="AL67" s="48"/>
      <c r="AM67" s="48"/>
      <c r="AN67" s="56"/>
    </row>
    <row r="68" spans="2:45" x14ac:dyDescent="0.3">
      <c r="B68" s="67">
        <v>65</v>
      </c>
      <c r="C68" s="67">
        <v>31534</v>
      </c>
      <c r="D68" s="67" t="s">
        <v>95</v>
      </c>
      <c r="E68" t="s">
        <v>96</v>
      </c>
      <c r="F68" s="12">
        <v>24291</v>
      </c>
      <c r="I68">
        <v>20</v>
      </c>
      <c r="L68">
        <v>285</v>
      </c>
      <c r="M68">
        <v>610</v>
      </c>
      <c r="N68">
        <v>6280</v>
      </c>
      <c r="P68">
        <v>6890</v>
      </c>
      <c r="Q68">
        <v>265</v>
      </c>
      <c r="R68">
        <v>3975</v>
      </c>
      <c r="S68" s="2">
        <v>20</v>
      </c>
      <c r="T68" s="2">
        <v>822026.07142857136</v>
      </c>
      <c r="V68" s="2">
        <v>8604.4</v>
      </c>
      <c r="W68" s="2">
        <v>685267</v>
      </c>
      <c r="X68" s="2">
        <v>62029.428571428572</v>
      </c>
      <c r="Y68" s="2">
        <v>747296.42857142852</v>
      </c>
      <c r="Z68" s="2">
        <v>74729.642857142855</v>
      </c>
      <c r="AA68" s="2">
        <v>79500</v>
      </c>
      <c r="AB68" s="13">
        <v>99281.538461538454</v>
      </c>
      <c r="AC68" s="2">
        <v>49176</v>
      </c>
      <c r="AD68" s="3">
        <f t="shared" si="0"/>
        <v>1058588.0098901098</v>
      </c>
      <c r="AE68" s="3">
        <f t="shared" si="1"/>
        <v>221583.64223019779</v>
      </c>
      <c r="AF68" s="3">
        <f t="shared" si="2"/>
        <v>11079.18211150989</v>
      </c>
      <c r="AG68" s="3">
        <f t="shared" si="3"/>
        <v>11100</v>
      </c>
      <c r="AL68" s="48"/>
      <c r="AM68" s="48"/>
      <c r="AN68" s="56"/>
      <c r="AS68" s="3" t="s">
        <v>871</v>
      </c>
    </row>
    <row r="69" spans="2:45" hidden="1" x14ac:dyDescent="0.3">
      <c r="B69">
        <v>66</v>
      </c>
      <c r="C69">
        <v>31545</v>
      </c>
      <c r="D69" t="s">
        <v>97</v>
      </c>
      <c r="E69" t="s">
        <v>54</v>
      </c>
      <c r="F69" s="12">
        <v>24113</v>
      </c>
      <c r="I69">
        <v>12</v>
      </c>
      <c r="L69">
        <v>702</v>
      </c>
      <c r="M69">
        <v>1267</v>
      </c>
      <c r="N69">
        <v>6280</v>
      </c>
      <c r="P69">
        <v>7547</v>
      </c>
      <c r="Q69">
        <v>290.26923076923077</v>
      </c>
      <c r="R69">
        <v>4354.0384615384619</v>
      </c>
      <c r="S69" s="2">
        <v>12</v>
      </c>
      <c r="T69" s="2">
        <v>904839.1</v>
      </c>
      <c r="U69" s="2">
        <v>4969</v>
      </c>
      <c r="V69" s="2">
        <v>9416.2000000000007</v>
      </c>
      <c r="W69" s="2">
        <v>685267</v>
      </c>
      <c r="X69" s="2">
        <v>137314</v>
      </c>
      <c r="Y69" s="2">
        <v>822581</v>
      </c>
      <c r="Z69" s="2">
        <v>82258.100000000006</v>
      </c>
      <c r="AA69" s="2">
        <v>52248.461538461546</v>
      </c>
      <c r="AB69" s="13">
        <v>65189.076923076922</v>
      </c>
      <c r="AC69" s="2">
        <v>15862</v>
      </c>
      <c r="AD69" s="3">
        <f t="shared" ref="AD69:AD80" si="4">T69+U69+V69+AA69+AB69+AC69</f>
        <v>1052523.8384615383</v>
      </c>
      <c r="AE69" s="3">
        <f t="shared" ref="AE69:AE80" si="5">AD69*$AE$2</f>
        <v>220314.28986676919</v>
      </c>
      <c r="AF69" s="3">
        <f t="shared" ref="AF69:AF80" si="6">AE69*$AF$2</f>
        <v>11015.714493338461</v>
      </c>
      <c r="AG69" s="3">
        <f t="shared" si="3"/>
        <v>11100</v>
      </c>
      <c r="AL69" s="48"/>
      <c r="AM69" s="48"/>
      <c r="AN69" s="56"/>
    </row>
    <row r="70" spans="2:45" hidden="1" x14ac:dyDescent="0.3">
      <c r="B70">
        <v>67</v>
      </c>
      <c r="C70">
        <v>31573</v>
      </c>
      <c r="D70" t="s">
        <v>98</v>
      </c>
      <c r="E70" t="s">
        <v>29</v>
      </c>
      <c r="F70" s="12"/>
      <c r="I70">
        <v>18</v>
      </c>
      <c r="L70">
        <v>295</v>
      </c>
      <c r="M70">
        <v>775</v>
      </c>
      <c r="N70">
        <v>6280</v>
      </c>
      <c r="P70">
        <v>7055</v>
      </c>
      <c r="Q70">
        <v>271.34615384615387</v>
      </c>
      <c r="R70">
        <v>4070.1923076923081</v>
      </c>
      <c r="S70" s="2">
        <v>18</v>
      </c>
      <c r="T70" s="2">
        <v>834512.95714285714</v>
      </c>
      <c r="V70" s="2">
        <v>8900.2999999999993</v>
      </c>
      <c r="W70" s="2">
        <v>685267</v>
      </c>
      <c r="X70" s="2">
        <v>73381.142857142855</v>
      </c>
      <c r="Y70" s="2">
        <v>758648.14285714284</v>
      </c>
      <c r="Z70" s="2">
        <v>75864.814285714281</v>
      </c>
      <c r="AA70" s="2">
        <v>73263.461538461546</v>
      </c>
      <c r="AB70" s="13">
        <v>92426.192307692298</v>
      </c>
      <c r="AC70" s="2">
        <v>44000</v>
      </c>
      <c r="AD70" s="3">
        <f t="shared" si="4"/>
        <v>1053102.9109890109</v>
      </c>
      <c r="AE70" s="3">
        <f t="shared" si="5"/>
        <v>220435.50132821978</v>
      </c>
      <c r="AF70" s="3">
        <f t="shared" si="6"/>
        <v>11021.77506641099</v>
      </c>
      <c r="AG70" s="3">
        <f t="shared" si="3"/>
        <v>11100</v>
      </c>
      <c r="AH70" s="3" t="s">
        <v>497</v>
      </c>
      <c r="AI70" s="44" t="s">
        <v>597</v>
      </c>
      <c r="AJ70" s="3" t="s">
        <v>490</v>
      </c>
      <c r="AK70" s="3">
        <v>303</v>
      </c>
      <c r="AL70" s="48"/>
      <c r="AM70" s="48">
        <v>11100</v>
      </c>
      <c r="AN70" s="56"/>
    </row>
    <row r="71" spans="2:45" x14ac:dyDescent="0.3">
      <c r="B71" s="67">
        <v>68</v>
      </c>
      <c r="C71" s="67">
        <v>31574</v>
      </c>
      <c r="D71" s="67" t="s">
        <v>99</v>
      </c>
      <c r="E71" t="s">
        <v>96</v>
      </c>
      <c r="F71" s="12"/>
      <c r="I71">
        <v>19</v>
      </c>
      <c r="L71">
        <v>237</v>
      </c>
      <c r="M71">
        <v>552</v>
      </c>
      <c r="N71">
        <v>6280</v>
      </c>
      <c r="P71">
        <v>6832</v>
      </c>
      <c r="Q71">
        <v>262.76923076923077</v>
      </c>
      <c r="R71">
        <v>3941.5384615384614</v>
      </c>
      <c r="S71" s="2">
        <v>19</v>
      </c>
      <c r="T71" s="2">
        <v>813658.52857142861</v>
      </c>
      <c r="V71" s="2">
        <v>8540.6</v>
      </c>
      <c r="W71" s="2">
        <v>685267</v>
      </c>
      <c r="X71" s="2">
        <v>54422.571428571428</v>
      </c>
      <c r="Y71" s="2">
        <v>739689.57142857148</v>
      </c>
      <c r="Z71" s="2">
        <v>73968.957142857151</v>
      </c>
      <c r="AA71" s="2">
        <v>74889.230769230766</v>
      </c>
      <c r="AB71" s="13">
        <v>93618.115384615376</v>
      </c>
      <c r="AC71" s="2">
        <v>44000</v>
      </c>
      <c r="AD71" s="3">
        <f t="shared" si="4"/>
        <v>1034706.4747252747</v>
      </c>
      <c r="AE71" s="3">
        <f t="shared" si="5"/>
        <v>216584.75928949451</v>
      </c>
      <c r="AF71" s="3">
        <f t="shared" si="6"/>
        <v>10829.237964474727</v>
      </c>
      <c r="AG71" s="3">
        <f t="shared" ref="AG71:AG80" si="7">ROUNDUP(AF71,-2)</f>
        <v>10900</v>
      </c>
      <c r="AL71" s="48"/>
      <c r="AM71" s="48"/>
      <c r="AN71" s="56"/>
      <c r="AS71" s="3" t="s">
        <v>871</v>
      </c>
    </row>
    <row r="72" spans="2:45" x14ac:dyDescent="0.3">
      <c r="B72" s="67">
        <v>69</v>
      </c>
      <c r="C72" s="67">
        <v>30064</v>
      </c>
      <c r="D72" s="67" t="s">
        <v>100</v>
      </c>
      <c r="E72" t="s">
        <v>96</v>
      </c>
      <c r="F72" s="12">
        <v>13697</v>
      </c>
      <c r="G72">
        <v>35612</v>
      </c>
      <c r="I72">
        <v>40</v>
      </c>
      <c r="L72">
        <v>1192</v>
      </c>
      <c r="M72">
        <v>1192</v>
      </c>
      <c r="N72">
        <v>3614</v>
      </c>
      <c r="P72">
        <v>4806</v>
      </c>
      <c r="Q72">
        <v>184.84615384615384</v>
      </c>
      <c r="R72">
        <v>2772.6923076923076</v>
      </c>
      <c r="S72" s="2">
        <v>40</v>
      </c>
      <c r="T72" s="2">
        <v>80011.835483870964</v>
      </c>
      <c r="U72" s="2">
        <v>6534</v>
      </c>
      <c r="V72" s="2">
        <v>6312</v>
      </c>
      <c r="W72" s="2">
        <v>53627.580645161288</v>
      </c>
      <c r="X72" s="2">
        <v>19110.451612903227</v>
      </c>
      <c r="Y72" s="2">
        <v>72738.032258064515</v>
      </c>
      <c r="Z72" s="2">
        <v>7273.8032258064522</v>
      </c>
      <c r="AA72" s="2">
        <v>110907.69230769231</v>
      </c>
      <c r="AB72" s="13">
        <v>145661.53846153847</v>
      </c>
      <c r="AC72" s="2">
        <v>19987</v>
      </c>
      <c r="AD72" s="3">
        <f t="shared" si="4"/>
        <v>369414.06625310174</v>
      </c>
      <c r="AE72" s="3">
        <f t="shared" si="5"/>
        <v>77325.752348099253</v>
      </c>
      <c r="AF72" s="3">
        <f t="shared" si="6"/>
        <v>3866.2876174049629</v>
      </c>
      <c r="AG72" s="3">
        <f t="shared" si="7"/>
        <v>3900</v>
      </c>
      <c r="AL72" s="48"/>
      <c r="AM72" s="48"/>
      <c r="AN72" s="56"/>
      <c r="AS72" s="3" t="s">
        <v>871</v>
      </c>
    </row>
    <row r="73" spans="2:45" hidden="1" x14ac:dyDescent="0.3">
      <c r="B73">
        <v>70</v>
      </c>
      <c r="C73">
        <v>30468</v>
      </c>
      <c r="D73" t="s">
        <v>101</v>
      </c>
      <c r="E73" t="s">
        <v>29</v>
      </c>
      <c r="F73" s="12">
        <v>13767</v>
      </c>
      <c r="G73">
        <v>35682</v>
      </c>
      <c r="I73">
        <v>30</v>
      </c>
      <c r="L73">
        <v>1474</v>
      </c>
      <c r="M73">
        <v>1538</v>
      </c>
      <c r="N73">
        <v>3614</v>
      </c>
      <c r="P73">
        <v>5152</v>
      </c>
      <c r="Q73">
        <v>198.15384615384616</v>
      </c>
      <c r="R73">
        <v>2972.3076923076924</v>
      </c>
      <c r="S73" s="2">
        <v>30</v>
      </c>
      <c r="T73" s="2">
        <v>98252.66</v>
      </c>
      <c r="U73" s="2">
        <v>8146</v>
      </c>
      <c r="V73" s="2">
        <v>6807</v>
      </c>
      <c r="W73" s="2">
        <v>61815.199999999997</v>
      </c>
      <c r="X73" s="2">
        <v>27505.4</v>
      </c>
      <c r="Y73" s="2">
        <v>89320.6</v>
      </c>
      <c r="Z73" s="2">
        <v>8932.0600000000013</v>
      </c>
      <c r="AA73" s="2">
        <v>89169.230769230766</v>
      </c>
      <c r="AB73" s="13">
        <v>117813.46153846155</v>
      </c>
      <c r="AC73" s="2">
        <v>15463</v>
      </c>
      <c r="AD73" s="3">
        <f t="shared" si="4"/>
        <v>335651.35230769234</v>
      </c>
      <c r="AE73" s="3">
        <f t="shared" si="5"/>
        <v>70258.541065046171</v>
      </c>
      <c r="AF73" s="3">
        <f t="shared" si="6"/>
        <v>3512.9270532523087</v>
      </c>
      <c r="AG73" s="3">
        <f t="shared" si="7"/>
        <v>3600</v>
      </c>
      <c r="AL73" s="48"/>
      <c r="AM73" s="48"/>
      <c r="AN73" s="56"/>
    </row>
    <row r="74" spans="2:45" hidden="1" x14ac:dyDescent="0.3">
      <c r="B74">
        <v>71</v>
      </c>
      <c r="C74">
        <v>30904</v>
      </c>
      <c r="D74" t="s">
        <v>102</v>
      </c>
      <c r="E74" t="s">
        <v>48</v>
      </c>
      <c r="F74" s="12">
        <v>13881</v>
      </c>
      <c r="G74">
        <v>35796</v>
      </c>
      <c r="I74">
        <v>24</v>
      </c>
      <c r="L74">
        <v>470</v>
      </c>
      <c r="M74">
        <v>528</v>
      </c>
      <c r="N74">
        <v>3781</v>
      </c>
      <c r="P74">
        <v>4309</v>
      </c>
      <c r="Q74">
        <v>165.73076923076923</v>
      </c>
      <c r="R74">
        <v>2485.9615384615386</v>
      </c>
      <c r="S74" s="2">
        <v>24</v>
      </c>
      <c r="T74" s="2">
        <v>94890.4</v>
      </c>
      <c r="U74" s="2">
        <v>11837</v>
      </c>
      <c r="V74" s="2">
        <v>5814.8</v>
      </c>
      <c r="W74" s="2">
        <v>75622.967741935485</v>
      </c>
      <c r="X74" s="2">
        <v>10641.032258064517</v>
      </c>
      <c r="Y74" s="2">
        <v>86264</v>
      </c>
      <c r="Z74" s="2">
        <v>8626.4</v>
      </c>
      <c r="AA74" s="2">
        <v>59663.076923076922</v>
      </c>
      <c r="AB74" s="13">
        <v>80512.615384615376</v>
      </c>
      <c r="AC74" s="2">
        <v>16812</v>
      </c>
      <c r="AD74" s="3">
        <f t="shared" si="4"/>
        <v>269529.89230769232</v>
      </c>
      <c r="AE74" s="3">
        <f t="shared" si="5"/>
        <v>56417.997057846158</v>
      </c>
      <c r="AF74" s="3">
        <f t="shared" si="6"/>
        <v>2820.899852892308</v>
      </c>
      <c r="AG74" s="3">
        <f t="shared" si="7"/>
        <v>2900</v>
      </c>
      <c r="AH74" s="3" t="s">
        <v>497</v>
      </c>
      <c r="AI74" s="42">
        <v>165649</v>
      </c>
      <c r="AJ74" s="3" t="s">
        <v>490</v>
      </c>
      <c r="AK74" s="3">
        <v>305</v>
      </c>
      <c r="AL74" s="48"/>
      <c r="AM74" s="48">
        <v>2900</v>
      </c>
      <c r="AN74" s="56"/>
    </row>
    <row r="75" spans="2:45" x14ac:dyDescent="0.3">
      <c r="B75" s="67">
        <v>72</v>
      </c>
      <c r="C75" s="67">
        <v>30644</v>
      </c>
      <c r="D75" s="67" t="s">
        <v>103</v>
      </c>
      <c r="E75" t="s">
        <v>96</v>
      </c>
      <c r="F75" s="12">
        <v>18178</v>
      </c>
      <c r="G75">
        <v>40093</v>
      </c>
      <c r="I75">
        <v>34</v>
      </c>
      <c r="L75">
        <v>497</v>
      </c>
      <c r="M75">
        <v>891</v>
      </c>
      <c r="N75">
        <v>6280</v>
      </c>
      <c r="P75">
        <v>7171</v>
      </c>
      <c r="Q75">
        <v>275.80769230769232</v>
      </c>
      <c r="R75">
        <v>4137.1153846153848</v>
      </c>
      <c r="S75" s="2">
        <v>34</v>
      </c>
      <c r="T75" s="2">
        <v>859561.84285714291</v>
      </c>
      <c r="U75" s="2">
        <v>746</v>
      </c>
      <c r="V75" s="2">
        <v>1025.4000000000001</v>
      </c>
      <c r="W75" s="2">
        <v>685267</v>
      </c>
      <c r="X75" s="2">
        <v>96152.857142857145</v>
      </c>
      <c r="Y75" s="2">
        <v>781419.85714285716</v>
      </c>
      <c r="Z75" s="2">
        <v>78141.985714285722</v>
      </c>
      <c r="AA75" s="2">
        <v>140661.92307692309</v>
      </c>
      <c r="AB75" s="13">
        <v>20113.615384615387</v>
      </c>
      <c r="AC75" s="2">
        <v>44000</v>
      </c>
      <c r="AD75" s="3">
        <f t="shared" si="4"/>
        <v>1066108.7813186813</v>
      </c>
      <c r="AE75" s="3">
        <f t="shared" si="5"/>
        <v>223157.89010562637</v>
      </c>
      <c r="AF75" s="3">
        <f t="shared" si="6"/>
        <v>11157.89450528132</v>
      </c>
      <c r="AG75" s="3">
        <f t="shared" si="7"/>
        <v>11200</v>
      </c>
      <c r="AL75" s="48"/>
      <c r="AM75" s="48"/>
      <c r="AN75" s="56"/>
    </row>
    <row r="76" spans="2:45" hidden="1" x14ac:dyDescent="0.3">
      <c r="B76">
        <v>73</v>
      </c>
      <c r="C76">
        <v>31131</v>
      </c>
      <c r="D76" t="s">
        <v>104</v>
      </c>
      <c r="E76" t="s">
        <v>96</v>
      </c>
      <c r="F76" s="12">
        <v>15578</v>
      </c>
      <c r="G76">
        <v>37493</v>
      </c>
      <c r="I76">
        <v>28</v>
      </c>
      <c r="L76">
        <v>465</v>
      </c>
      <c r="M76">
        <v>639</v>
      </c>
      <c r="N76">
        <v>4912</v>
      </c>
      <c r="P76">
        <v>5551</v>
      </c>
      <c r="Q76">
        <v>213.5</v>
      </c>
      <c r="R76">
        <v>3202.5</v>
      </c>
      <c r="S76" s="2">
        <v>28</v>
      </c>
      <c r="T76" s="2">
        <v>401150.87419354834</v>
      </c>
      <c r="V76" s="2">
        <v>1025.4000000000001</v>
      </c>
      <c r="W76" s="2">
        <v>321924.29032258061</v>
      </c>
      <c r="X76" s="2">
        <v>42758.322580645159</v>
      </c>
      <c r="Y76" s="2">
        <v>364682.61290322576</v>
      </c>
      <c r="Z76" s="2">
        <v>36468.261290322574</v>
      </c>
      <c r="AA76" s="2">
        <v>89670</v>
      </c>
      <c r="AB76" s="13">
        <v>16564.153846153848</v>
      </c>
      <c r="AC76" s="2">
        <v>44000</v>
      </c>
      <c r="AD76" s="3">
        <f t="shared" si="4"/>
        <v>552410.42803970224</v>
      </c>
      <c r="AE76" s="3">
        <f t="shared" si="5"/>
        <v>115630.55079727048</v>
      </c>
      <c r="AF76" s="3">
        <f t="shared" si="6"/>
        <v>5781.527539863524</v>
      </c>
      <c r="AG76" s="3">
        <f t="shared" si="7"/>
        <v>5800</v>
      </c>
      <c r="AL76" s="48"/>
      <c r="AM76" s="48"/>
      <c r="AN76" s="56"/>
    </row>
    <row r="77" spans="2:45" hidden="1" x14ac:dyDescent="0.3">
      <c r="B77">
        <v>74</v>
      </c>
      <c r="C77">
        <v>31449</v>
      </c>
      <c r="D77" t="s">
        <v>105</v>
      </c>
      <c r="E77" t="s">
        <v>96</v>
      </c>
      <c r="F77" s="12">
        <v>17278</v>
      </c>
      <c r="G77">
        <v>39193</v>
      </c>
      <c r="I77">
        <v>19</v>
      </c>
      <c r="L77">
        <v>977</v>
      </c>
      <c r="M77">
        <v>1192</v>
      </c>
      <c r="N77">
        <v>6010</v>
      </c>
      <c r="P77">
        <v>7202</v>
      </c>
      <c r="Q77">
        <v>277</v>
      </c>
      <c r="R77">
        <v>4155</v>
      </c>
      <c r="S77" s="2">
        <v>19</v>
      </c>
      <c r="T77" s="2">
        <v>854679.54</v>
      </c>
      <c r="V77" s="2">
        <v>1025.4000000000001</v>
      </c>
      <c r="W77" s="2">
        <v>624921</v>
      </c>
      <c r="X77" s="2">
        <v>152060.4</v>
      </c>
      <c r="Y77" s="2">
        <v>776981.4</v>
      </c>
      <c r="Z77" s="2">
        <v>77698.14</v>
      </c>
      <c r="AA77" s="2">
        <v>78945</v>
      </c>
      <c r="AB77" s="13">
        <v>11239.961538461539</v>
      </c>
      <c r="AC77" s="2">
        <v>44000</v>
      </c>
      <c r="AD77" s="3">
        <f t="shared" si="4"/>
        <v>989889.90153846156</v>
      </c>
      <c r="AE77" s="3">
        <f t="shared" si="5"/>
        <v>207203.75419003077</v>
      </c>
      <c r="AF77" s="3">
        <f t="shared" si="6"/>
        <v>10360.187709501539</v>
      </c>
      <c r="AG77" s="3">
        <f t="shared" si="7"/>
        <v>10400</v>
      </c>
      <c r="AL77" s="48"/>
      <c r="AM77" s="48"/>
      <c r="AN77" s="56"/>
    </row>
    <row r="78" spans="2:45" hidden="1" x14ac:dyDescent="0.3">
      <c r="B78">
        <v>75</v>
      </c>
      <c r="C78">
        <v>31450</v>
      </c>
      <c r="D78" t="s">
        <v>106</v>
      </c>
      <c r="E78" t="s">
        <v>39</v>
      </c>
      <c r="F78" s="12">
        <v>20741</v>
      </c>
      <c r="G78">
        <v>42656</v>
      </c>
      <c r="I78">
        <v>28</v>
      </c>
      <c r="L78">
        <v>643</v>
      </c>
      <c r="M78">
        <v>982</v>
      </c>
      <c r="N78">
        <v>6280</v>
      </c>
      <c r="P78">
        <v>7262</v>
      </c>
      <c r="Q78">
        <v>279.30769230769232</v>
      </c>
      <c r="R78">
        <v>4189.6153846153848</v>
      </c>
      <c r="S78" s="2">
        <v>28</v>
      </c>
      <c r="T78" s="2">
        <v>883889.44285714289</v>
      </c>
      <c r="V78" s="2">
        <v>8966.2999999999993</v>
      </c>
      <c r="W78" s="2">
        <v>685267</v>
      </c>
      <c r="X78" s="2">
        <v>118268.85714285714</v>
      </c>
      <c r="Y78" s="2">
        <v>803535.85714285716</v>
      </c>
      <c r="Z78" s="2">
        <v>80353.585714285728</v>
      </c>
      <c r="AA78" s="2">
        <v>117309.23076923078</v>
      </c>
      <c r="AB78" s="13">
        <v>144840.23076923075</v>
      </c>
      <c r="AC78" s="2">
        <v>44000</v>
      </c>
      <c r="AD78" s="3">
        <f t="shared" si="4"/>
        <v>1199005.2043956043</v>
      </c>
      <c r="AE78" s="3">
        <f t="shared" si="5"/>
        <v>250975.76938408791</v>
      </c>
      <c r="AF78" s="3">
        <f t="shared" si="6"/>
        <v>12548.788469204395</v>
      </c>
      <c r="AG78" s="3">
        <f t="shared" si="7"/>
        <v>12600</v>
      </c>
      <c r="AH78" s="3" t="s">
        <v>497</v>
      </c>
      <c r="AI78" s="42">
        <v>410029</v>
      </c>
      <c r="AJ78" s="3" t="s">
        <v>554</v>
      </c>
      <c r="AK78" s="3">
        <v>313</v>
      </c>
      <c r="AL78" s="48"/>
      <c r="AM78" s="48">
        <v>12600</v>
      </c>
      <c r="AN78" s="56"/>
    </row>
    <row r="79" spans="2:45" hidden="1" x14ac:dyDescent="0.3">
      <c r="B79">
        <v>76</v>
      </c>
      <c r="C79">
        <v>31520</v>
      </c>
      <c r="D79" t="s">
        <v>107</v>
      </c>
      <c r="E79" t="s">
        <v>39</v>
      </c>
      <c r="F79" s="12"/>
      <c r="I79">
        <v>20</v>
      </c>
      <c r="L79">
        <v>289</v>
      </c>
      <c r="M79">
        <v>585</v>
      </c>
      <c r="N79">
        <v>6280</v>
      </c>
      <c r="P79">
        <v>6865</v>
      </c>
      <c r="Q79">
        <v>264.03846153846155</v>
      </c>
      <c r="R79">
        <v>3960.5769230769233</v>
      </c>
      <c r="S79" s="2">
        <v>20</v>
      </c>
      <c r="T79" s="2">
        <v>820182.7857142858</v>
      </c>
      <c r="V79" s="2">
        <v>978.1</v>
      </c>
      <c r="W79" s="2">
        <v>685267</v>
      </c>
      <c r="X79" s="2">
        <v>60353.714285714283</v>
      </c>
      <c r="Y79" s="2">
        <v>745620.71428571432</v>
      </c>
      <c r="Z79" s="2">
        <v>74562.071428571435</v>
      </c>
      <c r="AA79" s="2">
        <v>79211.538461538468</v>
      </c>
      <c r="AB79" s="13">
        <v>11285.76923076923</v>
      </c>
      <c r="AC79" s="2">
        <v>44000</v>
      </c>
      <c r="AD79" s="3">
        <f t="shared" si="4"/>
        <v>955658.19340659352</v>
      </c>
      <c r="AE79" s="3">
        <f t="shared" si="5"/>
        <v>200038.37304386817</v>
      </c>
      <c r="AF79" s="3">
        <f t="shared" si="6"/>
        <v>10001.91865219341</v>
      </c>
      <c r="AG79" s="3">
        <f t="shared" si="7"/>
        <v>10100</v>
      </c>
      <c r="AL79" s="48"/>
      <c r="AM79" s="48"/>
      <c r="AN79" s="56"/>
    </row>
    <row r="80" spans="2:45" hidden="1" x14ac:dyDescent="0.3">
      <c r="B80">
        <v>77</v>
      </c>
      <c r="C80">
        <v>31511</v>
      </c>
      <c r="D80" t="s">
        <v>108</v>
      </c>
      <c r="E80" t="s">
        <v>96</v>
      </c>
      <c r="F80" s="12">
        <v>24049</v>
      </c>
      <c r="G80">
        <v>45964</v>
      </c>
      <c r="I80">
        <v>18</v>
      </c>
      <c r="L80">
        <v>285</v>
      </c>
      <c r="M80">
        <v>610</v>
      </c>
      <c r="N80">
        <v>6280</v>
      </c>
      <c r="P80">
        <v>6890</v>
      </c>
      <c r="Q80">
        <v>265</v>
      </c>
      <c r="R80">
        <v>3975</v>
      </c>
      <c r="S80" s="2">
        <v>18</v>
      </c>
      <c r="T80" s="2">
        <v>822026.07142857136</v>
      </c>
      <c r="V80" s="2">
        <v>8604.4</v>
      </c>
      <c r="W80" s="2">
        <v>685267</v>
      </c>
      <c r="X80" s="2">
        <v>62029.428571428572</v>
      </c>
      <c r="Y80" s="2">
        <v>747296.42857142852</v>
      </c>
      <c r="Z80" s="2">
        <v>74729.642857142855</v>
      </c>
      <c r="AA80" s="2">
        <v>71550</v>
      </c>
      <c r="AB80" s="13">
        <v>89353.38461538461</v>
      </c>
      <c r="AC80" s="2">
        <v>44000</v>
      </c>
      <c r="AD80" s="3">
        <f t="shared" si="4"/>
        <v>1035533.856043956</v>
      </c>
      <c r="AE80" s="3">
        <f t="shared" si="5"/>
        <v>216757.94674712088</v>
      </c>
      <c r="AF80" s="3">
        <f t="shared" si="6"/>
        <v>10837.897337356044</v>
      </c>
      <c r="AG80" s="3">
        <f t="shared" si="7"/>
        <v>10900</v>
      </c>
      <c r="AL80" s="48"/>
      <c r="AM80" s="48"/>
      <c r="AN80" s="56"/>
    </row>
    <row r="81" spans="2:182" x14ac:dyDescent="0.3">
      <c r="AB81" s="2"/>
      <c r="AL81" s="48"/>
      <c r="AM81" s="48"/>
      <c r="AN81" s="56"/>
    </row>
    <row r="82" spans="2:182" s="51" customFormat="1" x14ac:dyDescent="0.3">
      <c r="D82" s="51" t="s">
        <v>442</v>
      </c>
      <c r="S82" s="29"/>
      <c r="T82" s="52">
        <f>SUM(T4:T80)</f>
        <v>60499237.626434989</v>
      </c>
      <c r="U82" s="52">
        <f t="shared" ref="U82:AC82" si="8">SUM(U4:U80)</f>
        <v>658623</v>
      </c>
      <c r="V82" s="52">
        <f t="shared" si="8"/>
        <v>657022.30000000005</v>
      </c>
      <c r="W82" s="52">
        <f t="shared" si="8"/>
        <v>44235706.476344086</v>
      </c>
      <c r="X82" s="52">
        <f t="shared" si="8"/>
        <v>10763600.456778644</v>
      </c>
      <c r="Y82" s="52">
        <f t="shared" si="8"/>
        <v>54999306.933122739</v>
      </c>
      <c r="Z82" s="52">
        <f t="shared" si="8"/>
        <v>5499930.6933122743</v>
      </c>
      <c r="AA82" s="52">
        <f t="shared" si="8"/>
        <v>9836349.2307692301</v>
      </c>
      <c r="AB82" s="52">
        <f t="shared" si="8"/>
        <v>11725298.134615386</v>
      </c>
      <c r="AC82" s="52">
        <f t="shared" si="8"/>
        <v>1949752</v>
      </c>
      <c r="AD82" s="30">
        <f>SUM(AD4:AD80)</f>
        <v>85326282.291819647</v>
      </c>
      <c r="AE82" s="30">
        <f>SUM(AE4:AE80)</f>
        <v>17860497.409323681</v>
      </c>
      <c r="AF82" s="30">
        <f>SUM(AF4:AF80)</f>
        <v>893024.87046618399</v>
      </c>
      <c r="AG82" s="30">
        <f>SUM(AG4:AG80)</f>
        <v>896700</v>
      </c>
      <c r="AH82" s="30"/>
      <c r="AI82" s="45"/>
      <c r="AJ82" s="30"/>
      <c r="AK82" s="30"/>
      <c r="AL82" s="53">
        <f t="shared" ref="AL82:AM82" si="9">SUM(AL4:AL80)</f>
        <v>100100</v>
      </c>
      <c r="AM82" s="53">
        <f t="shared" si="9"/>
        <v>393700</v>
      </c>
      <c r="AN82" s="57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100"/>
      <c r="CX82" s="100"/>
      <c r="CY82" s="100"/>
      <c r="CZ82" s="100"/>
      <c r="DA82" s="100"/>
      <c r="DB82" s="100"/>
      <c r="DC82" s="100"/>
      <c r="DD82" s="100"/>
      <c r="DE82" s="100"/>
      <c r="DF82" s="100"/>
      <c r="DG82" s="100"/>
      <c r="DH82" s="100"/>
      <c r="DI82" s="100"/>
      <c r="DJ82" s="100"/>
      <c r="DK82" s="100"/>
      <c r="DL82" s="100"/>
      <c r="DM82" s="100"/>
      <c r="DN82" s="100"/>
      <c r="DO82" s="100"/>
      <c r="DP82" s="100"/>
      <c r="DQ82" s="100"/>
      <c r="DR82" s="100"/>
      <c r="DS82" s="100"/>
      <c r="DT82" s="100"/>
      <c r="DU82" s="100"/>
      <c r="DV82" s="100"/>
      <c r="DW82" s="100"/>
      <c r="DX82" s="100"/>
      <c r="DY82" s="100"/>
      <c r="DZ82" s="100"/>
      <c r="EA82" s="100"/>
      <c r="EB82" s="100"/>
      <c r="EC82" s="100"/>
      <c r="ED82" s="100"/>
      <c r="EE82" s="100"/>
      <c r="EF82" s="100"/>
      <c r="EG82" s="100"/>
      <c r="EH82" s="100"/>
      <c r="EI82" s="100"/>
      <c r="EJ82" s="100"/>
      <c r="EK82" s="100"/>
      <c r="EL82" s="100"/>
      <c r="EM82" s="100"/>
      <c r="EN82" s="100"/>
      <c r="EO82" s="100"/>
      <c r="EP82" s="100"/>
      <c r="EQ82" s="100"/>
      <c r="ER82" s="100"/>
      <c r="ES82" s="100"/>
      <c r="ET82" s="100"/>
      <c r="EU82" s="100"/>
      <c r="EV82" s="100"/>
      <c r="EW82" s="100"/>
      <c r="EX82" s="100"/>
      <c r="EY82" s="100"/>
      <c r="EZ82" s="100"/>
      <c r="FA82" s="100"/>
      <c r="FB82" s="100"/>
      <c r="FC82" s="100"/>
      <c r="FD82" s="100"/>
      <c r="FE82" s="100"/>
      <c r="FF82" s="100"/>
      <c r="FG82" s="100"/>
      <c r="FH82" s="100"/>
      <c r="FI82" s="100"/>
      <c r="FJ82" s="100"/>
      <c r="FK82" s="100"/>
      <c r="FL82" s="100"/>
      <c r="FM82" s="100"/>
      <c r="FN82" s="10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</row>
    <row r="83" spans="2:182" x14ac:dyDescent="0.3">
      <c r="AB83" s="28" t="s">
        <v>443</v>
      </c>
      <c r="AC83" s="29">
        <f>AC82+AB82+AA82+V82+U82+T82</f>
        <v>85326282.291819602</v>
      </c>
    </row>
    <row r="84" spans="2:182" x14ac:dyDescent="0.3">
      <c r="T84" s="16"/>
      <c r="U84" s="16"/>
      <c r="V84" s="16"/>
      <c r="W84" s="16"/>
      <c r="X84" s="16"/>
      <c r="Y84" s="16"/>
      <c r="Z84" s="16"/>
      <c r="AA84" s="16"/>
      <c r="AB84" s="17"/>
      <c r="AC84" s="16"/>
    </row>
    <row r="85" spans="2:182" x14ac:dyDescent="0.3">
      <c r="B85" s="1"/>
      <c r="C85" s="1"/>
    </row>
    <row r="86" spans="2:182" x14ac:dyDescent="0.3">
      <c r="B86" s="1"/>
      <c r="C86" s="1"/>
    </row>
    <row r="87" spans="2:182" s="11" customFormat="1" x14ac:dyDescent="0.3"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3"/>
      <c r="AE87" s="3"/>
      <c r="AF87" s="3"/>
      <c r="AG87" s="3"/>
      <c r="AH87" s="3"/>
      <c r="AI87" s="42"/>
      <c r="AJ87" s="3"/>
      <c r="AK87" s="3"/>
      <c r="AL87" s="46"/>
      <c r="AM87" s="46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100"/>
      <c r="CX87" s="100"/>
      <c r="CY87" s="100"/>
      <c r="CZ87" s="100"/>
      <c r="DA87" s="100"/>
      <c r="DB87" s="100"/>
      <c r="DC87" s="100"/>
      <c r="DD87" s="100"/>
      <c r="DE87" s="100"/>
      <c r="DF87" s="100"/>
      <c r="DG87" s="100"/>
      <c r="DH87" s="100"/>
      <c r="DI87" s="100"/>
      <c r="DJ87" s="100"/>
      <c r="DK87" s="100"/>
      <c r="DL87" s="100"/>
      <c r="DM87" s="100"/>
      <c r="DN87" s="100"/>
      <c r="DO87" s="100"/>
      <c r="DP87" s="100"/>
      <c r="DQ87" s="100"/>
      <c r="DR87" s="100"/>
      <c r="DS87" s="100"/>
      <c r="DT87" s="100"/>
      <c r="DU87" s="100"/>
      <c r="DV87" s="100"/>
      <c r="DW87" s="100"/>
      <c r="DX87" s="100"/>
      <c r="DY87" s="100"/>
      <c r="DZ87" s="100"/>
      <c r="EA87" s="100"/>
      <c r="EB87" s="100"/>
      <c r="EC87" s="100"/>
      <c r="ED87" s="100"/>
      <c r="EE87" s="100"/>
      <c r="EF87" s="100"/>
      <c r="EG87" s="100"/>
      <c r="EH87" s="100"/>
      <c r="EI87" s="100"/>
      <c r="EJ87" s="100"/>
      <c r="EK87" s="100"/>
      <c r="EL87" s="100"/>
      <c r="EM87" s="100"/>
      <c r="EN87" s="100"/>
      <c r="EO87" s="100"/>
      <c r="EP87" s="100"/>
      <c r="EQ87" s="100"/>
      <c r="ER87" s="100"/>
      <c r="ES87" s="100"/>
      <c r="ET87" s="100"/>
      <c r="EU87" s="100"/>
      <c r="EV87" s="100"/>
      <c r="EW87" s="100"/>
      <c r="EX87" s="100"/>
      <c r="EY87" s="100"/>
      <c r="EZ87" s="100"/>
      <c r="FA87" s="100"/>
      <c r="FB87" s="100"/>
      <c r="FC87" s="100"/>
      <c r="FD87" s="100"/>
      <c r="FE87" s="100"/>
      <c r="FF87" s="100"/>
      <c r="FG87" s="100"/>
      <c r="FH87" s="100"/>
      <c r="FI87" s="100"/>
      <c r="FJ87" s="100"/>
      <c r="FK87" s="100"/>
      <c r="FL87" s="100"/>
      <c r="FM87" s="100"/>
      <c r="FN87" s="100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</row>
    <row r="88" spans="2:182" x14ac:dyDescent="0.3">
      <c r="F88" s="12"/>
    </row>
    <row r="89" spans="2:182" x14ac:dyDescent="0.3">
      <c r="F89" s="12"/>
    </row>
    <row r="90" spans="2:182" x14ac:dyDescent="0.3">
      <c r="F90" s="12"/>
    </row>
    <row r="91" spans="2:182" x14ac:dyDescent="0.3">
      <c r="F91" s="12"/>
    </row>
    <row r="92" spans="2:182" x14ac:dyDescent="0.3">
      <c r="F92" s="12"/>
    </row>
    <row r="93" spans="2:182" x14ac:dyDescent="0.3">
      <c r="F93" s="12"/>
    </row>
    <row r="94" spans="2:182" x14ac:dyDescent="0.3">
      <c r="F94" s="12"/>
    </row>
    <row r="95" spans="2:182" x14ac:dyDescent="0.3">
      <c r="F95" s="12"/>
    </row>
    <row r="96" spans="2:182" x14ac:dyDescent="0.3">
      <c r="F96" s="12"/>
    </row>
    <row r="97" spans="6:6" x14ac:dyDescent="0.3">
      <c r="F97" s="12"/>
    </row>
    <row r="98" spans="6:6" x14ac:dyDescent="0.3">
      <c r="F98" s="12"/>
    </row>
    <row r="99" spans="6:6" x14ac:dyDescent="0.3">
      <c r="F99" s="12"/>
    </row>
    <row r="100" spans="6:6" x14ac:dyDescent="0.3">
      <c r="F100" s="12"/>
    </row>
    <row r="101" spans="6:6" x14ac:dyDescent="0.3">
      <c r="F101" s="12"/>
    </row>
    <row r="102" spans="6:6" x14ac:dyDescent="0.3">
      <c r="F102" s="12"/>
    </row>
    <row r="103" spans="6:6" x14ac:dyDescent="0.3">
      <c r="F103" s="12"/>
    </row>
    <row r="104" spans="6:6" x14ac:dyDescent="0.3">
      <c r="F104" s="12"/>
    </row>
    <row r="105" spans="6:6" x14ac:dyDescent="0.3">
      <c r="F105" s="12"/>
    </row>
    <row r="106" spans="6:6" x14ac:dyDescent="0.3">
      <c r="F106" s="12"/>
    </row>
    <row r="107" spans="6:6" x14ac:dyDescent="0.3">
      <c r="F107" s="12"/>
    </row>
    <row r="108" spans="6:6" x14ac:dyDescent="0.3">
      <c r="F108" s="12"/>
    </row>
    <row r="109" spans="6:6" x14ac:dyDescent="0.3">
      <c r="F109" s="12"/>
    </row>
    <row r="110" spans="6:6" x14ac:dyDescent="0.3">
      <c r="F110" s="12"/>
    </row>
    <row r="111" spans="6:6" x14ac:dyDescent="0.3">
      <c r="F111" s="12"/>
    </row>
    <row r="112" spans="6:6" x14ac:dyDescent="0.3">
      <c r="F112" s="12"/>
    </row>
    <row r="113" spans="6:6" x14ac:dyDescent="0.3">
      <c r="F113" s="12"/>
    </row>
    <row r="114" spans="6:6" x14ac:dyDescent="0.3">
      <c r="F114" s="12"/>
    </row>
    <row r="115" spans="6:6" x14ac:dyDescent="0.3">
      <c r="F115" s="12"/>
    </row>
    <row r="116" spans="6:6" x14ac:dyDescent="0.3">
      <c r="F116" s="12"/>
    </row>
    <row r="117" spans="6:6" x14ac:dyDescent="0.3">
      <c r="F117" s="12"/>
    </row>
    <row r="118" spans="6:6" x14ac:dyDescent="0.3">
      <c r="F118" s="12"/>
    </row>
    <row r="119" spans="6:6" x14ac:dyDescent="0.3">
      <c r="F119" s="12"/>
    </row>
    <row r="120" spans="6:6" x14ac:dyDescent="0.3">
      <c r="F120" s="12"/>
    </row>
    <row r="121" spans="6:6" x14ac:dyDescent="0.3">
      <c r="F121" s="12"/>
    </row>
    <row r="122" spans="6:6" x14ac:dyDescent="0.3">
      <c r="F122" s="12"/>
    </row>
    <row r="123" spans="6:6" x14ac:dyDescent="0.3">
      <c r="F123" s="12"/>
    </row>
    <row r="124" spans="6:6" x14ac:dyDescent="0.3">
      <c r="F124" s="12"/>
    </row>
    <row r="125" spans="6:6" x14ac:dyDescent="0.3">
      <c r="F125" s="12"/>
    </row>
    <row r="126" spans="6:6" x14ac:dyDescent="0.3">
      <c r="F126" s="12"/>
    </row>
    <row r="127" spans="6:6" x14ac:dyDescent="0.3">
      <c r="F127" s="12"/>
    </row>
    <row r="128" spans="6:6" x14ac:dyDescent="0.3">
      <c r="F128" s="12"/>
    </row>
    <row r="129" spans="6:6" x14ac:dyDescent="0.3">
      <c r="F129" s="12"/>
    </row>
    <row r="130" spans="6:6" x14ac:dyDescent="0.3">
      <c r="F130" s="12"/>
    </row>
    <row r="131" spans="6:6" x14ac:dyDescent="0.3">
      <c r="F131" s="12"/>
    </row>
    <row r="132" spans="6:6" x14ac:dyDescent="0.3">
      <c r="F132" s="12"/>
    </row>
    <row r="133" spans="6:6" x14ac:dyDescent="0.3">
      <c r="F133" s="12"/>
    </row>
    <row r="134" spans="6:6" x14ac:dyDescent="0.3">
      <c r="F134" s="12"/>
    </row>
    <row r="135" spans="6:6" x14ac:dyDescent="0.3">
      <c r="F135" s="12"/>
    </row>
    <row r="136" spans="6:6" x14ac:dyDescent="0.3">
      <c r="F136" s="12"/>
    </row>
    <row r="137" spans="6:6" x14ac:dyDescent="0.3">
      <c r="F137" s="12"/>
    </row>
    <row r="138" spans="6:6" x14ac:dyDescent="0.3">
      <c r="F138" s="12"/>
    </row>
    <row r="139" spans="6:6" x14ac:dyDescent="0.3">
      <c r="F139" s="12"/>
    </row>
    <row r="140" spans="6:6" x14ac:dyDescent="0.3">
      <c r="F140" s="12"/>
    </row>
    <row r="141" spans="6:6" x14ac:dyDescent="0.3">
      <c r="F141" s="12"/>
    </row>
    <row r="142" spans="6:6" x14ac:dyDescent="0.3">
      <c r="F142" s="12"/>
    </row>
    <row r="143" spans="6:6" x14ac:dyDescent="0.3">
      <c r="F143" s="12"/>
    </row>
    <row r="144" spans="6:6" x14ac:dyDescent="0.3">
      <c r="F144" s="12"/>
    </row>
    <row r="145" spans="6:6" x14ac:dyDescent="0.3">
      <c r="F145" s="12"/>
    </row>
    <row r="146" spans="6:6" x14ac:dyDescent="0.3">
      <c r="F146" s="12"/>
    </row>
    <row r="147" spans="6:6" x14ac:dyDescent="0.3">
      <c r="F147" s="12"/>
    </row>
    <row r="148" spans="6:6" x14ac:dyDescent="0.3">
      <c r="F148" s="12"/>
    </row>
    <row r="149" spans="6:6" x14ac:dyDescent="0.3">
      <c r="F149" s="12"/>
    </row>
    <row r="150" spans="6:6" x14ac:dyDescent="0.3">
      <c r="F150" s="12"/>
    </row>
    <row r="151" spans="6:6" x14ac:dyDescent="0.3">
      <c r="F151" s="12"/>
    </row>
    <row r="152" spans="6:6" x14ac:dyDescent="0.3">
      <c r="F152" s="12"/>
    </row>
    <row r="153" spans="6:6" x14ac:dyDescent="0.3">
      <c r="F153" s="12"/>
    </row>
    <row r="154" spans="6:6" x14ac:dyDescent="0.3">
      <c r="F154" s="12"/>
    </row>
    <row r="155" spans="6:6" x14ac:dyDescent="0.3">
      <c r="F155" s="12"/>
    </row>
    <row r="156" spans="6:6" x14ac:dyDescent="0.3">
      <c r="F156" s="12"/>
    </row>
    <row r="157" spans="6:6" x14ac:dyDescent="0.3">
      <c r="F157" s="12"/>
    </row>
    <row r="158" spans="6:6" x14ac:dyDescent="0.3">
      <c r="F158" s="12"/>
    </row>
    <row r="159" spans="6:6" x14ac:dyDescent="0.3">
      <c r="F159" s="12"/>
    </row>
    <row r="160" spans="6:6" x14ac:dyDescent="0.3">
      <c r="F160" s="12"/>
    </row>
    <row r="161" spans="6:6" x14ac:dyDescent="0.3">
      <c r="F161" s="12"/>
    </row>
    <row r="162" spans="6:6" x14ac:dyDescent="0.3">
      <c r="F162" s="12"/>
    </row>
    <row r="163" spans="6:6" x14ac:dyDescent="0.3">
      <c r="F163" s="12"/>
    </row>
    <row r="164" spans="6:6" x14ac:dyDescent="0.3">
      <c r="F164" s="12"/>
    </row>
    <row r="165" spans="6:6" x14ac:dyDescent="0.3">
      <c r="F165" s="12"/>
    </row>
    <row r="166" spans="6:6" x14ac:dyDescent="0.3">
      <c r="F166" s="12"/>
    </row>
    <row r="167" spans="6:6" x14ac:dyDescent="0.3">
      <c r="F167" s="12"/>
    </row>
    <row r="168" spans="6:6" x14ac:dyDescent="0.3">
      <c r="F168" s="12"/>
    </row>
    <row r="169" spans="6:6" x14ac:dyDescent="0.3">
      <c r="F169" s="12"/>
    </row>
    <row r="170" spans="6:6" x14ac:dyDescent="0.3">
      <c r="F170" s="12"/>
    </row>
    <row r="171" spans="6:6" x14ac:dyDescent="0.3">
      <c r="F171" s="12"/>
    </row>
    <row r="172" spans="6:6" x14ac:dyDescent="0.3">
      <c r="F172" s="12"/>
    </row>
    <row r="173" spans="6:6" x14ac:dyDescent="0.3">
      <c r="F173" s="12"/>
    </row>
    <row r="174" spans="6:6" x14ac:dyDescent="0.3">
      <c r="F174" s="12"/>
    </row>
    <row r="175" spans="6:6" x14ac:dyDescent="0.3">
      <c r="F175" s="12"/>
    </row>
    <row r="176" spans="6:6" x14ac:dyDescent="0.3">
      <c r="F176" s="12"/>
    </row>
    <row r="177" spans="6:6" x14ac:dyDescent="0.3">
      <c r="F177" s="12"/>
    </row>
    <row r="178" spans="6:6" x14ac:dyDescent="0.3">
      <c r="F178" s="12"/>
    </row>
    <row r="179" spans="6:6" x14ac:dyDescent="0.3">
      <c r="F179" s="12"/>
    </row>
    <row r="180" spans="6:6" x14ac:dyDescent="0.3">
      <c r="F180" s="12"/>
    </row>
    <row r="181" spans="6:6" x14ac:dyDescent="0.3">
      <c r="F181" s="12"/>
    </row>
    <row r="182" spans="6:6" x14ac:dyDescent="0.3">
      <c r="F182" s="12"/>
    </row>
    <row r="183" spans="6:6" x14ac:dyDescent="0.3">
      <c r="F183" s="12"/>
    </row>
    <row r="184" spans="6:6" x14ac:dyDescent="0.3">
      <c r="F184" s="12"/>
    </row>
    <row r="185" spans="6:6" x14ac:dyDescent="0.3">
      <c r="F185" s="12"/>
    </row>
    <row r="186" spans="6:6" x14ac:dyDescent="0.3">
      <c r="F186" s="12"/>
    </row>
    <row r="187" spans="6:6" x14ac:dyDescent="0.3">
      <c r="F187" s="12"/>
    </row>
    <row r="188" spans="6:6" x14ac:dyDescent="0.3">
      <c r="F188" s="12"/>
    </row>
    <row r="189" spans="6:6" x14ac:dyDescent="0.3">
      <c r="F189" s="12"/>
    </row>
    <row r="190" spans="6:6" x14ac:dyDescent="0.3">
      <c r="F190" s="12"/>
    </row>
    <row r="191" spans="6:6" x14ac:dyDescent="0.3">
      <c r="F191" s="12"/>
    </row>
    <row r="192" spans="6:6" x14ac:dyDescent="0.3">
      <c r="F192" s="12"/>
    </row>
    <row r="193" spans="6:6" x14ac:dyDescent="0.3">
      <c r="F193" s="12"/>
    </row>
    <row r="194" spans="6:6" x14ac:dyDescent="0.3">
      <c r="F194" s="12"/>
    </row>
    <row r="195" spans="6:6" x14ac:dyDescent="0.3">
      <c r="F195" s="12"/>
    </row>
    <row r="196" spans="6:6" x14ac:dyDescent="0.3">
      <c r="F196" s="12"/>
    </row>
    <row r="197" spans="6:6" x14ac:dyDescent="0.3">
      <c r="F197" s="12"/>
    </row>
    <row r="198" spans="6:6" x14ac:dyDescent="0.3">
      <c r="F198" s="12"/>
    </row>
    <row r="199" spans="6:6" x14ac:dyDescent="0.3">
      <c r="F199" s="12"/>
    </row>
    <row r="200" spans="6:6" x14ac:dyDescent="0.3">
      <c r="F200" s="12"/>
    </row>
    <row r="201" spans="6:6" x14ac:dyDescent="0.3">
      <c r="F201" s="12"/>
    </row>
    <row r="202" spans="6:6" x14ac:dyDescent="0.3">
      <c r="F202" s="12"/>
    </row>
    <row r="203" spans="6:6" x14ac:dyDescent="0.3">
      <c r="F203" s="12"/>
    </row>
    <row r="204" spans="6:6" x14ac:dyDescent="0.3">
      <c r="F204" s="12"/>
    </row>
    <row r="205" spans="6:6" x14ac:dyDescent="0.3">
      <c r="F205" s="12"/>
    </row>
    <row r="206" spans="6:6" x14ac:dyDescent="0.3">
      <c r="F206" s="12"/>
    </row>
    <row r="207" spans="6:6" x14ac:dyDescent="0.3">
      <c r="F207" s="12"/>
    </row>
    <row r="208" spans="6:6" x14ac:dyDescent="0.3">
      <c r="F208" s="12"/>
    </row>
    <row r="209" spans="6:6" x14ac:dyDescent="0.3">
      <c r="F209" s="12"/>
    </row>
    <row r="210" spans="6:6" x14ac:dyDescent="0.3">
      <c r="F210" s="12"/>
    </row>
    <row r="211" spans="6:6" x14ac:dyDescent="0.3">
      <c r="F211" s="12"/>
    </row>
    <row r="212" spans="6:6" x14ac:dyDescent="0.3">
      <c r="F212" s="12"/>
    </row>
    <row r="213" spans="6:6" x14ac:dyDescent="0.3">
      <c r="F213" s="12"/>
    </row>
    <row r="214" spans="6:6" x14ac:dyDescent="0.3">
      <c r="F214" s="12"/>
    </row>
    <row r="215" spans="6:6" x14ac:dyDescent="0.3">
      <c r="F215" s="12"/>
    </row>
    <row r="216" spans="6:6" x14ac:dyDescent="0.3">
      <c r="F216" s="12"/>
    </row>
    <row r="217" spans="6:6" x14ac:dyDescent="0.3">
      <c r="F217" s="12"/>
    </row>
    <row r="218" spans="6:6" x14ac:dyDescent="0.3">
      <c r="F218" s="12"/>
    </row>
    <row r="219" spans="6:6" x14ac:dyDescent="0.3">
      <c r="F219" s="12"/>
    </row>
    <row r="220" spans="6:6" x14ac:dyDescent="0.3">
      <c r="F220" s="12"/>
    </row>
    <row r="221" spans="6:6" x14ac:dyDescent="0.3">
      <c r="F221" s="12"/>
    </row>
    <row r="222" spans="6:6" x14ac:dyDescent="0.3">
      <c r="F222" s="12"/>
    </row>
    <row r="223" spans="6:6" x14ac:dyDescent="0.3">
      <c r="F223" s="12"/>
    </row>
    <row r="224" spans="6:6" x14ac:dyDescent="0.3">
      <c r="F224" s="12"/>
    </row>
    <row r="225" spans="6:6" x14ac:dyDescent="0.3">
      <c r="F225" s="12"/>
    </row>
    <row r="226" spans="6:6" x14ac:dyDescent="0.3">
      <c r="F226" s="12"/>
    </row>
    <row r="227" spans="6:6" x14ac:dyDescent="0.3">
      <c r="F227" s="12"/>
    </row>
    <row r="228" spans="6:6" x14ac:dyDescent="0.3">
      <c r="F228" s="12"/>
    </row>
    <row r="229" spans="6:6" x14ac:dyDescent="0.3">
      <c r="F229" s="12"/>
    </row>
    <row r="230" spans="6:6" x14ac:dyDescent="0.3">
      <c r="F230" s="12"/>
    </row>
    <row r="231" spans="6:6" x14ac:dyDescent="0.3">
      <c r="F231" s="12"/>
    </row>
    <row r="232" spans="6:6" x14ac:dyDescent="0.3">
      <c r="F232" s="12"/>
    </row>
    <row r="233" spans="6:6" x14ac:dyDescent="0.3">
      <c r="F233" s="12"/>
    </row>
    <row r="234" spans="6:6" x14ac:dyDescent="0.3">
      <c r="F234" s="12"/>
    </row>
    <row r="235" spans="6:6" x14ac:dyDescent="0.3">
      <c r="F235" s="12"/>
    </row>
    <row r="236" spans="6:6" x14ac:dyDescent="0.3">
      <c r="F236" s="12"/>
    </row>
    <row r="237" spans="6:6" x14ac:dyDescent="0.3">
      <c r="F237" s="12"/>
    </row>
    <row r="238" spans="6:6" x14ac:dyDescent="0.3">
      <c r="F238" s="12"/>
    </row>
    <row r="239" spans="6:6" x14ac:dyDescent="0.3">
      <c r="F239" s="12"/>
    </row>
    <row r="240" spans="6:6" x14ac:dyDescent="0.3">
      <c r="F240" s="12"/>
    </row>
    <row r="241" spans="6:6" x14ac:dyDescent="0.3">
      <c r="F241" s="12"/>
    </row>
    <row r="242" spans="6:6" x14ac:dyDescent="0.3">
      <c r="F242" s="12"/>
    </row>
    <row r="243" spans="6:6" x14ac:dyDescent="0.3">
      <c r="F243" s="12"/>
    </row>
    <row r="244" spans="6:6" x14ac:dyDescent="0.3">
      <c r="F244" s="12"/>
    </row>
    <row r="245" spans="6:6" x14ac:dyDescent="0.3">
      <c r="F245" s="12"/>
    </row>
    <row r="246" spans="6:6" x14ac:dyDescent="0.3">
      <c r="F246" s="12"/>
    </row>
    <row r="247" spans="6:6" x14ac:dyDescent="0.3">
      <c r="F247" s="12"/>
    </row>
    <row r="248" spans="6:6" x14ac:dyDescent="0.3">
      <c r="F248" s="12"/>
    </row>
    <row r="249" spans="6:6" x14ac:dyDescent="0.3">
      <c r="F249" s="12"/>
    </row>
    <row r="250" spans="6:6" x14ac:dyDescent="0.3">
      <c r="F250" s="12"/>
    </row>
    <row r="251" spans="6:6" x14ac:dyDescent="0.3">
      <c r="F251" s="12"/>
    </row>
    <row r="252" spans="6:6" x14ac:dyDescent="0.3">
      <c r="F252" s="12"/>
    </row>
    <row r="253" spans="6:6" x14ac:dyDescent="0.3">
      <c r="F253" s="12"/>
    </row>
    <row r="254" spans="6:6" x14ac:dyDescent="0.3">
      <c r="F254" s="12"/>
    </row>
    <row r="255" spans="6:6" x14ac:dyDescent="0.3">
      <c r="F255" s="12"/>
    </row>
    <row r="256" spans="6:6" x14ac:dyDescent="0.3">
      <c r="F256" s="12"/>
    </row>
    <row r="257" spans="6:6" x14ac:dyDescent="0.3">
      <c r="F257" s="12"/>
    </row>
    <row r="258" spans="6:6" x14ac:dyDescent="0.3">
      <c r="F258" s="12"/>
    </row>
    <row r="259" spans="6:6" x14ac:dyDescent="0.3">
      <c r="F259" s="12"/>
    </row>
    <row r="260" spans="6:6" x14ac:dyDescent="0.3">
      <c r="F260" s="12"/>
    </row>
    <row r="261" spans="6:6" x14ac:dyDescent="0.3">
      <c r="F261" s="12"/>
    </row>
    <row r="262" spans="6:6" x14ac:dyDescent="0.3">
      <c r="F262" s="12"/>
    </row>
    <row r="263" spans="6:6" x14ac:dyDescent="0.3">
      <c r="F263" s="12"/>
    </row>
    <row r="264" spans="6:6" x14ac:dyDescent="0.3">
      <c r="F264" s="12"/>
    </row>
    <row r="265" spans="6:6" x14ac:dyDescent="0.3">
      <c r="F265" s="12"/>
    </row>
    <row r="266" spans="6:6" x14ac:dyDescent="0.3">
      <c r="F266" s="12"/>
    </row>
    <row r="267" spans="6:6" x14ac:dyDescent="0.3">
      <c r="F267" s="12"/>
    </row>
    <row r="268" spans="6:6" x14ac:dyDescent="0.3">
      <c r="F268" s="12"/>
    </row>
    <row r="269" spans="6:6" x14ac:dyDescent="0.3">
      <c r="F269" s="12"/>
    </row>
    <row r="270" spans="6:6" x14ac:dyDescent="0.3">
      <c r="F270" s="12"/>
    </row>
    <row r="271" spans="6:6" x14ac:dyDescent="0.3">
      <c r="F271" s="12"/>
    </row>
    <row r="272" spans="6:6" x14ac:dyDescent="0.3">
      <c r="F272" s="12"/>
    </row>
    <row r="273" spans="6:6" x14ac:dyDescent="0.3">
      <c r="F273" s="12"/>
    </row>
    <row r="274" spans="6:6" x14ac:dyDescent="0.3">
      <c r="F274" s="12"/>
    </row>
    <row r="275" spans="6:6" x14ac:dyDescent="0.3">
      <c r="F275" s="12"/>
    </row>
    <row r="276" spans="6:6" x14ac:dyDescent="0.3">
      <c r="F276" s="12"/>
    </row>
    <row r="277" spans="6:6" x14ac:dyDescent="0.3">
      <c r="F277" s="12"/>
    </row>
    <row r="278" spans="6:6" x14ac:dyDescent="0.3">
      <c r="F278" s="12"/>
    </row>
    <row r="279" spans="6:6" x14ac:dyDescent="0.3">
      <c r="F279" s="12"/>
    </row>
    <row r="280" spans="6:6" x14ac:dyDescent="0.3">
      <c r="F280" s="12"/>
    </row>
    <row r="281" spans="6:6" x14ac:dyDescent="0.3">
      <c r="F281" s="12"/>
    </row>
    <row r="282" spans="6:6" x14ac:dyDescent="0.3">
      <c r="F282" s="12"/>
    </row>
    <row r="283" spans="6:6" x14ac:dyDescent="0.3">
      <c r="F283" s="12"/>
    </row>
    <row r="284" spans="6:6" x14ac:dyDescent="0.3">
      <c r="F284" s="12"/>
    </row>
    <row r="285" spans="6:6" x14ac:dyDescent="0.3">
      <c r="F285" s="12"/>
    </row>
    <row r="286" spans="6:6" x14ac:dyDescent="0.3">
      <c r="F286" s="12"/>
    </row>
    <row r="287" spans="6:6" x14ac:dyDescent="0.3">
      <c r="F287" s="12"/>
    </row>
    <row r="288" spans="6:6" x14ac:dyDescent="0.3">
      <c r="F288" s="12"/>
    </row>
    <row r="289" spans="6:6" x14ac:dyDescent="0.3">
      <c r="F289" s="12"/>
    </row>
    <row r="290" spans="6:6" x14ac:dyDescent="0.3">
      <c r="F290" s="12"/>
    </row>
    <row r="291" spans="6:6" x14ac:dyDescent="0.3">
      <c r="F291" s="12"/>
    </row>
    <row r="292" spans="6:6" x14ac:dyDescent="0.3">
      <c r="F292" s="12"/>
    </row>
    <row r="293" spans="6:6" x14ac:dyDescent="0.3">
      <c r="F293" s="12"/>
    </row>
    <row r="294" spans="6:6" x14ac:dyDescent="0.3">
      <c r="F294" s="12"/>
    </row>
    <row r="295" spans="6:6" x14ac:dyDescent="0.3">
      <c r="F295" s="12"/>
    </row>
    <row r="296" spans="6:6" x14ac:dyDescent="0.3">
      <c r="F296" s="12"/>
    </row>
    <row r="297" spans="6:6" x14ac:dyDescent="0.3">
      <c r="F297" s="12"/>
    </row>
    <row r="298" spans="6:6" x14ac:dyDescent="0.3">
      <c r="F298" s="12"/>
    </row>
    <row r="299" spans="6:6" x14ac:dyDescent="0.3">
      <c r="F299" s="12"/>
    </row>
    <row r="300" spans="6:6" x14ac:dyDescent="0.3">
      <c r="F300" s="12"/>
    </row>
    <row r="301" spans="6:6" x14ac:dyDescent="0.3">
      <c r="F301" s="12"/>
    </row>
    <row r="302" spans="6:6" x14ac:dyDescent="0.3">
      <c r="F302" s="12"/>
    </row>
    <row r="303" spans="6:6" x14ac:dyDescent="0.3">
      <c r="F303" s="12"/>
    </row>
    <row r="304" spans="6:6" x14ac:dyDescent="0.3">
      <c r="F304" s="12"/>
    </row>
    <row r="305" spans="6:6" x14ac:dyDescent="0.3">
      <c r="F305" s="12"/>
    </row>
    <row r="306" spans="6:6" x14ac:dyDescent="0.3">
      <c r="F306" s="12"/>
    </row>
    <row r="307" spans="6:6" x14ac:dyDescent="0.3">
      <c r="F307" s="12"/>
    </row>
    <row r="308" spans="6:6" x14ac:dyDescent="0.3">
      <c r="F308" s="12"/>
    </row>
    <row r="309" spans="6:6" x14ac:dyDescent="0.3">
      <c r="F309" s="12"/>
    </row>
    <row r="310" spans="6:6" x14ac:dyDescent="0.3">
      <c r="F310" s="12"/>
    </row>
    <row r="311" spans="6:6" x14ac:dyDescent="0.3">
      <c r="F311" s="12"/>
    </row>
    <row r="312" spans="6:6" x14ac:dyDescent="0.3">
      <c r="F312" s="12"/>
    </row>
    <row r="313" spans="6:6" x14ac:dyDescent="0.3">
      <c r="F313" s="12"/>
    </row>
    <row r="314" spans="6:6" x14ac:dyDescent="0.3">
      <c r="F314" s="12"/>
    </row>
    <row r="315" spans="6:6" x14ac:dyDescent="0.3">
      <c r="F315" s="12"/>
    </row>
    <row r="316" spans="6:6" x14ac:dyDescent="0.3">
      <c r="F316" s="12"/>
    </row>
    <row r="317" spans="6:6" x14ac:dyDescent="0.3">
      <c r="F317" s="12"/>
    </row>
    <row r="318" spans="6:6" x14ac:dyDescent="0.3">
      <c r="F318" s="12"/>
    </row>
    <row r="319" spans="6:6" x14ac:dyDescent="0.3">
      <c r="F319" s="12"/>
    </row>
    <row r="320" spans="6:6" x14ac:dyDescent="0.3">
      <c r="F320" s="12"/>
    </row>
    <row r="321" spans="6:6" x14ac:dyDescent="0.3">
      <c r="F321" s="12"/>
    </row>
    <row r="322" spans="6:6" x14ac:dyDescent="0.3">
      <c r="F322" s="12"/>
    </row>
    <row r="323" spans="6:6" x14ac:dyDescent="0.3">
      <c r="F323" s="12"/>
    </row>
    <row r="324" spans="6:6" x14ac:dyDescent="0.3">
      <c r="F324" s="12"/>
    </row>
    <row r="325" spans="6:6" x14ac:dyDescent="0.3">
      <c r="F325" s="12"/>
    </row>
    <row r="326" spans="6:6" x14ac:dyDescent="0.3">
      <c r="F326" s="12"/>
    </row>
    <row r="327" spans="6:6" x14ac:dyDescent="0.3">
      <c r="F327" s="12"/>
    </row>
    <row r="328" spans="6:6" x14ac:dyDescent="0.3">
      <c r="F328" s="12"/>
    </row>
    <row r="329" spans="6:6" x14ac:dyDescent="0.3">
      <c r="F329" s="12"/>
    </row>
    <row r="330" spans="6:6" x14ac:dyDescent="0.3">
      <c r="F330" s="12"/>
    </row>
    <row r="331" spans="6:6" x14ac:dyDescent="0.3">
      <c r="F331" s="12"/>
    </row>
    <row r="332" spans="6:6" x14ac:dyDescent="0.3">
      <c r="F332" s="12"/>
    </row>
    <row r="333" spans="6:6" x14ac:dyDescent="0.3">
      <c r="F333" s="12"/>
    </row>
    <row r="334" spans="6:6" x14ac:dyDescent="0.3">
      <c r="F334" s="12"/>
    </row>
    <row r="335" spans="6:6" x14ac:dyDescent="0.3">
      <c r="F335" s="12"/>
    </row>
    <row r="336" spans="6:6" x14ac:dyDescent="0.3">
      <c r="F336" s="12"/>
    </row>
    <row r="337" spans="6:6" x14ac:dyDescent="0.3">
      <c r="F337" s="12"/>
    </row>
    <row r="338" spans="6:6" x14ac:dyDescent="0.3">
      <c r="F338" s="12"/>
    </row>
    <row r="339" spans="6:6" x14ac:dyDescent="0.3">
      <c r="F339" s="12"/>
    </row>
    <row r="340" spans="6:6" x14ac:dyDescent="0.3">
      <c r="F340" s="12"/>
    </row>
    <row r="341" spans="6:6" x14ac:dyDescent="0.3">
      <c r="F341" s="12"/>
    </row>
    <row r="342" spans="6:6" x14ac:dyDescent="0.3">
      <c r="F342" s="12"/>
    </row>
    <row r="343" spans="6:6" x14ac:dyDescent="0.3">
      <c r="F343" s="12"/>
    </row>
    <row r="344" spans="6:6" x14ac:dyDescent="0.3">
      <c r="F344" s="12"/>
    </row>
    <row r="345" spans="6:6" x14ac:dyDescent="0.3">
      <c r="F345" s="12"/>
    </row>
    <row r="346" spans="6:6" x14ac:dyDescent="0.3">
      <c r="F346" s="12"/>
    </row>
    <row r="347" spans="6:6" x14ac:dyDescent="0.3">
      <c r="F347" s="12"/>
    </row>
    <row r="348" spans="6:6" x14ac:dyDescent="0.3">
      <c r="F348" s="12"/>
    </row>
    <row r="349" spans="6:6" x14ac:dyDescent="0.3">
      <c r="F349" s="12"/>
    </row>
    <row r="350" spans="6:6" x14ac:dyDescent="0.3">
      <c r="F350" s="12"/>
    </row>
    <row r="351" spans="6:6" x14ac:dyDescent="0.3">
      <c r="F351" s="12"/>
    </row>
    <row r="352" spans="6:6" x14ac:dyDescent="0.3">
      <c r="F352" s="12"/>
    </row>
    <row r="353" spans="6:6" x14ac:dyDescent="0.3">
      <c r="F353" s="12"/>
    </row>
    <row r="354" spans="6:6" x14ac:dyDescent="0.3">
      <c r="F354" s="12"/>
    </row>
    <row r="355" spans="6:6" x14ac:dyDescent="0.3">
      <c r="F355" s="12"/>
    </row>
    <row r="356" spans="6:6" x14ac:dyDescent="0.3">
      <c r="F356" s="12"/>
    </row>
    <row r="357" spans="6:6" x14ac:dyDescent="0.3">
      <c r="F357" s="12"/>
    </row>
    <row r="358" spans="6:6" x14ac:dyDescent="0.3">
      <c r="F358" s="12"/>
    </row>
    <row r="359" spans="6:6" x14ac:dyDescent="0.3">
      <c r="F359" s="12"/>
    </row>
    <row r="360" spans="6:6" x14ac:dyDescent="0.3">
      <c r="F360" s="12"/>
    </row>
    <row r="361" spans="6:6" x14ac:dyDescent="0.3">
      <c r="F361" s="12"/>
    </row>
    <row r="362" spans="6:6" x14ac:dyDescent="0.3">
      <c r="F362" s="12"/>
    </row>
    <row r="363" spans="6:6" x14ac:dyDescent="0.3">
      <c r="F363" s="12"/>
    </row>
    <row r="364" spans="6:6" x14ac:dyDescent="0.3">
      <c r="F364" s="12"/>
    </row>
    <row r="365" spans="6:6" x14ac:dyDescent="0.3">
      <c r="F365" s="12"/>
    </row>
    <row r="366" spans="6:6" x14ac:dyDescent="0.3">
      <c r="F366" s="12"/>
    </row>
    <row r="367" spans="6:6" x14ac:dyDescent="0.3">
      <c r="F367" s="12"/>
    </row>
    <row r="368" spans="6:6" x14ac:dyDescent="0.3">
      <c r="F368" s="12"/>
    </row>
    <row r="369" spans="2:100" x14ac:dyDescent="0.3">
      <c r="F369" s="12"/>
    </row>
    <row r="370" spans="2:100" x14ac:dyDescent="0.3">
      <c r="F370" s="12"/>
    </row>
    <row r="371" spans="2:100" x14ac:dyDescent="0.3">
      <c r="F371" s="12"/>
    </row>
    <row r="372" spans="2:100" x14ac:dyDescent="0.3">
      <c r="F372" s="12"/>
    </row>
    <row r="373" spans="2:100" x14ac:dyDescent="0.3">
      <c r="F373" s="12"/>
    </row>
    <row r="374" spans="2:100" x14ac:dyDescent="0.3">
      <c r="F374" s="12"/>
    </row>
    <row r="375" spans="2:100" x14ac:dyDescent="0.3">
      <c r="F375" s="12"/>
    </row>
    <row r="376" spans="2:100" x14ac:dyDescent="0.3">
      <c r="F376" s="12"/>
    </row>
    <row r="377" spans="2:100" x14ac:dyDescent="0.3">
      <c r="F377" s="12"/>
    </row>
    <row r="378" spans="2:100" x14ac:dyDescent="0.3">
      <c r="F378" s="12"/>
    </row>
    <row r="379" spans="2:100" x14ac:dyDescent="0.3">
      <c r="F379" s="12"/>
    </row>
    <row r="380" spans="2:100" x14ac:dyDescent="0.3">
      <c r="F380" s="12"/>
    </row>
    <row r="381" spans="2:100" x14ac:dyDescent="0.3"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30"/>
      <c r="AE381" s="30"/>
      <c r="AF381" s="30"/>
      <c r="AH381" s="30"/>
      <c r="AI381" s="45"/>
      <c r="AJ381" s="30"/>
      <c r="AK381" s="30"/>
      <c r="AL381" s="49"/>
      <c r="AM381" s="49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</row>
    <row r="382" spans="2:100" x14ac:dyDescent="0.3">
      <c r="S382" s="15"/>
      <c r="T382" s="16"/>
      <c r="U382" s="16"/>
      <c r="V382" s="16"/>
      <c r="W382" s="16"/>
      <c r="X382" s="16"/>
      <c r="Y382" s="16"/>
      <c r="Z382" s="16"/>
      <c r="AA382" s="15"/>
      <c r="AB382" s="28"/>
      <c r="AC382" s="29"/>
    </row>
    <row r="383" spans="2:100" x14ac:dyDescent="0.3">
      <c r="B383" s="1"/>
      <c r="D383" s="1"/>
    </row>
    <row r="387" spans="2:182" s="20" customFormat="1" x14ac:dyDescent="0.3">
      <c r="B387" s="18"/>
      <c r="C387" s="18"/>
      <c r="D387" s="19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3"/>
      <c r="AE387" s="3"/>
      <c r="AF387" s="3"/>
      <c r="AG387" s="3"/>
      <c r="AH387" s="3"/>
      <c r="AI387" s="42"/>
      <c r="AJ387" s="3"/>
      <c r="AK387" s="3"/>
      <c r="AL387" s="46"/>
      <c r="AM387" s="46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100"/>
      <c r="CX387" s="100"/>
      <c r="CY387" s="100"/>
      <c r="CZ387" s="100"/>
      <c r="DA387" s="100"/>
      <c r="DB387" s="100"/>
      <c r="DC387" s="100"/>
      <c r="DD387" s="100"/>
      <c r="DE387" s="100"/>
      <c r="DF387" s="100"/>
      <c r="DG387" s="100"/>
      <c r="DH387" s="100"/>
      <c r="DI387" s="100"/>
      <c r="DJ387" s="100"/>
      <c r="DK387" s="100"/>
      <c r="DL387" s="100"/>
      <c r="DM387" s="100"/>
      <c r="DN387" s="100"/>
      <c r="DO387" s="100"/>
      <c r="DP387" s="100"/>
      <c r="DQ387" s="100"/>
      <c r="DR387" s="100"/>
      <c r="DS387" s="100"/>
      <c r="DT387" s="100"/>
      <c r="DU387" s="100"/>
      <c r="DV387" s="100"/>
      <c r="DW387" s="100"/>
      <c r="DX387" s="100"/>
      <c r="DY387" s="100"/>
      <c r="DZ387" s="100"/>
      <c r="EA387" s="100"/>
      <c r="EB387" s="100"/>
      <c r="EC387" s="100"/>
      <c r="ED387" s="100"/>
      <c r="EE387" s="100"/>
      <c r="EF387" s="100"/>
      <c r="EG387" s="100"/>
      <c r="EH387" s="100"/>
      <c r="EI387" s="100"/>
      <c r="EJ387" s="100"/>
      <c r="EK387" s="100"/>
      <c r="EL387" s="100"/>
      <c r="EM387" s="100"/>
      <c r="EN387" s="100"/>
      <c r="EO387" s="100"/>
      <c r="EP387" s="100"/>
      <c r="EQ387" s="100"/>
      <c r="ER387" s="100"/>
      <c r="ES387" s="100"/>
      <c r="ET387" s="100"/>
      <c r="EU387" s="100"/>
      <c r="EV387" s="100"/>
      <c r="EW387" s="100"/>
      <c r="EX387" s="100"/>
      <c r="EY387" s="100"/>
      <c r="EZ387" s="100"/>
      <c r="FA387" s="100"/>
      <c r="FB387" s="100"/>
      <c r="FC387" s="100"/>
      <c r="FD387" s="100"/>
      <c r="FE387" s="100"/>
      <c r="FF387" s="100"/>
      <c r="FG387" s="100"/>
      <c r="FH387" s="100"/>
      <c r="FI387" s="100"/>
      <c r="FJ387" s="100"/>
      <c r="FK387" s="100"/>
      <c r="FL387" s="100"/>
      <c r="FM387" s="100"/>
      <c r="FN387" s="100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</row>
    <row r="396" spans="2:182" x14ac:dyDescent="0.3">
      <c r="AA396" s="14"/>
    </row>
    <row r="397" spans="2:182" x14ac:dyDescent="0.3">
      <c r="S397" s="15"/>
      <c r="T397" s="16"/>
      <c r="U397" s="15"/>
      <c r="V397" s="16"/>
      <c r="W397" s="15"/>
      <c r="X397" s="15"/>
      <c r="Y397" s="15"/>
      <c r="Z397" s="15"/>
      <c r="AA397" s="15"/>
      <c r="AB397" s="21"/>
      <c r="AC397" s="15"/>
    </row>
    <row r="399" spans="2:182" x14ac:dyDescent="0.3">
      <c r="D399" s="1"/>
    </row>
    <row r="445" spans="2:28" ht="15.6" x14ac:dyDescent="0.3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 spans="2:28" x14ac:dyDescent="0.3">
      <c r="S446" s="15"/>
      <c r="T446" s="15"/>
      <c r="V446" s="15"/>
      <c r="W446" s="15"/>
      <c r="X446" s="15"/>
      <c r="Y446" s="15"/>
      <c r="Z446" s="15"/>
      <c r="AA446" s="15"/>
      <c r="AB446" s="21"/>
    </row>
    <row r="447" spans="2:28" ht="16.2" x14ac:dyDescent="0.45">
      <c r="D447" s="1"/>
      <c r="S447" s="15"/>
      <c r="T447" s="15"/>
      <c r="V447" s="15"/>
      <c r="W447" s="15"/>
      <c r="X447" s="15"/>
      <c r="Y447" s="15"/>
      <c r="Z447" s="15"/>
      <c r="AA447" s="15"/>
      <c r="AB447" s="23"/>
    </row>
    <row r="448" spans="2:28" x14ac:dyDescent="0.3">
      <c r="B448" s="20"/>
      <c r="S448" s="15"/>
      <c r="T448" s="15"/>
      <c r="V448" s="15"/>
      <c r="W448" s="15"/>
      <c r="X448" s="15"/>
      <c r="Y448" s="15"/>
      <c r="Z448" s="15"/>
      <c r="AA448" s="15"/>
      <c r="AB448" s="21"/>
    </row>
    <row r="449" spans="2:28" x14ac:dyDescent="0.3">
      <c r="B449" s="20"/>
      <c r="S449" s="15"/>
      <c r="T449" s="16"/>
      <c r="V449" s="16"/>
      <c r="W449" s="15"/>
      <c r="X449" s="15"/>
      <c r="Y449" s="15"/>
      <c r="Z449" s="15"/>
      <c r="AA449" s="15"/>
      <c r="AB449" s="21"/>
    </row>
    <row r="450" spans="2:28" x14ac:dyDescent="0.3">
      <c r="B450" s="20"/>
      <c r="S450" s="15"/>
      <c r="T450" s="15"/>
      <c r="V450" s="15"/>
      <c r="W450" s="15"/>
      <c r="X450" s="15"/>
      <c r="Y450" s="15"/>
      <c r="Z450" s="15"/>
      <c r="AA450" s="15"/>
      <c r="AB450" s="21"/>
    </row>
    <row r="451" spans="2:28" x14ac:dyDescent="0.3">
      <c r="B451" s="20"/>
      <c r="S451" s="15"/>
      <c r="T451" s="15"/>
      <c r="V451" s="15"/>
      <c r="W451" s="15"/>
      <c r="X451" s="15"/>
      <c r="Y451" s="15"/>
      <c r="Z451" s="15"/>
      <c r="AA451" s="15"/>
      <c r="AB451" s="21"/>
    </row>
    <row r="452" spans="2:28" x14ac:dyDescent="0.3">
      <c r="B452" s="20"/>
      <c r="D452" s="1"/>
      <c r="E452" s="1"/>
      <c r="F452" s="1"/>
      <c r="S452" s="15"/>
      <c r="T452" s="15"/>
      <c r="V452" s="15"/>
      <c r="W452" s="15"/>
      <c r="X452" s="15"/>
      <c r="Y452" s="15"/>
      <c r="Z452" s="15"/>
      <c r="AA452" s="15"/>
      <c r="AB452" s="21"/>
    </row>
    <row r="453" spans="2:28" x14ac:dyDescent="0.3">
      <c r="B453" s="20"/>
      <c r="S453" s="15"/>
      <c r="T453" s="15"/>
      <c r="V453" s="15"/>
      <c r="W453" s="15"/>
      <c r="X453" s="15"/>
      <c r="Y453" s="15"/>
      <c r="Z453" s="15"/>
      <c r="AA453" s="15"/>
      <c r="AB453" s="21"/>
    </row>
    <row r="454" spans="2:28" x14ac:dyDescent="0.3">
      <c r="B454" s="20"/>
      <c r="S454" s="15"/>
      <c r="T454" s="15"/>
      <c r="V454" s="15"/>
      <c r="W454" s="15"/>
      <c r="X454" s="15"/>
      <c r="Y454" s="15"/>
      <c r="Z454" s="15"/>
      <c r="AA454" s="15"/>
      <c r="AB454" s="21"/>
    </row>
    <row r="455" spans="2:28" x14ac:dyDescent="0.3">
      <c r="B455" s="20"/>
      <c r="S455" s="15"/>
      <c r="T455" s="15"/>
      <c r="V455" s="15"/>
      <c r="W455" s="15"/>
      <c r="X455" s="15"/>
      <c r="Y455" s="15"/>
      <c r="Z455" s="15"/>
      <c r="AA455" s="15"/>
      <c r="AB455" s="21"/>
    </row>
    <row r="456" spans="2:28" x14ac:dyDescent="0.3">
      <c r="B456" s="20"/>
      <c r="S456" s="15"/>
      <c r="T456" s="16"/>
      <c r="V456" s="16"/>
      <c r="W456" s="15"/>
      <c r="X456" s="15"/>
      <c r="Y456" s="15"/>
      <c r="Z456" s="15"/>
      <c r="AA456" s="15"/>
      <c r="AB456" s="21"/>
    </row>
    <row r="457" spans="2:28" x14ac:dyDescent="0.3">
      <c r="B457" s="20"/>
      <c r="S457" s="15"/>
      <c r="T457" s="15"/>
      <c r="V457" s="15"/>
      <c r="W457" s="15"/>
      <c r="X457" s="15"/>
      <c r="Y457" s="15"/>
      <c r="Z457" s="15"/>
      <c r="AA457" s="15"/>
      <c r="AB457" s="21"/>
    </row>
    <row r="458" spans="2:28" x14ac:dyDescent="0.3">
      <c r="B458" s="20"/>
      <c r="D458" s="1"/>
      <c r="F458" s="24"/>
      <c r="S458" s="15"/>
      <c r="T458" s="15"/>
      <c r="V458" s="15"/>
      <c r="W458" s="15"/>
      <c r="X458" s="15"/>
      <c r="Y458" s="15"/>
      <c r="Z458" s="15"/>
      <c r="AA458" s="15"/>
      <c r="AB458" s="17"/>
    </row>
    <row r="459" spans="2:28" x14ac:dyDescent="0.3">
      <c r="B459" s="20"/>
      <c r="S459" s="15"/>
      <c r="T459" s="15"/>
      <c r="V459" s="15"/>
      <c r="W459" s="15"/>
      <c r="X459" s="15"/>
      <c r="Y459" s="15"/>
      <c r="Z459" s="15"/>
      <c r="AA459" s="15"/>
      <c r="AB459" s="21"/>
    </row>
    <row r="460" spans="2:28" x14ac:dyDescent="0.3">
      <c r="B460" s="20"/>
      <c r="S460" s="15"/>
      <c r="T460" s="15"/>
      <c r="V460" s="15"/>
      <c r="W460" s="15"/>
      <c r="X460" s="15"/>
      <c r="Y460" s="15"/>
      <c r="Z460" s="15"/>
      <c r="AA460" s="15"/>
      <c r="AB460" s="21"/>
    </row>
    <row r="461" spans="2:28" x14ac:dyDescent="0.3">
      <c r="B461" s="20"/>
      <c r="S461" s="15"/>
      <c r="T461" s="15"/>
      <c r="V461" s="15"/>
      <c r="W461" s="15"/>
      <c r="X461" s="15"/>
      <c r="Y461" s="15"/>
      <c r="Z461" s="15"/>
      <c r="AA461" s="15"/>
      <c r="AB461" s="21"/>
    </row>
    <row r="462" spans="2:28" x14ac:dyDescent="0.3">
      <c r="B462" s="20"/>
      <c r="S462" s="15"/>
      <c r="T462" s="15"/>
      <c r="V462" s="15"/>
      <c r="W462" s="15"/>
      <c r="X462" s="15"/>
      <c r="Y462" s="15"/>
      <c r="Z462" s="15"/>
      <c r="AA462" s="15"/>
      <c r="AB462" s="21"/>
    </row>
    <row r="463" spans="2:28" x14ac:dyDescent="0.3">
      <c r="B463" s="20"/>
      <c r="S463" s="15"/>
      <c r="T463" s="15"/>
      <c r="V463" s="15"/>
      <c r="W463" s="15"/>
      <c r="X463" s="15"/>
      <c r="Y463" s="15"/>
      <c r="Z463" s="15"/>
      <c r="AA463" s="15"/>
      <c r="AB463" s="21"/>
    </row>
    <row r="464" spans="2:28" x14ac:dyDescent="0.3">
      <c r="B464" s="20"/>
      <c r="S464" s="15"/>
      <c r="T464" s="15"/>
      <c r="V464" s="15"/>
      <c r="W464" s="15"/>
      <c r="X464" s="15"/>
      <c r="Y464" s="15"/>
      <c r="Z464" s="15"/>
      <c r="AA464" s="15"/>
      <c r="AB464" s="21"/>
    </row>
    <row r="465" spans="2:28" x14ac:dyDescent="0.3">
      <c r="B465" s="20"/>
      <c r="S465" s="15"/>
      <c r="T465" s="15"/>
      <c r="V465" s="15"/>
      <c r="W465" s="15"/>
      <c r="X465" s="15"/>
      <c r="Y465" s="15"/>
      <c r="Z465" s="15"/>
      <c r="AA465" s="15"/>
      <c r="AB465" s="21"/>
    </row>
    <row r="466" spans="2:28" x14ac:dyDescent="0.3">
      <c r="B466" s="20"/>
      <c r="S466" s="15"/>
      <c r="T466" s="15"/>
      <c r="V466" s="15"/>
      <c r="W466" s="15"/>
      <c r="X466" s="15"/>
      <c r="Y466" s="15"/>
      <c r="Z466" s="15"/>
      <c r="AA466" s="15"/>
      <c r="AB466" s="21"/>
    </row>
    <row r="467" spans="2:28" x14ac:dyDescent="0.3">
      <c r="B467" s="20"/>
      <c r="S467" s="15"/>
      <c r="T467" s="15"/>
      <c r="V467" s="15"/>
      <c r="W467" s="15"/>
      <c r="X467" s="15"/>
      <c r="Y467" s="15"/>
      <c r="Z467" s="15"/>
      <c r="AA467" s="15"/>
      <c r="AB467" s="21"/>
    </row>
    <row r="468" spans="2:28" x14ac:dyDescent="0.3">
      <c r="B468" s="20"/>
      <c r="D468" s="1"/>
      <c r="S468" s="15"/>
      <c r="T468" s="15"/>
      <c r="V468" s="15"/>
      <c r="W468" s="15"/>
      <c r="X468" s="15"/>
      <c r="Y468" s="15"/>
      <c r="Z468" s="15"/>
      <c r="AA468" s="15"/>
      <c r="AB468" s="21"/>
    </row>
    <row r="469" spans="2:28" x14ac:dyDescent="0.3">
      <c r="B469" s="20"/>
      <c r="S469" s="15"/>
      <c r="T469" s="15"/>
      <c r="V469" s="15"/>
      <c r="W469" s="15"/>
      <c r="X469" s="15"/>
      <c r="Y469" s="15"/>
      <c r="Z469" s="15"/>
      <c r="AA469" s="15"/>
      <c r="AB469" s="21"/>
    </row>
    <row r="470" spans="2:28" ht="15" thickBot="1" x14ac:dyDescent="0.35">
      <c r="S470" s="15"/>
      <c r="T470" s="15"/>
      <c r="V470" s="15"/>
      <c r="W470" s="15"/>
      <c r="X470" s="15"/>
      <c r="Y470" s="15"/>
      <c r="Z470" s="15"/>
      <c r="AA470" s="15"/>
      <c r="AB470" s="25"/>
    </row>
    <row r="471" spans="2:28" ht="16.2" thickBot="1" x14ac:dyDescent="0.35">
      <c r="F471" s="26"/>
      <c r="S471" s="15"/>
      <c r="T471" s="27"/>
      <c r="V471" s="15"/>
      <c r="W471" s="15"/>
      <c r="X471" s="15"/>
      <c r="Y471" s="15"/>
      <c r="Z471" s="15"/>
      <c r="AA471" s="15"/>
      <c r="AB471" s="21"/>
    </row>
    <row r="472" spans="2:28" x14ac:dyDescent="0.3">
      <c r="S472" s="15"/>
      <c r="T472" s="15"/>
      <c r="V472" s="15"/>
      <c r="W472" s="15"/>
      <c r="X472" s="15"/>
      <c r="Y472" s="15"/>
      <c r="Z472" s="15"/>
      <c r="AA472" s="15"/>
      <c r="AB472" s="21"/>
    </row>
    <row r="473" spans="2:28" x14ac:dyDescent="0.3">
      <c r="S473" s="15"/>
      <c r="T473" s="15"/>
      <c r="V473" s="15"/>
      <c r="W473" s="15"/>
      <c r="X473" s="15"/>
      <c r="Y473" s="15"/>
      <c r="Z473" s="15"/>
      <c r="AA473" s="15"/>
      <c r="AB473" s="21"/>
    </row>
    <row r="474" spans="2:28" x14ac:dyDescent="0.3">
      <c r="S474" s="15"/>
      <c r="T474" s="15"/>
      <c r="V474" s="15"/>
      <c r="W474" s="15"/>
      <c r="X474" s="15"/>
      <c r="Y474" s="15"/>
      <c r="Z474" s="15"/>
      <c r="AA474" s="15"/>
      <c r="AB474" s="21"/>
    </row>
  </sheetData>
  <mergeCells count="1">
    <mergeCell ref="CW1:FN104857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8523-DCB5-4F83-8E71-13AF2BF35C91}">
  <dimension ref="A3:L434"/>
  <sheetViews>
    <sheetView workbookViewId="0">
      <pane ySplit="3" topLeftCell="A344" activePane="bottomLeft" state="frozen"/>
      <selection pane="bottomLeft" activeCell="D356" sqref="D356"/>
    </sheetView>
  </sheetViews>
  <sheetFormatPr defaultRowHeight="14.4" x14ac:dyDescent="0.3"/>
  <cols>
    <col min="1" max="1" width="10.109375" bestFit="1" customWidth="1"/>
    <col min="3" max="3" width="19.33203125" customWidth="1"/>
    <col min="4" max="4" width="15.44140625" customWidth="1"/>
    <col min="5" max="5" width="10.33203125" bestFit="1" customWidth="1"/>
    <col min="6" max="6" width="24" bestFit="1" customWidth="1"/>
    <col min="7" max="7" width="16.33203125" customWidth="1"/>
    <col min="8" max="8" width="11.44140625" style="37" bestFit="1" customWidth="1"/>
    <col min="10" max="10" width="10.44140625" bestFit="1" customWidth="1"/>
  </cols>
  <sheetData>
    <row r="3" spans="1:8" x14ac:dyDescent="0.3">
      <c r="B3" t="s">
        <v>477</v>
      </c>
      <c r="C3" t="s">
        <v>673</v>
      </c>
      <c r="D3" t="s">
        <v>455</v>
      </c>
      <c r="E3" t="s">
        <v>448</v>
      </c>
      <c r="F3" t="s">
        <v>721</v>
      </c>
      <c r="H3" s="37" t="s">
        <v>450</v>
      </c>
    </row>
    <row r="4" spans="1:8" x14ac:dyDescent="0.3">
      <c r="A4" s="87">
        <v>983648</v>
      </c>
      <c r="B4">
        <v>1</v>
      </c>
      <c r="C4" t="s">
        <v>68</v>
      </c>
      <c r="D4" s="62">
        <v>277732</v>
      </c>
      <c r="E4" t="s">
        <v>559</v>
      </c>
      <c r="F4" t="s">
        <v>726</v>
      </c>
      <c r="H4" s="37">
        <v>14200</v>
      </c>
    </row>
    <row r="5" spans="1:8" x14ac:dyDescent="0.3">
      <c r="B5">
        <v>2</v>
      </c>
      <c r="C5" t="s">
        <v>283</v>
      </c>
      <c r="D5" s="62">
        <v>505485</v>
      </c>
      <c r="E5" t="s">
        <v>706</v>
      </c>
      <c r="F5" t="s">
        <v>736</v>
      </c>
      <c r="H5" s="37">
        <v>12600</v>
      </c>
    </row>
    <row r="6" spans="1:8" x14ac:dyDescent="0.3">
      <c r="B6">
        <v>3</v>
      </c>
      <c r="C6" t="s">
        <v>215</v>
      </c>
      <c r="D6" s="62">
        <v>74771</v>
      </c>
      <c r="E6" t="s">
        <v>625</v>
      </c>
      <c r="F6" t="s">
        <v>746</v>
      </c>
      <c r="H6" s="37">
        <v>14000</v>
      </c>
    </row>
    <row r="7" spans="1:8" x14ac:dyDescent="0.3">
      <c r="B7">
        <v>4</v>
      </c>
      <c r="C7" t="s">
        <v>65</v>
      </c>
      <c r="D7" s="62">
        <v>83089</v>
      </c>
      <c r="E7" t="s">
        <v>559</v>
      </c>
      <c r="F7" t="s">
        <v>724</v>
      </c>
      <c r="H7" s="37">
        <v>12800</v>
      </c>
    </row>
    <row r="8" spans="1:8" x14ac:dyDescent="0.3">
      <c r="B8">
        <v>5</v>
      </c>
      <c r="C8" t="s">
        <v>369</v>
      </c>
      <c r="D8" s="62">
        <v>100021</v>
      </c>
      <c r="E8" t="s">
        <v>559</v>
      </c>
      <c r="F8" t="s">
        <v>739</v>
      </c>
      <c r="H8" s="37">
        <v>12800</v>
      </c>
    </row>
    <row r="9" spans="1:8" x14ac:dyDescent="0.3">
      <c r="B9">
        <v>6</v>
      </c>
      <c r="C9" t="s">
        <v>53</v>
      </c>
      <c r="D9" s="62">
        <v>100052</v>
      </c>
      <c r="E9" t="s">
        <v>559</v>
      </c>
      <c r="F9" t="s">
        <v>728</v>
      </c>
      <c r="H9" s="37">
        <v>14700</v>
      </c>
    </row>
    <row r="10" spans="1:8" x14ac:dyDescent="0.3">
      <c r="B10">
        <v>7</v>
      </c>
      <c r="C10" t="s">
        <v>383</v>
      </c>
      <c r="D10" s="62">
        <v>100065</v>
      </c>
      <c r="E10" t="s">
        <v>706</v>
      </c>
      <c r="F10" t="s">
        <v>748</v>
      </c>
      <c r="H10" s="37">
        <v>12300</v>
      </c>
    </row>
    <row r="11" spans="1:8" x14ac:dyDescent="0.3">
      <c r="B11">
        <v>8</v>
      </c>
      <c r="C11" t="s">
        <v>34</v>
      </c>
      <c r="D11" s="62">
        <v>100167</v>
      </c>
    </row>
    <row r="12" spans="1:8" x14ac:dyDescent="0.3">
      <c r="B12">
        <v>9</v>
      </c>
      <c r="C12" t="s">
        <v>337</v>
      </c>
      <c r="D12" s="62">
        <v>100174</v>
      </c>
      <c r="E12" t="s">
        <v>708</v>
      </c>
      <c r="F12" t="s">
        <v>752</v>
      </c>
      <c r="H12" s="37">
        <v>12800</v>
      </c>
    </row>
    <row r="13" spans="1:8" x14ac:dyDescent="0.3">
      <c r="B13">
        <v>10</v>
      </c>
      <c r="C13" t="s">
        <v>234</v>
      </c>
      <c r="D13" s="62">
        <v>100200</v>
      </c>
      <c r="E13" t="s">
        <v>625</v>
      </c>
      <c r="F13" t="s">
        <v>728</v>
      </c>
      <c r="H13" s="37">
        <v>13700</v>
      </c>
    </row>
    <row r="14" spans="1:8" x14ac:dyDescent="0.3">
      <c r="B14">
        <v>11</v>
      </c>
      <c r="C14" t="s">
        <v>385</v>
      </c>
      <c r="D14" s="62">
        <v>102633</v>
      </c>
    </row>
    <row r="15" spans="1:8" x14ac:dyDescent="0.3">
      <c r="B15">
        <v>12</v>
      </c>
      <c r="C15" t="s">
        <v>391</v>
      </c>
      <c r="D15" s="62">
        <v>104391</v>
      </c>
    </row>
    <row r="16" spans="1:8" x14ac:dyDescent="0.3">
      <c r="B16">
        <v>13</v>
      </c>
      <c r="C16" t="s">
        <v>37</v>
      </c>
      <c r="D16" s="62">
        <v>108782</v>
      </c>
      <c r="E16" t="s">
        <v>695</v>
      </c>
      <c r="F16" t="s">
        <v>724</v>
      </c>
      <c r="H16" s="37">
        <v>9700</v>
      </c>
    </row>
    <row r="17" spans="2:8" x14ac:dyDescent="0.3">
      <c r="B17">
        <v>14</v>
      </c>
      <c r="C17" t="s">
        <v>84</v>
      </c>
      <c r="D17" s="62">
        <v>129197</v>
      </c>
      <c r="E17" t="s">
        <v>490</v>
      </c>
      <c r="F17" t="s">
        <v>726</v>
      </c>
      <c r="H17" s="37">
        <v>12800</v>
      </c>
    </row>
    <row r="18" spans="2:8" x14ac:dyDescent="0.3">
      <c r="B18">
        <v>15</v>
      </c>
      <c r="C18" t="s">
        <v>372</v>
      </c>
      <c r="D18" s="62">
        <v>163767</v>
      </c>
      <c r="E18" t="s">
        <v>598</v>
      </c>
      <c r="F18" t="s">
        <v>743</v>
      </c>
      <c r="H18" s="37">
        <v>12800</v>
      </c>
    </row>
    <row r="19" spans="2:8" x14ac:dyDescent="0.3">
      <c r="B19">
        <v>16</v>
      </c>
      <c r="C19" t="s">
        <v>102</v>
      </c>
      <c r="D19" s="62">
        <v>165649</v>
      </c>
      <c r="E19" t="s">
        <v>696</v>
      </c>
      <c r="F19" t="s">
        <v>735</v>
      </c>
      <c r="H19" s="37">
        <v>2900</v>
      </c>
    </row>
    <row r="20" spans="2:8" x14ac:dyDescent="0.3">
      <c r="B20">
        <v>17</v>
      </c>
      <c r="C20" t="s">
        <v>73</v>
      </c>
      <c r="D20" s="62">
        <v>181826</v>
      </c>
      <c r="E20" t="s">
        <v>559</v>
      </c>
      <c r="F20" t="s">
        <v>736</v>
      </c>
      <c r="H20" s="37">
        <v>13800</v>
      </c>
    </row>
    <row r="21" spans="2:8" x14ac:dyDescent="0.3">
      <c r="B21">
        <v>18</v>
      </c>
      <c r="C21" t="s">
        <v>82</v>
      </c>
      <c r="D21" s="62">
        <v>184002</v>
      </c>
      <c r="E21" t="s">
        <v>625</v>
      </c>
      <c r="F21" t="s">
        <v>736</v>
      </c>
      <c r="H21" s="37">
        <v>13600</v>
      </c>
    </row>
    <row r="22" spans="2:8" x14ac:dyDescent="0.3">
      <c r="B22">
        <v>19</v>
      </c>
      <c r="C22" t="s">
        <v>349</v>
      </c>
      <c r="D22" s="62">
        <v>196168</v>
      </c>
      <c r="E22" t="s">
        <v>559</v>
      </c>
      <c r="F22" t="s">
        <v>726</v>
      </c>
      <c r="H22" s="37">
        <v>12200</v>
      </c>
    </row>
    <row r="23" spans="2:8" x14ac:dyDescent="0.3">
      <c r="B23">
        <v>20</v>
      </c>
      <c r="C23" t="s">
        <v>408</v>
      </c>
      <c r="D23" s="62">
        <v>197544</v>
      </c>
      <c r="E23" t="s">
        <v>559</v>
      </c>
      <c r="F23" t="s">
        <v>743</v>
      </c>
      <c r="H23" s="37">
        <v>11100</v>
      </c>
    </row>
    <row r="24" spans="2:8" x14ac:dyDescent="0.3">
      <c r="B24">
        <v>21</v>
      </c>
      <c r="C24" t="s">
        <v>399</v>
      </c>
      <c r="D24" s="62">
        <v>209517</v>
      </c>
      <c r="E24" t="s">
        <v>706</v>
      </c>
      <c r="F24" t="s">
        <v>743</v>
      </c>
      <c r="H24" s="37">
        <v>12600</v>
      </c>
    </row>
    <row r="25" spans="2:8" x14ac:dyDescent="0.3">
      <c r="B25">
        <v>22</v>
      </c>
      <c r="C25" t="s">
        <v>310</v>
      </c>
      <c r="D25" s="62">
        <v>293515</v>
      </c>
      <c r="E25" t="s">
        <v>559</v>
      </c>
      <c r="F25" t="s">
        <v>736</v>
      </c>
      <c r="H25" s="37">
        <v>12500</v>
      </c>
    </row>
    <row r="26" spans="2:8" x14ac:dyDescent="0.3">
      <c r="B26">
        <v>23</v>
      </c>
      <c r="C26" t="s">
        <v>242</v>
      </c>
      <c r="D26" s="62">
        <v>220878</v>
      </c>
      <c r="E26" t="s">
        <v>674</v>
      </c>
      <c r="F26" t="s">
        <v>736</v>
      </c>
      <c r="H26" s="37">
        <v>13000</v>
      </c>
    </row>
    <row r="27" spans="2:8" x14ac:dyDescent="0.3">
      <c r="B27">
        <v>24</v>
      </c>
      <c r="C27" t="s">
        <v>370</v>
      </c>
      <c r="D27" s="62">
        <v>224637</v>
      </c>
      <c r="E27" t="s">
        <v>559</v>
      </c>
      <c r="F27" t="s">
        <v>745</v>
      </c>
      <c r="H27" s="37">
        <v>5000</v>
      </c>
    </row>
    <row r="28" spans="2:8" x14ac:dyDescent="0.3">
      <c r="B28">
        <v>25</v>
      </c>
      <c r="C28" t="s">
        <v>363</v>
      </c>
      <c r="D28" s="62">
        <v>244085</v>
      </c>
      <c r="E28" t="s">
        <v>613</v>
      </c>
      <c r="F28" t="s">
        <v>746</v>
      </c>
      <c r="H28" s="37">
        <v>12800</v>
      </c>
    </row>
    <row r="29" spans="2:8" x14ac:dyDescent="0.3">
      <c r="B29">
        <v>26</v>
      </c>
      <c r="C29" t="s">
        <v>172</v>
      </c>
      <c r="D29" s="62">
        <v>245659</v>
      </c>
      <c r="E29" t="s">
        <v>706</v>
      </c>
      <c r="F29" t="s">
        <v>737</v>
      </c>
      <c r="H29" s="37">
        <v>9200</v>
      </c>
    </row>
    <row r="30" spans="2:8" x14ac:dyDescent="0.3">
      <c r="B30">
        <v>27</v>
      </c>
      <c r="C30" t="s">
        <v>261</v>
      </c>
      <c r="D30" s="62">
        <v>245860</v>
      </c>
    </row>
    <row r="31" spans="2:8" x14ac:dyDescent="0.3">
      <c r="B31">
        <v>28</v>
      </c>
      <c r="C31" t="s">
        <v>377</v>
      </c>
      <c r="D31" s="62">
        <v>250882</v>
      </c>
    </row>
    <row r="32" spans="2:8" x14ac:dyDescent="0.3">
      <c r="B32">
        <v>29</v>
      </c>
      <c r="C32" t="s">
        <v>79</v>
      </c>
      <c r="D32" s="62">
        <v>253342</v>
      </c>
    </row>
    <row r="33" spans="2:8" x14ac:dyDescent="0.3">
      <c r="B33">
        <v>30</v>
      </c>
      <c r="C33" t="s">
        <v>335</v>
      </c>
      <c r="D33" s="62">
        <v>263932</v>
      </c>
    </row>
    <row r="34" spans="2:8" x14ac:dyDescent="0.3">
      <c r="B34">
        <v>31</v>
      </c>
      <c r="C34" t="s">
        <v>83</v>
      </c>
      <c r="D34" s="62">
        <v>271889</v>
      </c>
      <c r="E34" t="s">
        <v>625</v>
      </c>
      <c r="F34" t="s">
        <v>724</v>
      </c>
      <c r="H34" s="37">
        <v>13500</v>
      </c>
    </row>
    <row r="35" spans="2:8" x14ac:dyDescent="0.3">
      <c r="B35">
        <v>32</v>
      </c>
      <c r="C35" t="s">
        <v>226</v>
      </c>
      <c r="D35" s="62">
        <v>276935</v>
      </c>
      <c r="E35" t="s">
        <v>706</v>
      </c>
      <c r="F35" t="s">
        <v>743</v>
      </c>
      <c r="H35" s="37">
        <v>13200</v>
      </c>
    </row>
    <row r="36" spans="2:8" x14ac:dyDescent="0.3">
      <c r="B36">
        <v>33</v>
      </c>
      <c r="C36" t="s">
        <v>213</v>
      </c>
      <c r="D36" s="62">
        <v>286455</v>
      </c>
    </row>
    <row r="37" spans="2:8" x14ac:dyDescent="0.3">
      <c r="B37">
        <v>34</v>
      </c>
      <c r="C37" t="s">
        <v>49</v>
      </c>
      <c r="D37" s="62">
        <v>291473</v>
      </c>
    </row>
    <row r="38" spans="2:8" x14ac:dyDescent="0.3">
      <c r="B38">
        <v>35</v>
      </c>
      <c r="C38" t="s">
        <v>204</v>
      </c>
      <c r="D38" s="62">
        <v>324101</v>
      </c>
      <c r="E38" t="s">
        <v>490</v>
      </c>
      <c r="F38" t="s">
        <v>735</v>
      </c>
      <c r="H38" s="37">
        <v>9600</v>
      </c>
    </row>
    <row r="39" spans="2:8" x14ac:dyDescent="0.3">
      <c r="B39">
        <v>36</v>
      </c>
      <c r="C39" t="s">
        <v>75</v>
      </c>
      <c r="D39" s="62">
        <v>327491</v>
      </c>
      <c r="E39" t="s">
        <v>706</v>
      </c>
      <c r="F39" t="s">
        <v>733</v>
      </c>
      <c r="H39" s="37">
        <v>13500</v>
      </c>
    </row>
    <row r="40" spans="2:8" x14ac:dyDescent="0.3">
      <c r="B40">
        <v>37</v>
      </c>
      <c r="C40" t="s">
        <v>339</v>
      </c>
      <c r="D40" s="62">
        <v>352489</v>
      </c>
      <c r="E40" t="s">
        <v>559</v>
      </c>
      <c r="F40" t="s">
        <v>746</v>
      </c>
      <c r="H40" s="37">
        <v>13000</v>
      </c>
    </row>
    <row r="41" spans="2:8" x14ac:dyDescent="0.3">
      <c r="B41">
        <v>38</v>
      </c>
      <c r="C41" t="s">
        <v>173</v>
      </c>
      <c r="D41" s="62">
        <v>361022</v>
      </c>
      <c r="E41" t="s">
        <v>559</v>
      </c>
      <c r="F41" t="s">
        <v>735</v>
      </c>
      <c r="H41" s="37">
        <v>11600</v>
      </c>
    </row>
    <row r="42" spans="2:8" x14ac:dyDescent="0.3">
      <c r="B42">
        <v>39</v>
      </c>
      <c r="C42" t="s">
        <v>360</v>
      </c>
      <c r="D42" s="62">
        <v>372191</v>
      </c>
      <c r="E42" t="s">
        <v>559</v>
      </c>
      <c r="F42" t="s">
        <v>747</v>
      </c>
      <c r="H42" s="37">
        <v>12800</v>
      </c>
    </row>
    <row r="43" spans="2:8" x14ac:dyDescent="0.3">
      <c r="B43">
        <v>40</v>
      </c>
      <c r="C43" t="s">
        <v>209</v>
      </c>
      <c r="D43" s="62">
        <v>374882</v>
      </c>
      <c r="E43" t="s">
        <v>753</v>
      </c>
      <c r="F43" t="s">
        <v>743</v>
      </c>
      <c r="H43" s="37">
        <v>10600</v>
      </c>
    </row>
    <row r="44" spans="2:8" x14ac:dyDescent="0.3">
      <c r="B44">
        <v>41</v>
      </c>
      <c r="C44" t="s">
        <v>366</v>
      </c>
      <c r="D44" s="62">
        <v>375766</v>
      </c>
    </row>
    <row r="45" spans="2:8" x14ac:dyDescent="0.3">
      <c r="B45">
        <v>42</v>
      </c>
      <c r="C45" t="s">
        <v>206</v>
      </c>
      <c r="D45" s="62">
        <v>377210</v>
      </c>
      <c r="E45" t="s">
        <v>625</v>
      </c>
      <c r="F45" t="s">
        <v>736</v>
      </c>
      <c r="H45" s="37">
        <v>11900</v>
      </c>
    </row>
    <row r="46" spans="2:8" x14ac:dyDescent="0.3">
      <c r="B46">
        <v>43</v>
      </c>
      <c r="C46" t="s">
        <v>201</v>
      </c>
      <c r="D46" s="62">
        <v>379397</v>
      </c>
    </row>
    <row r="47" spans="2:8" x14ac:dyDescent="0.3">
      <c r="B47">
        <v>44</v>
      </c>
      <c r="C47" t="s">
        <v>382</v>
      </c>
      <c r="D47" s="62">
        <v>381933</v>
      </c>
    </row>
    <row r="48" spans="2:8" x14ac:dyDescent="0.3">
      <c r="B48">
        <v>45</v>
      </c>
      <c r="C48" t="s">
        <v>268</v>
      </c>
      <c r="D48" s="62">
        <v>385347</v>
      </c>
      <c r="E48" t="s">
        <v>607</v>
      </c>
      <c r="F48" t="s">
        <v>746</v>
      </c>
      <c r="H48" s="37">
        <v>13300</v>
      </c>
    </row>
    <row r="49" spans="2:8" x14ac:dyDescent="0.3">
      <c r="B49">
        <v>46</v>
      </c>
      <c r="C49" t="s">
        <v>106</v>
      </c>
      <c r="D49" s="62">
        <v>410029</v>
      </c>
      <c r="E49" t="s">
        <v>554</v>
      </c>
      <c r="F49" t="s">
        <v>735</v>
      </c>
      <c r="H49" s="37">
        <v>12600</v>
      </c>
    </row>
    <row r="50" spans="2:8" x14ac:dyDescent="0.3">
      <c r="B50">
        <v>47</v>
      </c>
      <c r="C50" t="s">
        <v>404</v>
      </c>
      <c r="D50" s="62">
        <v>411394</v>
      </c>
      <c r="E50" t="s">
        <v>559</v>
      </c>
      <c r="F50" t="s">
        <v>735</v>
      </c>
      <c r="H50" s="37">
        <v>11800</v>
      </c>
    </row>
    <row r="51" spans="2:8" x14ac:dyDescent="0.3">
      <c r="B51">
        <v>48</v>
      </c>
      <c r="C51" t="s">
        <v>71</v>
      </c>
      <c r="D51" s="62">
        <v>412652</v>
      </c>
      <c r="E51" t="s">
        <v>559</v>
      </c>
      <c r="F51" t="s">
        <v>732</v>
      </c>
      <c r="H51" s="37">
        <v>14200</v>
      </c>
    </row>
    <row r="52" spans="2:8" x14ac:dyDescent="0.3">
      <c r="B52">
        <v>49</v>
      </c>
      <c r="C52" t="s">
        <v>303</v>
      </c>
      <c r="D52" s="62">
        <v>425380</v>
      </c>
      <c r="E52" t="s">
        <v>691</v>
      </c>
      <c r="F52" t="s">
        <v>737</v>
      </c>
      <c r="H52" s="37">
        <v>13300</v>
      </c>
    </row>
    <row r="53" spans="2:8" x14ac:dyDescent="0.3">
      <c r="B53">
        <v>50</v>
      </c>
      <c r="C53" t="s">
        <v>358</v>
      </c>
      <c r="D53" s="62">
        <v>426312</v>
      </c>
    </row>
    <row r="54" spans="2:8" x14ac:dyDescent="0.3">
      <c r="B54">
        <v>51</v>
      </c>
      <c r="C54" t="s">
        <v>218</v>
      </c>
      <c r="D54" s="62">
        <v>436706</v>
      </c>
      <c r="E54" t="s">
        <v>625</v>
      </c>
      <c r="F54" t="s">
        <v>735</v>
      </c>
      <c r="H54" s="37">
        <v>13100</v>
      </c>
    </row>
    <row r="55" spans="2:8" x14ac:dyDescent="0.3">
      <c r="B55">
        <v>52</v>
      </c>
      <c r="C55" t="s">
        <v>69</v>
      </c>
      <c r="D55" s="62">
        <v>477851</v>
      </c>
      <c r="E55" t="s">
        <v>625</v>
      </c>
      <c r="F55" t="s">
        <v>731</v>
      </c>
      <c r="H55" s="37">
        <v>14200</v>
      </c>
    </row>
    <row r="56" spans="2:8" x14ac:dyDescent="0.3">
      <c r="B56">
        <v>53</v>
      </c>
      <c r="C56" t="s">
        <v>252</v>
      </c>
      <c r="D56" s="61">
        <v>479209</v>
      </c>
      <c r="E56" t="s">
        <v>559</v>
      </c>
      <c r="F56" t="s">
        <v>746</v>
      </c>
      <c r="H56" s="37">
        <v>12800</v>
      </c>
    </row>
    <row r="57" spans="2:8" x14ac:dyDescent="0.3">
      <c r="B57">
        <v>54</v>
      </c>
      <c r="C57" t="s">
        <v>278</v>
      </c>
      <c r="D57" s="62">
        <v>504561</v>
      </c>
    </row>
    <row r="58" spans="2:8" x14ac:dyDescent="0.3">
      <c r="B58">
        <v>55</v>
      </c>
      <c r="C58" t="s">
        <v>230</v>
      </c>
      <c r="D58" s="62">
        <v>516760</v>
      </c>
      <c r="E58" t="s">
        <v>617</v>
      </c>
      <c r="F58" t="s">
        <v>735</v>
      </c>
      <c r="H58" s="37">
        <v>12600</v>
      </c>
    </row>
    <row r="59" spans="2:8" x14ac:dyDescent="0.3">
      <c r="B59">
        <v>56</v>
      </c>
      <c r="C59" t="s">
        <v>76</v>
      </c>
      <c r="D59" s="62">
        <v>576612</v>
      </c>
      <c r="E59" t="s">
        <v>559</v>
      </c>
      <c r="F59" t="s">
        <v>734</v>
      </c>
      <c r="H59" s="37">
        <v>14000</v>
      </c>
    </row>
    <row r="60" spans="2:8" x14ac:dyDescent="0.3">
      <c r="B60">
        <v>57</v>
      </c>
      <c r="C60" t="s">
        <v>317</v>
      </c>
      <c r="D60" s="62">
        <v>537552</v>
      </c>
      <c r="E60" t="s">
        <v>625</v>
      </c>
      <c r="F60" t="s">
        <v>736</v>
      </c>
      <c r="H60" s="37">
        <v>10700</v>
      </c>
    </row>
    <row r="61" spans="2:8" x14ac:dyDescent="0.3">
      <c r="B61">
        <v>58</v>
      </c>
      <c r="C61" t="s">
        <v>318</v>
      </c>
      <c r="D61" s="62">
        <v>550736</v>
      </c>
      <c r="E61" t="s">
        <v>465</v>
      </c>
      <c r="F61" t="s">
        <v>734</v>
      </c>
      <c r="H61" s="37">
        <v>12300</v>
      </c>
    </row>
    <row r="62" spans="2:8" x14ac:dyDescent="0.3">
      <c r="B62">
        <v>59</v>
      </c>
      <c r="C62" t="s">
        <v>271</v>
      </c>
      <c r="D62" s="62">
        <v>562824</v>
      </c>
    </row>
    <row r="63" spans="2:8" x14ac:dyDescent="0.3">
      <c r="B63">
        <v>60</v>
      </c>
      <c r="C63" t="s">
        <v>74</v>
      </c>
      <c r="D63" s="62">
        <v>571738</v>
      </c>
      <c r="E63" t="s">
        <v>490</v>
      </c>
      <c r="F63" t="s">
        <v>726</v>
      </c>
      <c r="H63" s="37">
        <v>13500</v>
      </c>
    </row>
    <row r="64" spans="2:8" x14ac:dyDescent="0.3">
      <c r="B64">
        <v>61</v>
      </c>
      <c r="C64" t="s">
        <v>231</v>
      </c>
      <c r="D64" s="62">
        <v>584631</v>
      </c>
      <c r="E64" t="s">
        <v>559</v>
      </c>
      <c r="F64" t="s">
        <v>736</v>
      </c>
      <c r="H64" s="37">
        <v>13600</v>
      </c>
    </row>
    <row r="65" spans="2:8" x14ac:dyDescent="0.3">
      <c r="B65">
        <v>62</v>
      </c>
      <c r="C65" t="s">
        <v>331</v>
      </c>
      <c r="D65" s="62">
        <v>592438</v>
      </c>
      <c r="E65" t="s">
        <v>625</v>
      </c>
      <c r="F65" t="s">
        <v>735</v>
      </c>
      <c r="H65" s="37">
        <v>12300</v>
      </c>
    </row>
    <row r="66" spans="2:8" x14ac:dyDescent="0.3">
      <c r="B66">
        <v>63</v>
      </c>
      <c r="C66" t="s">
        <v>357</v>
      </c>
      <c r="D66" s="62">
        <v>625974</v>
      </c>
    </row>
    <row r="67" spans="2:8" x14ac:dyDescent="0.3">
      <c r="B67">
        <v>64</v>
      </c>
      <c r="C67" t="s">
        <v>316</v>
      </c>
      <c r="D67" s="62">
        <v>629631</v>
      </c>
      <c r="E67" t="s">
        <v>625</v>
      </c>
      <c r="F67" t="s">
        <v>735</v>
      </c>
      <c r="H67" s="37">
        <v>12400</v>
      </c>
    </row>
    <row r="68" spans="2:8" x14ac:dyDescent="0.3">
      <c r="B68">
        <v>65</v>
      </c>
      <c r="C68" t="s">
        <v>403</v>
      </c>
      <c r="D68" s="62">
        <v>650541</v>
      </c>
      <c r="E68" t="s">
        <v>559</v>
      </c>
      <c r="F68" t="s">
        <v>743</v>
      </c>
      <c r="H68" s="37">
        <v>12100</v>
      </c>
    </row>
    <row r="69" spans="2:8" x14ac:dyDescent="0.3">
      <c r="B69">
        <v>66</v>
      </c>
      <c r="C69" t="s">
        <v>185</v>
      </c>
      <c r="D69" s="62">
        <v>655553</v>
      </c>
      <c r="E69" t="s">
        <v>559</v>
      </c>
      <c r="F69" t="s">
        <v>743</v>
      </c>
      <c r="H69" s="37">
        <v>13800</v>
      </c>
    </row>
    <row r="70" spans="2:8" x14ac:dyDescent="0.3">
      <c r="B70">
        <v>67</v>
      </c>
      <c r="C70" t="s">
        <v>88</v>
      </c>
      <c r="D70" s="62">
        <v>683048</v>
      </c>
      <c r="E70" t="s">
        <v>559</v>
      </c>
      <c r="F70" t="s">
        <v>735</v>
      </c>
      <c r="H70" s="37">
        <v>11400</v>
      </c>
    </row>
    <row r="71" spans="2:8" x14ac:dyDescent="0.3">
      <c r="B71">
        <v>68</v>
      </c>
      <c r="C71" t="s">
        <v>237</v>
      </c>
      <c r="D71" s="62">
        <v>685778</v>
      </c>
      <c r="E71" t="s">
        <v>706</v>
      </c>
      <c r="F71" t="s">
        <v>735</v>
      </c>
      <c r="H71" s="37">
        <v>12400</v>
      </c>
    </row>
    <row r="72" spans="2:8" x14ac:dyDescent="0.3">
      <c r="B72">
        <v>69</v>
      </c>
      <c r="C72" t="s">
        <v>311</v>
      </c>
      <c r="D72" s="62">
        <v>699384</v>
      </c>
      <c r="E72" t="s">
        <v>706</v>
      </c>
      <c r="F72" t="s">
        <v>734</v>
      </c>
      <c r="H72" s="37">
        <v>13300</v>
      </c>
    </row>
    <row r="73" spans="2:8" x14ac:dyDescent="0.3">
      <c r="B73">
        <v>70</v>
      </c>
      <c r="C73" t="s">
        <v>35</v>
      </c>
      <c r="D73" s="62">
        <v>709211</v>
      </c>
    </row>
    <row r="74" spans="2:8" x14ac:dyDescent="0.3">
      <c r="B74">
        <v>71</v>
      </c>
      <c r="C74" t="s">
        <v>272</v>
      </c>
      <c r="D74" s="62">
        <v>712522</v>
      </c>
    </row>
    <row r="75" spans="2:8" x14ac:dyDescent="0.3">
      <c r="B75">
        <v>72</v>
      </c>
      <c r="C75" t="s">
        <v>294</v>
      </c>
      <c r="D75" s="62">
        <v>754692</v>
      </c>
      <c r="E75" t="s">
        <v>559</v>
      </c>
      <c r="F75" t="s">
        <v>736</v>
      </c>
      <c r="H75" s="37">
        <v>10500</v>
      </c>
    </row>
    <row r="76" spans="2:8" x14ac:dyDescent="0.3">
      <c r="B76">
        <v>73</v>
      </c>
      <c r="C76" t="s">
        <v>293</v>
      </c>
      <c r="D76" s="62">
        <v>783790</v>
      </c>
      <c r="E76" t="s">
        <v>625</v>
      </c>
      <c r="F76" t="s">
        <v>740</v>
      </c>
      <c r="H76" s="37">
        <v>12500</v>
      </c>
    </row>
    <row r="77" spans="2:8" x14ac:dyDescent="0.3">
      <c r="B77">
        <v>74</v>
      </c>
      <c r="C77" t="s">
        <v>188</v>
      </c>
      <c r="D77" s="62">
        <v>828482</v>
      </c>
    </row>
    <row r="78" spans="2:8" x14ac:dyDescent="0.3">
      <c r="B78">
        <v>75</v>
      </c>
      <c r="C78" t="s">
        <v>99</v>
      </c>
      <c r="D78" s="62">
        <v>857372</v>
      </c>
    </row>
    <row r="79" spans="2:8" x14ac:dyDescent="0.3">
      <c r="B79">
        <v>76</v>
      </c>
      <c r="C79" t="s">
        <v>224</v>
      </c>
      <c r="D79" s="62">
        <v>861293</v>
      </c>
      <c r="E79" t="s">
        <v>559</v>
      </c>
      <c r="F79" t="s">
        <v>745</v>
      </c>
      <c r="H79" s="37">
        <v>8000</v>
      </c>
    </row>
    <row r="80" spans="2:8" x14ac:dyDescent="0.3">
      <c r="B80">
        <v>77</v>
      </c>
      <c r="C80" t="s">
        <v>333</v>
      </c>
      <c r="D80" s="62">
        <v>864455</v>
      </c>
      <c r="E80" t="s">
        <v>559</v>
      </c>
      <c r="F80" t="s">
        <v>726</v>
      </c>
      <c r="H80" s="37">
        <v>12400</v>
      </c>
    </row>
    <row r="81" spans="2:8" x14ac:dyDescent="0.3">
      <c r="B81">
        <v>78</v>
      </c>
      <c r="C81" t="s">
        <v>150</v>
      </c>
      <c r="D81" s="62">
        <v>872327</v>
      </c>
      <c r="E81" t="s">
        <v>625</v>
      </c>
      <c r="F81" t="s">
        <v>736</v>
      </c>
      <c r="H81" s="37">
        <v>6000</v>
      </c>
    </row>
    <row r="82" spans="2:8" x14ac:dyDescent="0.3">
      <c r="B82">
        <v>79</v>
      </c>
      <c r="C82" t="s">
        <v>92</v>
      </c>
      <c r="D82" s="62">
        <v>873742</v>
      </c>
      <c r="E82" t="s">
        <v>559</v>
      </c>
      <c r="F82" t="s">
        <v>735</v>
      </c>
      <c r="H82" s="37">
        <v>11400</v>
      </c>
    </row>
    <row r="83" spans="2:8" x14ac:dyDescent="0.3">
      <c r="B83">
        <v>80</v>
      </c>
      <c r="C83" t="s">
        <v>295</v>
      </c>
      <c r="D83" s="62">
        <v>875977</v>
      </c>
      <c r="E83" t="s">
        <v>625</v>
      </c>
      <c r="F83" t="s">
        <v>736</v>
      </c>
      <c r="H83" s="37">
        <v>12300</v>
      </c>
    </row>
    <row r="84" spans="2:8" x14ac:dyDescent="0.3">
      <c r="B84">
        <v>81</v>
      </c>
      <c r="C84" t="s">
        <v>386</v>
      </c>
      <c r="D84" s="62">
        <v>876801</v>
      </c>
      <c r="E84" t="s">
        <v>706</v>
      </c>
      <c r="F84" t="s">
        <v>736</v>
      </c>
      <c r="H84" s="37">
        <v>11500</v>
      </c>
    </row>
    <row r="85" spans="2:8" x14ac:dyDescent="0.3">
      <c r="B85">
        <v>82</v>
      </c>
      <c r="C85" t="s">
        <v>288</v>
      </c>
      <c r="D85" s="62">
        <v>877352</v>
      </c>
      <c r="E85" t="s">
        <v>706</v>
      </c>
      <c r="F85" t="s">
        <v>736</v>
      </c>
      <c r="H85" s="37">
        <v>12600</v>
      </c>
    </row>
    <row r="86" spans="2:8" x14ac:dyDescent="0.3">
      <c r="B86">
        <v>83</v>
      </c>
      <c r="C86" t="s">
        <v>384</v>
      </c>
      <c r="D86" s="62">
        <v>894494</v>
      </c>
    </row>
    <row r="87" spans="2:8" x14ac:dyDescent="0.3">
      <c r="B87">
        <v>84</v>
      </c>
      <c r="C87" t="s">
        <v>405</v>
      </c>
      <c r="D87" s="62">
        <v>901843</v>
      </c>
      <c r="E87" t="s">
        <v>706</v>
      </c>
      <c r="F87" t="s">
        <v>732</v>
      </c>
      <c r="H87" s="37">
        <v>11900</v>
      </c>
    </row>
    <row r="88" spans="2:8" x14ac:dyDescent="0.3">
      <c r="B88">
        <v>85</v>
      </c>
      <c r="C88" t="s">
        <v>159</v>
      </c>
      <c r="D88" s="62">
        <v>906011</v>
      </c>
      <c r="E88" t="s">
        <v>559</v>
      </c>
      <c r="F88" t="s">
        <v>736</v>
      </c>
      <c r="H88" s="37">
        <v>2500</v>
      </c>
    </row>
    <row r="89" spans="2:8" x14ac:dyDescent="0.3">
      <c r="B89">
        <v>86</v>
      </c>
      <c r="C89" t="s">
        <v>300</v>
      </c>
      <c r="D89" s="62">
        <v>911064</v>
      </c>
    </row>
    <row r="90" spans="2:8" x14ac:dyDescent="0.3">
      <c r="B90">
        <v>87</v>
      </c>
      <c r="C90" t="s">
        <v>327</v>
      </c>
      <c r="D90" s="62">
        <v>921707</v>
      </c>
      <c r="E90" t="s">
        <v>559</v>
      </c>
      <c r="F90" t="s">
        <v>726</v>
      </c>
      <c r="H90" s="37">
        <v>13400</v>
      </c>
    </row>
    <row r="91" spans="2:8" x14ac:dyDescent="0.3">
      <c r="B91">
        <v>88</v>
      </c>
      <c r="C91" t="s">
        <v>365</v>
      </c>
      <c r="D91" s="62">
        <v>937731</v>
      </c>
      <c r="E91" t="s">
        <v>706</v>
      </c>
      <c r="F91" t="s">
        <v>734</v>
      </c>
      <c r="H91" s="37">
        <v>12700</v>
      </c>
    </row>
    <row r="92" spans="2:8" x14ac:dyDescent="0.3">
      <c r="B92">
        <v>89</v>
      </c>
      <c r="C92" s="60" t="s">
        <v>31</v>
      </c>
      <c r="D92" s="62">
        <v>963740</v>
      </c>
      <c r="E92" t="s">
        <v>559</v>
      </c>
      <c r="F92" t="s">
        <v>726</v>
      </c>
      <c r="H92" s="37">
        <v>10000</v>
      </c>
    </row>
    <row r="93" spans="2:8" x14ac:dyDescent="0.3">
      <c r="B93">
        <v>90</v>
      </c>
      <c r="C93" t="s">
        <v>171</v>
      </c>
      <c r="D93" s="62">
        <v>978064</v>
      </c>
      <c r="E93" t="s">
        <v>708</v>
      </c>
      <c r="F93" t="s">
        <v>735</v>
      </c>
      <c r="H93" s="37">
        <v>11600</v>
      </c>
    </row>
    <row r="94" spans="2:8" x14ac:dyDescent="0.3">
      <c r="B94">
        <v>91</v>
      </c>
      <c r="C94" t="s">
        <v>371</v>
      </c>
      <c r="D94" s="62">
        <v>983648</v>
      </c>
      <c r="E94" t="s">
        <v>625</v>
      </c>
      <c r="F94" t="s">
        <v>736</v>
      </c>
      <c r="H94" s="37">
        <v>11700</v>
      </c>
    </row>
    <row r="95" spans="2:8" x14ac:dyDescent="0.3">
      <c r="B95">
        <v>92</v>
      </c>
      <c r="C95" t="s">
        <v>146</v>
      </c>
      <c r="D95" s="61" t="s">
        <v>710</v>
      </c>
      <c r="E95" t="s">
        <v>708</v>
      </c>
      <c r="F95" t="s">
        <v>725</v>
      </c>
      <c r="H95" s="37">
        <v>8700</v>
      </c>
    </row>
    <row r="96" spans="2:8" x14ac:dyDescent="0.3">
      <c r="B96">
        <v>93</v>
      </c>
      <c r="C96" t="s">
        <v>343</v>
      </c>
      <c r="D96" s="61" t="s">
        <v>710</v>
      </c>
      <c r="E96" t="s">
        <v>559</v>
      </c>
      <c r="F96" t="s">
        <v>725</v>
      </c>
      <c r="H96" s="37">
        <v>13000</v>
      </c>
    </row>
    <row r="97" spans="2:8" x14ac:dyDescent="0.3">
      <c r="B97">
        <v>94</v>
      </c>
      <c r="C97" t="s">
        <v>217</v>
      </c>
      <c r="D97" s="61" t="s">
        <v>652</v>
      </c>
      <c r="E97" t="s">
        <v>625</v>
      </c>
      <c r="F97" t="s">
        <v>725</v>
      </c>
      <c r="H97" s="37">
        <v>11300</v>
      </c>
    </row>
    <row r="98" spans="2:8" x14ac:dyDescent="0.3">
      <c r="B98">
        <v>95</v>
      </c>
      <c r="C98" t="s">
        <v>176</v>
      </c>
      <c r="D98" s="61" t="s">
        <v>652</v>
      </c>
      <c r="E98" t="s">
        <v>625</v>
      </c>
      <c r="F98" t="s">
        <v>750</v>
      </c>
      <c r="H98" s="37">
        <v>9900</v>
      </c>
    </row>
    <row r="99" spans="2:8" x14ac:dyDescent="0.3">
      <c r="B99">
        <v>96</v>
      </c>
      <c r="C99" t="s">
        <v>46</v>
      </c>
      <c r="D99" s="61" t="s">
        <v>656</v>
      </c>
      <c r="E99" t="s">
        <v>625</v>
      </c>
      <c r="F99" t="s">
        <v>725</v>
      </c>
      <c r="H99" s="37">
        <v>7900</v>
      </c>
    </row>
    <row r="100" spans="2:8" x14ac:dyDescent="0.3">
      <c r="B100">
        <v>97</v>
      </c>
      <c r="C100" t="s">
        <v>751</v>
      </c>
      <c r="D100" s="61" t="s">
        <v>716</v>
      </c>
      <c r="E100" t="s">
        <v>625</v>
      </c>
      <c r="F100" t="s">
        <v>725</v>
      </c>
      <c r="H100" s="37">
        <v>12000</v>
      </c>
    </row>
    <row r="101" spans="2:8" x14ac:dyDescent="0.3">
      <c r="B101">
        <v>98</v>
      </c>
      <c r="C101" t="s">
        <v>123</v>
      </c>
      <c r="D101" s="61" t="s">
        <v>507</v>
      </c>
      <c r="E101" t="s">
        <v>559</v>
      </c>
      <c r="F101" t="s">
        <v>740</v>
      </c>
      <c r="H101" s="37">
        <v>7400</v>
      </c>
    </row>
    <row r="102" spans="2:8" x14ac:dyDescent="0.3">
      <c r="B102">
        <v>99</v>
      </c>
      <c r="C102" t="s">
        <v>228</v>
      </c>
      <c r="D102" s="61" t="s">
        <v>507</v>
      </c>
    </row>
    <row r="103" spans="2:8" x14ac:dyDescent="0.3">
      <c r="B103">
        <v>100</v>
      </c>
      <c r="C103" t="s">
        <v>66</v>
      </c>
      <c r="D103" s="61" t="s">
        <v>654</v>
      </c>
      <c r="E103" t="s">
        <v>625</v>
      </c>
      <c r="F103" t="s">
        <v>725</v>
      </c>
      <c r="H103" s="37">
        <v>5400</v>
      </c>
    </row>
    <row r="104" spans="2:8" x14ac:dyDescent="0.3">
      <c r="B104">
        <v>101</v>
      </c>
      <c r="C104" t="s">
        <v>251</v>
      </c>
      <c r="D104" s="61" t="s">
        <v>712</v>
      </c>
      <c r="E104" t="s">
        <v>613</v>
      </c>
      <c r="F104" t="s">
        <v>725</v>
      </c>
      <c r="H104" s="37">
        <v>13000</v>
      </c>
    </row>
    <row r="105" spans="2:8" x14ac:dyDescent="0.3">
      <c r="B105">
        <v>102</v>
      </c>
      <c r="C105" t="s">
        <v>100</v>
      </c>
      <c r="D105" s="61" t="s">
        <v>709</v>
      </c>
    </row>
    <row r="106" spans="2:8" x14ac:dyDescent="0.3">
      <c r="B106">
        <v>103</v>
      </c>
      <c r="C106" t="s">
        <v>122</v>
      </c>
      <c r="D106" s="61" t="s">
        <v>514</v>
      </c>
    </row>
    <row r="107" spans="2:8" x14ac:dyDescent="0.3">
      <c r="B107">
        <v>104</v>
      </c>
      <c r="C107" t="s">
        <v>47</v>
      </c>
      <c r="D107" s="61" t="s">
        <v>652</v>
      </c>
      <c r="E107" t="s">
        <v>490</v>
      </c>
      <c r="F107" t="s">
        <v>725</v>
      </c>
      <c r="H107" s="37">
        <v>14200</v>
      </c>
    </row>
    <row r="108" spans="2:8" x14ac:dyDescent="0.3">
      <c r="B108">
        <v>105</v>
      </c>
      <c r="C108" t="s">
        <v>30</v>
      </c>
      <c r="D108" s="61" t="s">
        <v>499</v>
      </c>
      <c r="E108" t="s">
        <v>490</v>
      </c>
      <c r="F108" t="s">
        <v>722</v>
      </c>
      <c r="H108" s="37">
        <v>9800</v>
      </c>
    </row>
    <row r="109" spans="2:8" x14ac:dyDescent="0.3">
      <c r="B109">
        <v>106</v>
      </c>
      <c r="C109" t="s">
        <v>198</v>
      </c>
      <c r="D109" s="61" t="s">
        <v>527</v>
      </c>
    </row>
    <row r="110" spans="2:8" x14ac:dyDescent="0.3">
      <c r="B110">
        <v>107</v>
      </c>
      <c r="C110" t="s">
        <v>392</v>
      </c>
      <c r="D110" s="61" t="s">
        <v>657</v>
      </c>
      <c r="E110" t="s">
        <v>741</v>
      </c>
      <c r="F110" t="s">
        <v>725</v>
      </c>
      <c r="H110" s="37">
        <v>12100</v>
      </c>
    </row>
    <row r="111" spans="2:8" x14ac:dyDescent="0.3">
      <c r="B111">
        <v>108</v>
      </c>
      <c r="C111" t="s">
        <v>749</v>
      </c>
      <c r="D111" s="61" t="s">
        <v>713</v>
      </c>
      <c r="E111" t="s">
        <v>708</v>
      </c>
      <c r="F111" t="s">
        <v>725</v>
      </c>
      <c r="H111" s="37">
        <v>12700</v>
      </c>
    </row>
    <row r="112" spans="2:8" x14ac:dyDescent="0.3">
      <c r="B112">
        <v>109</v>
      </c>
      <c r="C112" t="s">
        <v>326</v>
      </c>
      <c r="D112" s="61" t="s">
        <v>715</v>
      </c>
    </row>
    <row r="113" spans="2:8" x14ac:dyDescent="0.3">
      <c r="B113">
        <v>110</v>
      </c>
      <c r="C113" s="60" t="s">
        <v>28</v>
      </c>
      <c r="D113" s="61" t="s">
        <v>714</v>
      </c>
      <c r="E113" t="s">
        <v>695</v>
      </c>
      <c r="F113" t="s">
        <v>744</v>
      </c>
      <c r="H113" s="37">
        <v>7100</v>
      </c>
    </row>
    <row r="114" spans="2:8" x14ac:dyDescent="0.3">
      <c r="B114">
        <v>111</v>
      </c>
      <c r="C114" t="s">
        <v>41</v>
      </c>
      <c r="D114" s="61" t="s">
        <v>588</v>
      </c>
      <c r="E114" t="s">
        <v>559</v>
      </c>
      <c r="F114" t="s">
        <v>725</v>
      </c>
      <c r="H114" s="37">
        <v>14800</v>
      </c>
    </row>
    <row r="115" spans="2:8" x14ac:dyDescent="0.3">
      <c r="B115">
        <v>112</v>
      </c>
      <c r="C115" t="s">
        <v>43</v>
      </c>
      <c r="D115" s="61" t="s">
        <v>653</v>
      </c>
    </row>
    <row r="116" spans="2:8" x14ac:dyDescent="0.3">
      <c r="B116">
        <v>113</v>
      </c>
      <c r="C116" t="s">
        <v>58</v>
      </c>
      <c r="D116" s="61" t="s">
        <v>502</v>
      </c>
      <c r="E116" t="s">
        <v>490</v>
      </c>
      <c r="F116" t="s">
        <v>729</v>
      </c>
      <c r="H116" s="37">
        <v>12600</v>
      </c>
    </row>
    <row r="117" spans="2:8" x14ac:dyDescent="0.3">
      <c r="B117">
        <v>114</v>
      </c>
      <c r="C117" t="s">
        <v>350</v>
      </c>
      <c r="D117" s="61" t="s">
        <v>498</v>
      </c>
    </row>
    <row r="118" spans="2:8" x14ac:dyDescent="0.3">
      <c r="B118">
        <v>115</v>
      </c>
      <c r="C118" t="s">
        <v>260</v>
      </c>
      <c r="D118" s="61" t="s">
        <v>581</v>
      </c>
      <c r="E118" t="s">
        <v>598</v>
      </c>
      <c r="F118" t="s">
        <v>744</v>
      </c>
      <c r="H118" s="37">
        <v>13400</v>
      </c>
    </row>
    <row r="119" spans="2:8" x14ac:dyDescent="0.3">
      <c r="B119">
        <v>116</v>
      </c>
      <c r="C119" t="s">
        <v>246</v>
      </c>
      <c r="D119" s="61" t="s">
        <v>510</v>
      </c>
    </row>
    <row r="120" spans="2:8" x14ac:dyDescent="0.3">
      <c r="B120">
        <v>117</v>
      </c>
      <c r="C120" t="s">
        <v>80</v>
      </c>
      <c r="D120" s="61" t="s">
        <v>658</v>
      </c>
      <c r="E120" t="s">
        <v>625</v>
      </c>
      <c r="F120" t="s">
        <v>726</v>
      </c>
      <c r="H120" s="37">
        <v>13200</v>
      </c>
    </row>
    <row r="121" spans="2:8" x14ac:dyDescent="0.3">
      <c r="B121">
        <v>118</v>
      </c>
      <c r="C121" t="s">
        <v>55</v>
      </c>
      <c r="D121" s="61" t="s">
        <v>592</v>
      </c>
      <c r="E121" t="s">
        <v>559</v>
      </c>
      <c r="F121" t="s">
        <v>725</v>
      </c>
      <c r="H121" s="37">
        <v>8800</v>
      </c>
    </row>
    <row r="122" spans="2:8" x14ac:dyDescent="0.3">
      <c r="B122">
        <v>119</v>
      </c>
      <c r="C122" t="s">
        <v>197</v>
      </c>
      <c r="D122" s="61" t="s">
        <v>649</v>
      </c>
    </row>
    <row r="123" spans="2:8" x14ac:dyDescent="0.3">
      <c r="B123">
        <v>120</v>
      </c>
      <c r="C123" t="s">
        <v>216</v>
      </c>
      <c r="D123" s="61" t="s">
        <v>738</v>
      </c>
      <c r="E123" t="s">
        <v>706</v>
      </c>
      <c r="F123" t="s">
        <v>729</v>
      </c>
      <c r="H123" s="37">
        <v>11200</v>
      </c>
    </row>
    <row r="124" spans="2:8" x14ac:dyDescent="0.3">
      <c r="B124">
        <v>121</v>
      </c>
      <c r="C124" t="s">
        <v>147</v>
      </c>
      <c r="D124" s="61" t="s">
        <v>661</v>
      </c>
      <c r="E124" t="s">
        <v>706</v>
      </c>
      <c r="F124" t="s">
        <v>722</v>
      </c>
      <c r="H124" s="37">
        <v>7100</v>
      </c>
    </row>
    <row r="125" spans="2:8" x14ac:dyDescent="0.3">
      <c r="B125">
        <v>122</v>
      </c>
      <c r="C125" t="s">
        <v>98</v>
      </c>
      <c r="D125" s="61" t="s">
        <v>597</v>
      </c>
      <c r="E125" t="s">
        <v>490</v>
      </c>
      <c r="F125" t="s">
        <v>734</v>
      </c>
      <c r="H125" s="37">
        <v>11100</v>
      </c>
    </row>
    <row r="126" spans="2:8" x14ac:dyDescent="0.3">
      <c r="B126">
        <v>123</v>
      </c>
      <c r="C126" t="s">
        <v>62</v>
      </c>
      <c r="D126" s="61" t="s">
        <v>655</v>
      </c>
      <c r="E126" t="s">
        <v>625</v>
      </c>
      <c r="F126" t="s">
        <v>730</v>
      </c>
      <c r="H126" s="37">
        <v>14600</v>
      </c>
    </row>
    <row r="127" spans="2:8" x14ac:dyDescent="0.3">
      <c r="B127">
        <v>124</v>
      </c>
      <c r="C127" t="s">
        <v>50</v>
      </c>
      <c r="D127" s="61" t="s">
        <v>586</v>
      </c>
      <c r="E127" t="s">
        <v>473</v>
      </c>
      <c r="F127" t="s">
        <v>727</v>
      </c>
      <c r="H127" s="37">
        <v>14100</v>
      </c>
    </row>
    <row r="128" spans="2:8" x14ac:dyDescent="0.3">
      <c r="B128">
        <v>125</v>
      </c>
      <c r="C128" t="s">
        <v>78</v>
      </c>
      <c r="D128" s="61" t="s">
        <v>663</v>
      </c>
      <c r="E128" t="s">
        <v>617</v>
      </c>
      <c r="F128" t="s">
        <v>735</v>
      </c>
      <c r="H128" s="37">
        <v>6900</v>
      </c>
    </row>
    <row r="129" spans="2:8" x14ac:dyDescent="0.3">
      <c r="B129">
        <v>126</v>
      </c>
      <c r="C129" t="s">
        <v>32</v>
      </c>
      <c r="D129" s="61" t="s">
        <v>705</v>
      </c>
      <c r="E129" t="s">
        <v>706</v>
      </c>
      <c r="F129" t="s">
        <v>723</v>
      </c>
      <c r="H129" s="37">
        <v>7300</v>
      </c>
    </row>
    <row r="130" spans="2:8" x14ac:dyDescent="0.3">
      <c r="B130">
        <v>127</v>
      </c>
      <c r="C130" t="s">
        <v>267</v>
      </c>
      <c r="D130" s="61" t="s">
        <v>711</v>
      </c>
    </row>
    <row r="131" spans="2:8" x14ac:dyDescent="0.3">
      <c r="B131">
        <v>128</v>
      </c>
      <c r="C131" t="s">
        <v>207</v>
      </c>
      <c r="D131" s="61" t="s">
        <v>639</v>
      </c>
    </row>
    <row r="132" spans="2:8" x14ac:dyDescent="0.3">
      <c r="B132">
        <v>129</v>
      </c>
      <c r="C132" t="s">
        <v>249</v>
      </c>
      <c r="D132" s="61" t="s">
        <v>659</v>
      </c>
      <c r="E132" t="s">
        <v>558</v>
      </c>
      <c r="F132" t="s">
        <v>742</v>
      </c>
      <c r="H132" s="37">
        <v>13500</v>
      </c>
    </row>
    <row r="133" spans="2:8" x14ac:dyDescent="0.3">
      <c r="B133">
        <v>130</v>
      </c>
      <c r="C133" t="s">
        <v>86</v>
      </c>
      <c r="D133" s="61" t="s">
        <v>500</v>
      </c>
      <c r="E133" t="s">
        <v>490</v>
      </c>
      <c r="F133" t="s">
        <v>735</v>
      </c>
      <c r="H133" s="37">
        <v>11600</v>
      </c>
    </row>
    <row r="134" spans="2:8" x14ac:dyDescent="0.3">
      <c r="B134">
        <v>131</v>
      </c>
      <c r="C134" t="s">
        <v>87</v>
      </c>
      <c r="D134" s="61" t="s">
        <v>501</v>
      </c>
      <c r="E134" t="s">
        <v>490</v>
      </c>
      <c r="F134" t="s">
        <v>737</v>
      </c>
      <c r="H134" s="37">
        <v>11700</v>
      </c>
    </row>
    <row r="135" spans="2:8" x14ac:dyDescent="0.3">
      <c r="B135">
        <v>132</v>
      </c>
      <c r="C135" s="60" t="s">
        <v>45</v>
      </c>
      <c r="D135" s="20">
        <v>333559</v>
      </c>
      <c r="E135" t="s">
        <v>559</v>
      </c>
      <c r="F135" t="s">
        <v>726</v>
      </c>
      <c r="H135" s="37">
        <v>14800</v>
      </c>
    </row>
    <row r="136" spans="2:8" x14ac:dyDescent="0.3">
      <c r="B136">
        <v>133</v>
      </c>
      <c r="C136" s="60" t="s">
        <v>276</v>
      </c>
      <c r="D136" s="20">
        <v>617137</v>
      </c>
      <c r="E136" t="s">
        <v>706</v>
      </c>
      <c r="F136" t="s">
        <v>735</v>
      </c>
      <c r="H136" s="37">
        <v>11900</v>
      </c>
    </row>
    <row r="137" spans="2:8" x14ac:dyDescent="0.3">
      <c r="D137" s="20"/>
    </row>
    <row r="138" spans="2:8" x14ac:dyDescent="0.3">
      <c r="C138" t="s">
        <v>442</v>
      </c>
      <c r="H138" s="37">
        <f>SUM(H4:H136)</f>
        <v>1167400</v>
      </c>
    </row>
    <row r="141" spans="2:8" x14ac:dyDescent="0.3">
      <c r="B141" s="20" t="s">
        <v>477</v>
      </c>
      <c r="C141" s="20" t="s">
        <v>673</v>
      </c>
      <c r="D141" s="20" t="s">
        <v>455</v>
      </c>
      <c r="E141" s="20" t="s">
        <v>448</v>
      </c>
      <c r="F141" s="20" t="s">
        <v>721</v>
      </c>
      <c r="G141" s="20" t="s">
        <v>755</v>
      </c>
      <c r="H141" s="55" t="s">
        <v>450</v>
      </c>
    </row>
    <row r="142" spans="2:8" x14ac:dyDescent="0.3">
      <c r="B142" s="20">
        <v>1</v>
      </c>
      <c r="C142" t="s">
        <v>75</v>
      </c>
      <c r="D142" s="62">
        <v>327491</v>
      </c>
      <c r="E142" t="s">
        <v>706</v>
      </c>
      <c r="F142" t="s">
        <v>733</v>
      </c>
      <c r="G142" t="s">
        <v>758</v>
      </c>
      <c r="H142" s="37">
        <v>13500</v>
      </c>
    </row>
    <row r="143" spans="2:8" x14ac:dyDescent="0.3">
      <c r="B143" s="20">
        <v>2</v>
      </c>
      <c r="C143" t="s">
        <v>369</v>
      </c>
      <c r="D143" s="62">
        <v>100021</v>
      </c>
      <c r="E143" t="s">
        <v>559</v>
      </c>
      <c r="F143" t="s">
        <v>739</v>
      </c>
      <c r="G143" t="s">
        <v>758</v>
      </c>
      <c r="H143" s="37">
        <v>12800</v>
      </c>
    </row>
    <row r="144" spans="2:8" x14ac:dyDescent="0.3">
      <c r="B144" s="20">
        <v>3</v>
      </c>
      <c r="C144" t="s">
        <v>360</v>
      </c>
      <c r="D144" s="62">
        <v>372191</v>
      </c>
      <c r="E144" t="s">
        <v>559</v>
      </c>
      <c r="F144" t="s">
        <v>747</v>
      </c>
      <c r="G144" t="s">
        <v>758</v>
      </c>
      <c r="H144" s="37">
        <v>12800</v>
      </c>
    </row>
    <row r="145" spans="2:9" x14ac:dyDescent="0.3">
      <c r="B145" s="20">
        <v>4</v>
      </c>
      <c r="C145" t="s">
        <v>32</v>
      </c>
      <c r="D145" s="61" t="s">
        <v>705</v>
      </c>
      <c r="E145" t="s">
        <v>706</v>
      </c>
      <c r="F145" t="s">
        <v>723</v>
      </c>
      <c r="G145" t="s">
        <v>758</v>
      </c>
      <c r="H145" s="37">
        <v>7300</v>
      </c>
    </row>
    <row r="146" spans="2:9" x14ac:dyDescent="0.3">
      <c r="B146" s="20">
        <v>5</v>
      </c>
      <c r="C146" t="s">
        <v>146</v>
      </c>
      <c r="D146" s="61" t="s">
        <v>710</v>
      </c>
      <c r="E146" t="s">
        <v>708</v>
      </c>
      <c r="F146" t="s">
        <v>725</v>
      </c>
      <c r="G146" t="s">
        <v>759</v>
      </c>
      <c r="H146" s="37">
        <v>8700</v>
      </c>
    </row>
    <row r="147" spans="2:9" x14ac:dyDescent="0.3">
      <c r="B147" s="20">
        <v>6</v>
      </c>
      <c r="C147" t="s">
        <v>343</v>
      </c>
      <c r="D147" s="61" t="s">
        <v>710</v>
      </c>
      <c r="E147" t="s">
        <v>559</v>
      </c>
      <c r="F147" t="s">
        <v>725</v>
      </c>
      <c r="G147" t="s">
        <v>760</v>
      </c>
      <c r="H147" s="37">
        <v>13000</v>
      </c>
    </row>
    <row r="148" spans="2:9" s="51" customFormat="1" x14ac:dyDescent="0.3">
      <c r="B148" s="64">
        <v>7</v>
      </c>
      <c r="C148" s="51" t="s">
        <v>217</v>
      </c>
      <c r="D148" s="65" t="s">
        <v>652</v>
      </c>
      <c r="E148" s="51" t="s">
        <v>625</v>
      </c>
      <c r="F148" s="51" t="s">
        <v>725</v>
      </c>
      <c r="G148" s="51" t="s">
        <v>761</v>
      </c>
      <c r="H148" s="58">
        <v>11300</v>
      </c>
    </row>
    <row r="149" spans="2:9" x14ac:dyDescent="0.3">
      <c r="B149" s="20">
        <v>8</v>
      </c>
      <c r="C149" t="s">
        <v>46</v>
      </c>
      <c r="D149" s="61" t="s">
        <v>656</v>
      </c>
      <c r="E149" t="s">
        <v>625</v>
      </c>
      <c r="F149" t="s">
        <v>725</v>
      </c>
      <c r="G149" t="s">
        <v>757</v>
      </c>
      <c r="H149" s="37">
        <v>7900</v>
      </c>
    </row>
    <row r="150" spans="2:9" x14ac:dyDescent="0.3">
      <c r="B150" s="20">
        <v>9</v>
      </c>
      <c r="C150" t="s">
        <v>751</v>
      </c>
      <c r="D150" s="61" t="s">
        <v>716</v>
      </c>
      <c r="E150" t="s">
        <v>625</v>
      </c>
      <c r="F150" t="s">
        <v>725</v>
      </c>
      <c r="G150" t="s">
        <v>762</v>
      </c>
      <c r="H150" s="37">
        <v>12000</v>
      </c>
      <c r="I150" t="s">
        <v>796</v>
      </c>
    </row>
    <row r="151" spans="2:9" x14ac:dyDescent="0.3">
      <c r="B151" s="20">
        <v>10</v>
      </c>
      <c r="C151" t="s">
        <v>66</v>
      </c>
      <c r="D151" s="61" t="s">
        <v>654</v>
      </c>
      <c r="E151" t="s">
        <v>625</v>
      </c>
      <c r="F151" t="s">
        <v>725</v>
      </c>
      <c r="G151" t="s">
        <v>757</v>
      </c>
      <c r="H151" s="37">
        <v>5400</v>
      </c>
      <c r="I151" t="s">
        <v>796</v>
      </c>
    </row>
    <row r="152" spans="2:9" x14ac:dyDescent="0.3">
      <c r="B152" s="20">
        <v>11</v>
      </c>
      <c r="C152" t="s">
        <v>251</v>
      </c>
      <c r="D152" s="61" t="s">
        <v>712</v>
      </c>
      <c r="E152" t="s">
        <v>613</v>
      </c>
      <c r="F152" t="s">
        <v>725</v>
      </c>
      <c r="G152" t="s">
        <v>763</v>
      </c>
      <c r="H152" s="37">
        <v>13000</v>
      </c>
    </row>
    <row r="153" spans="2:9" x14ac:dyDescent="0.3">
      <c r="B153" s="20">
        <v>12</v>
      </c>
      <c r="C153" t="s">
        <v>47</v>
      </c>
      <c r="D153" s="61" t="s">
        <v>652</v>
      </c>
      <c r="E153" t="s">
        <v>490</v>
      </c>
      <c r="F153" t="s">
        <v>725</v>
      </c>
      <c r="G153" t="s">
        <v>762</v>
      </c>
      <c r="H153" s="37">
        <v>14200</v>
      </c>
    </row>
    <row r="154" spans="2:9" x14ac:dyDescent="0.3">
      <c r="B154" s="20">
        <v>13</v>
      </c>
      <c r="C154" t="s">
        <v>392</v>
      </c>
      <c r="D154" s="61" t="s">
        <v>657</v>
      </c>
      <c r="E154" t="s">
        <v>741</v>
      </c>
      <c r="F154" t="s">
        <v>725</v>
      </c>
      <c r="G154" t="s">
        <v>764</v>
      </c>
      <c r="H154" s="37">
        <v>12100</v>
      </c>
    </row>
    <row r="155" spans="2:9" x14ac:dyDescent="0.3">
      <c r="B155" s="20">
        <v>14</v>
      </c>
      <c r="C155" t="s">
        <v>749</v>
      </c>
      <c r="D155" s="61" t="s">
        <v>713</v>
      </c>
      <c r="E155" t="s">
        <v>708</v>
      </c>
      <c r="F155" t="s">
        <v>725</v>
      </c>
      <c r="G155" t="s">
        <v>766</v>
      </c>
      <c r="H155" s="37">
        <v>12700</v>
      </c>
      <c r="I155" t="s">
        <v>796</v>
      </c>
    </row>
    <row r="156" spans="2:9" x14ac:dyDescent="0.3">
      <c r="B156" s="20">
        <v>15</v>
      </c>
      <c r="C156" s="60" t="s">
        <v>28</v>
      </c>
      <c r="D156" s="61" t="s">
        <v>714</v>
      </c>
      <c r="E156" t="s">
        <v>695</v>
      </c>
      <c r="F156" t="s">
        <v>725</v>
      </c>
      <c r="G156" t="s">
        <v>757</v>
      </c>
      <c r="H156" s="37">
        <v>7100</v>
      </c>
    </row>
    <row r="157" spans="2:9" x14ac:dyDescent="0.3">
      <c r="B157" s="20">
        <v>16</v>
      </c>
      <c r="C157" t="s">
        <v>41</v>
      </c>
      <c r="D157" s="61" t="s">
        <v>588</v>
      </c>
      <c r="E157" t="s">
        <v>559</v>
      </c>
      <c r="F157" t="s">
        <v>725</v>
      </c>
      <c r="G157" t="s">
        <v>765</v>
      </c>
      <c r="H157" s="37">
        <v>14800</v>
      </c>
    </row>
    <row r="158" spans="2:9" x14ac:dyDescent="0.3">
      <c r="B158" s="20">
        <v>17</v>
      </c>
      <c r="C158" t="s">
        <v>260</v>
      </c>
      <c r="D158" s="61" t="s">
        <v>581</v>
      </c>
      <c r="E158" t="s">
        <v>598</v>
      </c>
      <c r="F158" t="s">
        <v>725</v>
      </c>
      <c r="G158" t="s">
        <v>757</v>
      </c>
      <c r="H158" s="37">
        <v>13400</v>
      </c>
    </row>
    <row r="159" spans="2:9" x14ac:dyDescent="0.3">
      <c r="B159" s="20">
        <v>18</v>
      </c>
      <c r="C159" t="s">
        <v>55</v>
      </c>
      <c r="D159" s="61" t="s">
        <v>592</v>
      </c>
      <c r="E159" t="s">
        <v>559</v>
      </c>
      <c r="F159" t="s">
        <v>725</v>
      </c>
      <c r="G159" t="s">
        <v>758</v>
      </c>
      <c r="H159" s="37">
        <v>8800</v>
      </c>
    </row>
    <row r="160" spans="2:9" x14ac:dyDescent="0.3">
      <c r="B160" s="20">
        <v>19</v>
      </c>
      <c r="C160" t="s">
        <v>73</v>
      </c>
      <c r="D160" s="62">
        <v>181826</v>
      </c>
      <c r="E160" t="s">
        <v>559</v>
      </c>
      <c r="F160" t="s">
        <v>736</v>
      </c>
      <c r="G160" t="s">
        <v>757</v>
      </c>
      <c r="H160" s="37">
        <v>13800</v>
      </c>
    </row>
    <row r="161" spans="2:9" x14ac:dyDescent="0.3">
      <c r="B161" s="20">
        <v>20</v>
      </c>
      <c r="C161" t="s">
        <v>82</v>
      </c>
      <c r="D161" s="62">
        <v>184002</v>
      </c>
      <c r="E161" t="s">
        <v>625</v>
      </c>
      <c r="F161" t="s">
        <v>736</v>
      </c>
      <c r="G161" t="s">
        <v>757</v>
      </c>
      <c r="H161" s="37">
        <v>13600</v>
      </c>
    </row>
    <row r="162" spans="2:9" x14ac:dyDescent="0.3">
      <c r="B162" s="20">
        <v>21</v>
      </c>
      <c r="C162" t="s">
        <v>310</v>
      </c>
      <c r="D162" s="62">
        <v>293515</v>
      </c>
      <c r="E162" t="s">
        <v>559</v>
      </c>
      <c r="F162" t="s">
        <v>736</v>
      </c>
      <c r="G162" t="s">
        <v>757</v>
      </c>
      <c r="H162" s="37">
        <v>12500</v>
      </c>
    </row>
    <row r="163" spans="2:9" x14ac:dyDescent="0.3">
      <c r="B163" s="20">
        <v>22</v>
      </c>
      <c r="C163" t="s">
        <v>242</v>
      </c>
      <c r="D163" s="62">
        <v>220878</v>
      </c>
      <c r="E163" t="s">
        <v>674</v>
      </c>
      <c r="F163" t="s">
        <v>736</v>
      </c>
      <c r="G163" t="s">
        <v>767</v>
      </c>
      <c r="H163" s="37">
        <v>13000</v>
      </c>
      <c r="I163" t="s">
        <v>796</v>
      </c>
    </row>
    <row r="164" spans="2:9" x14ac:dyDescent="0.3">
      <c r="B164" s="20">
        <v>23</v>
      </c>
      <c r="C164" t="s">
        <v>206</v>
      </c>
      <c r="D164" s="62">
        <v>377210</v>
      </c>
      <c r="E164" t="s">
        <v>625</v>
      </c>
      <c r="F164" t="s">
        <v>736</v>
      </c>
      <c r="G164" t="s">
        <v>766</v>
      </c>
      <c r="H164" s="37">
        <v>11900</v>
      </c>
      <c r="I164" t="s">
        <v>796</v>
      </c>
    </row>
    <row r="165" spans="2:9" x14ac:dyDescent="0.3">
      <c r="B165" s="20">
        <v>24</v>
      </c>
      <c r="C165" t="s">
        <v>231</v>
      </c>
      <c r="D165" s="62">
        <v>584631</v>
      </c>
      <c r="E165" t="s">
        <v>559</v>
      </c>
      <c r="F165" t="s">
        <v>736</v>
      </c>
      <c r="G165" t="s">
        <v>757</v>
      </c>
      <c r="H165" s="37">
        <v>13600</v>
      </c>
      <c r="I165" t="s">
        <v>796</v>
      </c>
    </row>
    <row r="166" spans="2:9" x14ac:dyDescent="0.3">
      <c r="B166" s="20">
        <v>25</v>
      </c>
      <c r="C166" t="s">
        <v>294</v>
      </c>
      <c r="D166" s="62">
        <v>754692</v>
      </c>
      <c r="E166" t="s">
        <v>559</v>
      </c>
      <c r="F166" t="s">
        <v>736</v>
      </c>
      <c r="G166" t="s">
        <v>757</v>
      </c>
      <c r="H166" s="37">
        <v>10500</v>
      </c>
      <c r="I166" t="s">
        <v>796</v>
      </c>
    </row>
    <row r="167" spans="2:9" x14ac:dyDescent="0.3">
      <c r="B167" s="20">
        <v>26</v>
      </c>
      <c r="C167" t="s">
        <v>293</v>
      </c>
      <c r="D167" s="62">
        <v>783790</v>
      </c>
      <c r="E167" t="s">
        <v>625</v>
      </c>
      <c r="F167" t="s">
        <v>740</v>
      </c>
      <c r="G167" t="s">
        <v>757</v>
      </c>
      <c r="H167" s="37">
        <v>12500</v>
      </c>
    </row>
    <row r="168" spans="2:9" x14ac:dyDescent="0.3">
      <c r="B168" s="20">
        <v>27</v>
      </c>
      <c r="C168" t="s">
        <v>150</v>
      </c>
      <c r="D168" s="62">
        <v>872327</v>
      </c>
      <c r="E168" t="s">
        <v>625</v>
      </c>
      <c r="F168" t="s">
        <v>736</v>
      </c>
      <c r="G168" t="s">
        <v>757</v>
      </c>
      <c r="H168" s="37">
        <v>6000</v>
      </c>
      <c r="I168" t="s">
        <v>796</v>
      </c>
    </row>
    <row r="169" spans="2:9" x14ac:dyDescent="0.3">
      <c r="B169" s="20">
        <v>28</v>
      </c>
      <c r="C169" t="s">
        <v>295</v>
      </c>
      <c r="D169" s="62">
        <v>875977</v>
      </c>
      <c r="E169" t="s">
        <v>625</v>
      </c>
      <c r="F169" t="s">
        <v>736</v>
      </c>
      <c r="G169" t="s">
        <v>757</v>
      </c>
      <c r="H169" s="37">
        <v>12300</v>
      </c>
      <c r="I169" t="s">
        <v>796</v>
      </c>
    </row>
    <row r="170" spans="2:9" x14ac:dyDescent="0.3">
      <c r="B170" s="20">
        <v>29</v>
      </c>
      <c r="C170" t="s">
        <v>159</v>
      </c>
      <c r="D170" s="62">
        <v>906011</v>
      </c>
      <c r="E170" t="s">
        <v>559</v>
      </c>
      <c r="F170" t="s">
        <v>736</v>
      </c>
      <c r="G170" t="s">
        <v>757</v>
      </c>
      <c r="H170" s="37">
        <v>2500</v>
      </c>
    </row>
    <row r="171" spans="2:9" x14ac:dyDescent="0.3">
      <c r="B171" s="20">
        <v>30</v>
      </c>
      <c r="C171" t="s">
        <v>371</v>
      </c>
      <c r="D171" s="62">
        <v>983648</v>
      </c>
      <c r="E171" t="s">
        <v>625</v>
      </c>
      <c r="F171" t="s">
        <v>736</v>
      </c>
      <c r="G171" t="s">
        <v>757</v>
      </c>
      <c r="H171" s="37">
        <v>11700</v>
      </c>
      <c r="I171" t="s">
        <v>796</v>
      </c>
    </row>
    <row r="172" spans="2:9" x14ac:dyDescent="0.3">
      <c r="B172" s="20">
        <v>31</v>
      </c>
      <c r="C172" t="s">
        <v>123</v>
      </c>
      <c r="D172" s="61" t="s">
        <v>507</v>
      </c>
      <c r="E172" t="s">
        <v>559</v>
      </c>
      <c r="F172" t="s">
        <v>740</v>
      </c>
      <c r="G172" t="s">
        <v>757</v>
      </c>
      <c r="H172" s="37">
        <v>7400</v>
      </c>
    </row>
    <row r="173" spans="2:9" x14ac:dyDescent="0.3">
      <c r="B173" s="20">
        <v>32</v>
      </c>
      <c r="C173" t="s">
        <v>62</v>
      </c>
      <c r="D173" s="61" t="s">
        <v>655</v>
      </c>
      <c r="E173" t="s">
        <v>625</v>
      </c>
      <c r="F173" t="s">
        <v>736</v>
      </c>
      <c r="G173" t="s">
        <v>757</v>
      </c>
      <c r="H173" s="37">
        <v>14600</v>
      </c>
      <c r="I173" t="s">
        <v>796</v>
      </c>
    </row>
    <row r="174" spans="2:9" x14ac:dyDescent="0.3">
      <c r="B174" s="20">
        <v>33</v>
      </c>
      <c r="C174" t="s">
        <v>288</v>
      </c>
      <c r="D174" s="62">
        <v>877352</v>
      </c>
      <c r="E174" t="s">
        <v>706</v>
      </c>
      <c r="F174" t="s">
        <v>736</v>
      </c>
      <c r="G174" t="s">
        <v>757</v>
      </c>
      <c r="H174" s="37">
        <v>12600</v>
      </c>
      <c r="I174" t="s">
        <v>796</v>
      </c>
    </row>
    <row r="175" spans="2:9" x14ac:dyDescent="0.3">
      <c r="B175" s="20">
        <v>34</v>
      </c>
      <c r="C175" t="s">
        <v>386</v>
      </c>
      <c r="D175" s="62">
        <v>876801</v>
      </c>
      <c r="E175" t="s">
        <v>706</v>
      </c>
      <c r="F175" t="s">
        <v>736</v>
      </c>
      <c r="G175" t="s">
        <v>757</v>
      </c>
      <c r="H175" s="37">
        <v>11500</v>
      </c>
    </row>
    <row r="176" spans="2:9" x14ac:dyDescent="0.3">
      <c r="B176" s="20">
        <v>35</v>
      </c>
      <c r="C176" t="s">
        <v>283</v>
      </c>
      <c r="D176" s="62">
        <v>505485</v>
      </c>
      <c r="E176" t="s">
        <v>706</v>
      </c>
      <c r="F176" t="s">
        <v>736</v>
      </c>
      <c r="G176" t="s">
        <v>757</v>
      </c>
      <c r="H176" s="37">
        <v>12600</v>
      </c>
    </row>
    <row r="177" spans="2:9" x14ac:dyDescent="0.3">
      <c r="B177" s="20">
        <v>36</v>
      </c>
      <c r="C177" t="s">
        <v>317</v>
      </c>
      <c r="D177" s="62">
        <v>537552</v>
      </c>
      <c r="E177" t="s">
        <v>625</v>
      </c>
      <c r="F177" t="s">
        <v>736</v>
      </c>
      <c r="G177" t="s">
        <v>768</v>
      </c>
      <c r="H177" s="37">
        <v>10700</v>
      </c>
    </row>
    <row r="178" spans="2:9" x14ac:dyDescent="0.3">
      <c r="B178" s="20">
        <v>37</v>
      </c>
      <c r="C178" t="s">
        <v>372</v>
      </c>
      <c r="D178" s="62">
        <v>163767</v>
      </c>
      <c r="E178" t="s">
        <v>598</v>
      </c>
      <c r="F178" t="s">
        <v>743</v>
      </c>
      <c r="G178" t="s">
        <v>769</v>
      </c>
      <c r="H178" s="37">
        <v>12800</v>
      </c>
    </row>
    <row r="179" spans="2:9" x14ac:dyDescent="0.3">
      <c r="B179" s="20">
        <v>38</v>
      </c>
      <c r="C179" t="s">
        <v>408</v>
      </c>
      <c r="D179" s="62">
        <v>197544</v>
      </c>
      <c r="E179" t="s">
        <v>559</v>
      </c>
      <c r="F179" t="s">
        <v>743</v>
      </c>
      <c r="G179" t="s">
        <v>757</v>
      </c>
      <c r="H179" s="37">
        <v>11100</v>
      </c>
    </row>
    <row r="180" spans="2:9" x14ac:dyDescent="0.3">
      <c r="B180" s="20">
        <v>39</v>
      </c>
      <c r="C180" t="s">
        <v>399</v>
      </c>
      <c r="D180" s="62">
        <v>209517</v>
      </c>
      <c r="E180" t="s">
        <v>706</v>
      </c>
      <c r="F180" t="s">
        <v>743</v>
      </c>
      <c r="G180" t="s">
        <v>766</v>
      </c>
      <c r="H180" s="37">
        <v>12600</v>
      </c>
    </row>
    <row r="181" spans="2:9" x14ac:dyDescent="0.3">
      <c r="B181" s="20">
        <v>40</v>
      </c>
      <c r="C181" t="s">
        <v>226</v>
      </c>
      <c r="D181" s="62">
        <v>276935</v>
      </c>
      <c r="E181" t="s">
        <v>706</v>
      </c>
      <c r="F181" t="s">
        <v>743</v>
      </c>
      <c r="G181" t="s">
        <v>766</v>
      </c>
      <c r="H181" s="37">
        <v>13200</v>
      </c>
    </row>
    <row r="182" spans="2:9" x14ac:dyDescent="0.3">
      <c r="B182" s="20">
        <v>41</v>
      </c>
      <c r="C182" t="s">
        <v>403</v>
      </c>
      <c r="D182" s="62">
        <v>650541</v>
      </c>
      <c r="E182" t="s">
        <v>559</v>
      </c>
      <c r="F182" t="s">
        <v>743</v>
      </c>
      <c r="G182" t="s">
        <v>770</v>
      </c>
      <c r="H182" s="37">
        <v>12100</v>
      </c>
    </row>
    <row r="183" spans="2:9" x14ac:dyDescent="0.3">
      <c r="B183" s="20">
        <v>42</v>
      </c>
      <c r="C183" t="s">
        <v>185</v>
      </c>
      <c r="D183" s="62">
        <v>655553</v>
      </c>
      <c r="E183" t="s">
        <v>559</v>
      </c>
      <c r="F183" t="s">
        <v>743</v>
      </c>
      <c r="G183" t="s">
        <v>757</v>
      </c>
      <c r="H183" s="37">
        <v>13800</v>
      </c>
    </row>
    <row r="184" spans="2:9" x14ac:dyDescent="0.3">
      <c r="B184" s="20">
        <v>43</v>
      </c>
      <c r="C184" t="s">
        <v>209</v>
      </c>
      <c r="D184" s="62">
        <v>374882</v>
      </c>
      <c r="E184" t="s">
        <v>753</v>
      </c>
      <c r="F184" t="s">
        <v>743</v>
      </c>
      <c r="G184" t="s">
        <v>771</v>
      </c>
      <c r="H184" s="37">
        <v>10600</v>
      </c>
    </row>
    <row r="185" spans="2:9" x14ac:dyDescent="0.3">
      <c r="B185" s="20">
        <v>44</v>
      </c>
      <c r="C185" t="s">
        <v>383</v>
      </c>
      <c r="D185" s="62">
        <v>100065</v>
      </c>
      <c r="E185" t="s">
        <v>706</v>
      </c>
      <c r="F185" t="s">
        <v>748</v>
      </c>
      <c r="G185" t="s">
        <v>772</v>
      </c>
      <c r="H185" s="37">
        <v>12300</v>
      </c>
    </row>
    <row r="186" spans="2:9" x14ac:dyDescent="0.3">
      <c r="B186" s="20">
        <v>45</v>
      </c>
      <c r="C186" t="s">
        <v>215</v>
      </c>
      <c r="D186" s="62">
        <v>74771</v>
      </c>
      <c r="E186" t="s">
        <v>625</v>
      </c>
      <c r="F186" t="s">
        <v>746</v>
      </c>
      <c r="G186" t="s">
        <v>773</v>
      </c>
      <c r="H186" s="37">
        <v>14000</v>
      </c>
      <c r="I186" t="s">
        <v>796</v>
      </c>
    </row>
    <row r="187" spans="2:9" x14ac:dyDescent="0.3">
      <c r="B187" s="20">
        <v>46</v>
      </c>
      <c r="C187" t="s">
        <v>363</v>
      </c>
      <c r="D187" s="62">
        <v>244085</v>
      </c>
      <c r="E187" t="s">
        <v>613</v>
      </c>
      <c r="F187" t="s">
        <v>746</v>
      </c>
      <c r="G187" t="s">
        <v>763</v>
      </c>
      <c r="H187" s="37">
        <v>12800</v>
      </c>
      <c r="I187" t="s">
        <v>796</v>
      </c>
    </row>
    <row r="188" spans="2:9" x14ac:dyDescent="0.3">
      <c r="B188" s="20">
        <v>47</v>
      </c>
      <c r="C188" t="s">
        <v>339</v>
      </c>
      <c r="D188" s="62">
        <v>352489</v>
      </c>
      <c r="E188" t="s">
        <v>559</v>
      </c>
      <c r="F188" t="s">
        <v>746</v>
      </c>
      <c r="G188" t="s">
        <v>757</v>
      </c>
      <c r="H188" s="37">
        <v>13000</v>
      </c>
    </row>
    <row r="189" spans="2:9" x14ac:dyDescent="0.3">
      <c r="B189" s="20">
        <v>48</v>
      </c>
      <c r="C189" t="s">
        <v>268</v>
      </c>
      <c r="D189" s="62">
        <v>385347</v>
      </c>
      <c r="E189" t="s">
        <v>607</v>
      </c>
      <c r="F189" t="s">
        <v>746</v>
      </c>
      <c r="G189" t="s">
        <v>774</v>
      </c>
      <c r="H189" s="37">
        <v>13300</v>
      </c>
    </row>
    <row r="190" spans="2:9" x14ac:dyDescent="0.3">
      <c r="B190" s="20">
        <v>49</v>
      </c>
      <c r="C190" t="s">
        <v>252</v>
      </c>
      <c r="D190" s="61">
        <v>479209</v>
      </c>
      <c r="E190" t="s">
        <v>559</v>
      </c>
      <c r="F190" t="s">
        <v>746</v>
      </c>
      <c r="G190" t="s">
        <v>757</v>
      </c>
      <c r="H190" s="37">
        <v>12800</v>
      </c>
      <c r="I190" t="s">
        <v>796</v>
      </c>
    </row>
    <row r="191" spans="2:9" x14ac:dyDescent="0.3">
      <c r="B191" s="20">
        <v>50</v>
      </c>
      <c r="C191" t="s">
        <v>58</v>
      </c>
      <c r="D191" s="61" t="s">
        <v>502</v>
      </c>
      <c r="E191" t="s">
        <v>490</v>
      </c>
      <c r="F191" t="s">
        <v>729</v>
      </c>
      <c r="G191" t="s">
        <v>763</v>
      </c>
      <c r="H191" s="37">
        <v>12600</v>
      </c>
      <c r="I191" t="s">
        <v>796</v>
      </c>
    </row>
    <row r="192" spans="2:9" x14ac:dyDescent="0.3">
      <c r="B192" s="20">
        <v>51</v>
      </c>
      <c r="C192" t="s">
        <v>216</v>
      </c>
      <c r="D192" s="61" t="s">
        <v>738</v>
      </c>
      <c r="E192" t="s">
        <v>706</v>
      </c>
      <c r="F192" t="s">
        <v>729</v>
      </c>
      <c r="G192" t="s">
        <v>763</v>
      </c>
      <c r="H192" s="37">
        <v>11200</v>
      </c>
    </row>
    <row r="193" spans="2:9" x14ac:dyDescent="0.3">
      <c r="B193" s="20">
        <v>52</v>
      </c>
      <c r="C193" t="s">
        <v>69</v>
      </c>
      <c r="D193" s="62">
        <v>477851</v>
      </c>
      <c r="E193" t="s">
        <v>625</v>
      </c>
      <c r="F193" t="s">
        <v>731</v>
      </c>
      <c r="G193" t="s">
        <v>763</v>
      </c>
      <c r="H193" s="37">
        <v>14200</v>
      </c>
    </row>
    <row r="194" spans="2:9" x14ac:dyDescent="0.3">
      <c r="B194" s="20">
        <v>53</v>
      </c>
      <c r="C194" t="s">
        <v>71</v>
      </c>
      <c r="D194" s="62">
        <v>412652</v>
      </c>
      <c r="E194" t="s">
        <v>559</v>
      </c>
      <c r="F194" t="s">
        <v>732</v>
      </c>
      <c r="G194" t="s">
        <v>766</v>
      </c>
      <c r="H194" s="37">
        <v>14200</v>
      </c>
    </row>
    <row r="195" spans="2:9" x14ac:dyDescent="0.3">
      <c r="B195" s="20">
        <v>54</v>
      </c>
      <c r="C195" t="s">
        <v>405</v>
      </c>
      <c r="D195" s="62">
        <v>901843</v>
      </c>
      <c r="E195" t="s">
        <v>706</v>
      </c>
      <c r="F195" t="s">
        <v>732</v>
      </c>
      <c r="G195" t="s">
        <v>757</v>
      </c>
      <c r="H195" s="37">
        <v>11900</v>
      </c>
    </row>
    <row r="196" spans="2:9" x14ac:dyDescent="0.3">
      <c r="B196" s="20">
        <v>55</v>
      </c>
      <c r="C196" t="s">
        <v>370</v>
      </c>
      <c r="D196" s="62">
        <v>224637</v>
      </c>
      <c r="E196" t="s">
        <v>559</v>
      </c>
      <c r="F196" t="s">
        <v>745</v>
      </c>
      <c r="G196" t="s">
        <v>757</v>
      </c>
      <c r="H196" s="37">
        <v>5000</v>
      </c>
      <c r="I196" t="s">
        <v>796</v>
      </c>
    </row>
    <row r="197" spans="2:9" x14ac:dyDescent="0.3">
      <c r="B197" s="20">
        <v>56</v>
      </c>
      <c r="C197" t="s">
        <v>224</v>
      </c>
      <c r="D197" s="62">
        <v>861293</v>
      </c>
      <c r="E197" t="s">
        <v>559</v>
      </c>
      <c r="F197" t="s">
        <v>745</v>
      </c>
      <c r="G197" t="s">
        <v>758</v>
      </c>
      <c r="H197" s="37">
        <v>8000</v>
      </c>
    </row>
    <row r="198" spans="2:9" x14ac:dyDescent="0.3">
      <c r="B198" s="20">
        <v>57</v>
      </c>
      <c r="C198" t="s">
        <v>53</v>
      </c>
      <c r="D198" s="62">
        <v>100052</v>
      </c>
      <c r="E198" t="s">
        <v>559</v>
      </c>
      <c r="F198" t="s">
        <v>728</v>
      </c>
      <c r="G198" t="s">
        <v>768</v>
      </c>
      <c r="H198" s="37">
        <v>14700</v>
      </c>
    </row>
    <row r="199" spans="2:9" x14ac:dyDescent="0.3">
      <c r="B199" s="20">
        <v>58</v>
      </c>
      <c r="C199" t="s">
        <v>234</v>
      </c>
      <c r="D199" s="62">
        <v>100200</v>
      </c>
      <c r="E199" t="s">
        <v>625</v>
      </c>
      <c r="F199" t="s">
        <v>728</v>
      </c>
      <c r="G199" t="s">
        <v>766</v>
      </c>
      <c r="H199" s="37">
        <v>13700</v>
      </c>
    </row>
    <row r="200" spans="2:9" x14ac:dyDescent="0.3">
      <c r="B200" s="20">
        <v>59</v>
      </c>
      <c r="C200" t="s">
        <v>50</v>
      </c>
      <c r="D200" s="61" t="s">
        <v>586</v>
      </c>
      <c r="E200" t="s">
        <v>473</v>
      </c>
      <c r="F200" t="s">
        <v>727</v>
      </c>
      <c r="G200" t="s">
        <v>758</v>
      </c>
      <c r="H200" s="37">
        <v>14100</v>
      </c>
      <c r="I200" t="s">
        <v>796</v>
      </c>
    </row>
    <row r="201" spans="2:9" x14ac:dyDescent="0.3">
      <c r="B201" s="20">
        <v>60</v>
      </c>
      <c r="C201" t="s">
        <v>176</v>
      </c>
      <c r="D201" s="61" t="s">
        <v>652</v>
      </c>
      <c r="E201" t="s">
        <v>625</v>
      </c>
      <c r="F201" t="s">
        <v>750</v>
      </c>
      <c r="G201" t="s">
        <v>763</v>
      </c>
      <c r="H201" s="37">
        <v>9900</v>
      </c>
    </row>
    <row r="202" spans="2:9" x14ac:dyDescent="0.3">
      <c r="B202" s="20">
        <v>61</v>
      </c>
      <c r="C202" t="s">
        <v>76</v>
      </c>
      <c r="D202" s="62">
        <v>576612</v>
      </c>
      <c r="E202" t="s">
        <v>559</v>
      </c>
      <c r="F202" t="s">
        <v>734</v>
      </c>
      <c r="G202" t="s">
        <v>763</v>
      </c>
      <c r="H202" s="37">
        <v>14000</v>
      </c>
    </row>
    <row r="203" spans="2:9" x14ac:dyDescent="0.3">
      <c r="B203" s="20">
        <v>62</v>
      </c>
      <c r="C203" t="s">
        <v>318</v>
      </c>
      <c r="D203" s="62">
        <v>550736</v>
      </c>
      <c r="E203" t="s">
        <v>465</v>
      </c>
      <c r="F203" t="s">
        <v>734</v>
      </c>
      <c r="G203" t="s">
        <v>757</v>
      </c>
      <c r="H203" s="37">
        <v>12300</v>
      </c>
      <c r="I203" t="s">
        <v>796</v>
      </c>
    </row>
    <row r="204" spans="2:9" x14ac:dyDescent="0.3">
      <c r="B204" s="20">
        <v>63</v>
      </c>
      <c r="C204" t="s">
        <v>311</v>
      </c>
      <c r="D204" s="62">
        <v>699384</v>
      </c>
      <c r="E204" t="s">
        <v>706</v>
      </c>
      <c r="F204" t="s">
        <v>734</v>
      </c>
      <c r="G204" t="s">
        <v>775</v>
      </c>
      <c r="H204" s="37">
        <v>13300</v>
      </c>
    </row>
    <row r="205" spans="2:9" x14ac:dyDescent="0.3">
      <c r="B205" s="20">
        <v>64</v>
      </c>
      <c r="C205" t="s">
        <v>365</v>
      </c>
      <c r="D205" s="62">
        <v>937731</v>
      </c>
      <c r="E205" t="s">
        <v>706</v>
      </c>
      <c r="F205" t="s">
        <v>734</v>
      </c>
      <c r="G205" t="s">
        <v>757</v>
      </c>
      <c r="H205" s="37">
        <v>12700</v>
      </c>
    </row>
    <row r="206" spans="2:9" x14ac:dyDescent="0.3">
      <c r="B206" s="20">
        <v>65</v>
      </c>
      <c r="C206" t="s">
        <v>98</v>
      </c>
      <c r="D206" s="61" t="s">
        <v>597</v>
      </c>
      <c r="E206" t="s">
        <v>490</v>
      </c>
      <c r="F206" t="s">
        <v>734</v>
      </c>
      <c r="G206" t="s">
        <v>765</v>
      </c>
      <c r="H206" s="37">
        <v>11100</v>
      </c>
    </row>
    <row r="207" spans="2:9" x14ac:dyDescent="0.3">
      <c r="B207" s="20">
        <v>66</v>
      </c>
      <c r="C207" t="s">
        <v>172</v>
      </c>
      <c r="D207" s="62">
        <v>245659</v>
      </c>
      <c r="E207" t="s">
        <v>706</v>
      </c>
      <c r="F207" t="s">
        <v>737</v>
      </c>
      <c r="G207" t="s">
        <v>758</v>
      </c>
      <c r="H207" s="37">
        <v>9200</v>
      </c>
      <c r="I207" t="s">
        <v>796</v>
      </c>
    </row>
    <row r="208" spans="2:9" x14ac:dyDescent="0.3">
      <c r="B208" s="20">
        <v>67</v>
      </c>
      <c r="C208" t="s">
        <v>303</v>
      </c>
      <c r="D208" s="62">
        <v>425380</v>
      </c>
      <c r="E208" t="s">
        <v>691</v>
      </c>
      <c r="F208" t="s">
        <v>737</v>
      </c>
      <c r="G208" t="s">
        <v>763</v>
      </c>
      <c r="H208" s="37">
        <v>13300</v>
      </c>
    </row>
    <row r="209" spans="2:9" x14ac:dyDescent="0.3">
      <c r="B209" s="20">
        <v>68</v>
      </c>
      <c r="C209" t="s">
        <v>87</v>
      </c>
      <c r="D209" s="61" t="s">
        <v>501</v>
      </c>
      <c r="E209" t="s">
        <v>490</v>
      </c>
      <c r="F209" t="s">
        <v>737</v>
      </c>
      <c r="G209" t="s">
        <v>758</v>
      </c>
      <c r="H209" s="37">
        <v>11700</v>
      </c>
    </row>
    <row r="210" spans="2:9" x14ac:dyDescent="0.3">
      <c r="B210" s="20">
        <v>69</v>
      </c>
      <c r="C210" t="s">
        <v>249</v>
      </c>
      <c r="D210" s="61" t="s">
        <v>659</v>
      </c>
      <c r="E210" t="s">
        <v>558</v>
      </c>
      <c r="F210" t="s">
        <v>742</v>
      </c>
      <c r="G210" t="s">
        <v>766</v>
      </c>
      <c r="H210" s="37">
        <v>13500</v>
      </c>
    </row>
    <row r="211" spans="2:9" x14ac:dyDescent="0.3">
      <c r="B211" s="20">
        <v>70</v>
      </c>
      <c r="C211" t="s">
        <v>102</v>
      </c>
      <c r="D211" s="62">
        <v>165649</v>
      </c>
      <c r="E211" t="s">
        <v>696</v>
      </c>
      <c r="F211" t="s">
        <v>735</v>
      </c>
      <c r="G211" t="s">
        <v>763</v>
      </c>
      <c r="H211" s="37">
        <v>2900</v>
      </c>
    </row>
    <row r="212" spans="2:9" x14ac:dyDescent="0.3">
      <c r="B212" s="20">
        <v>71</v>
      </c>
      <c r="C212" t="s">
        <v>204</v>
      </c>
      <c r="D212" s="62">
        <v>324101</v>
      </c>
      <c r="E212" t="s">
        <v>490</v>
      </c>
      <c r="F212" t="s">
        <v>735</v>
      </c>
      <c r="G212" t="s">
        <v>757</v>
      </c>
      <c r="H212" s="37">
        <v>9600</v>
      </c>
    </row>
    <row r="213" spans="2:9" x14ac:dyDescent="0.3">
      <c r="B213" s="20">
        <v>72</v>
      </c>
      <c r="C213" t="s">
        <v>173</v>
      </c>
      <c r="D213" s="62">
        <v>361022</v>
      </c>
      <c r="E213" t="s">
        <v>559</v>
      </c>
      <c r="F213" t="s">
        <v>735</v>
      </c>
      <c r="G213" t="s">
        <v>758</v>
      </c>
      <c r="H213" s="37">
        <v>11600</v>
      </c>
      <c r="I213" t="s">
        <v>796</v>
      </c>
    </row>
    <row r="214" spans="2:9" x14ac:dyDescent="0.3">
      <c r="B214" s="20">
        <v>73</v>
      </c>
      <c r="C214" t="s">
        <v>106</v>
      </c>
      <c r="D214" s="62">
        <v>410029</v>
      </c>
      <c r="E214" t="s">
        <v>554</v>
      </c>
      <c r="F214" t="s">
        <v>735</v>
      </c>
      <c r="G214" t="s">
        <v>763</v>
      </c>
      <c r="H214" s="37">
        <v>12600</v>
      </c>
      <c r="I214" t="s">
        <v>796</v>
      </c>
    </row>
    <row r="215" spans="2:9" x14ac:dyDescent="0.3">
      <c r="B215" s="20">
        <v>74</v>
      </c>
      <c r="C215" t="s">
        <v>404</v>
      </c>
      <c r="D215" s="62">
        <v>411394</v>
      </c>
      <c r="E215" t="s">
        <v>559</v>
      </c>
      <c r="F215" t="s">
        <v>735</v>
      </c>
      <c r="G215" t="s">
        <v>776</v>
      </c>
      <c r="H215" s="37">
        <v>11800</v>
      </c>
    </row>
    <row r="216" spans="2:9" x14ac:dyDescent="0.3">
      <c r="B216" s="20">
        <v>75</v>
      </c>
      <c r="C216" t="s">
        <v>218</v>
      </c>
      <c r="D216" s="62">
        <v>436706</v>
      </c>
      <c r="E216" t="s">
        <v>625</v>
      </c>
      <c r="F216" t="s">
        <v>735</v>
      </c>
      <c r="G216" t="s">
        <v>765</v>
      </c>
      <c r="H216" s="37">
        <v>13100</v>
      </c>
    </row>
    <row r="217" spans="2:9" x14ac:dyDescent="0.3">
      <c r="B217" s="20">
        <v>76</v>
      </c>
      <c r="C217" t="s">
        <v>230</v>
      </c>
      <c r="D217" s="62">
        <v>516760</v>
      </c>
      <c r="E217" t="s">
        <v>617</v>
      </c>
      <c r="F217" t="s">
        <v>735</v>
      </c>
      <c r="G217" t="s">
        <v>758</v>
      </c>
      <c r="H217" s="37">
        <v>12600</v>
      </c>
      <c r="I217" t="s">
        <v>796</v>
      </c>
    </row>
    <row r="218" spans="2:9" x14ac:dyDescent="0.3">
      <c r="B218" s="20">
        <v>77</v>
      </c>
      <c r="C218" t="s">
        <v>331</v>
      </c>
      <c r="D218" s="62">
        <v>592438</v>
      </c>
      <c r="E218" t="s">
        <v>625</v>
      </c>
      <c r="F218" t="s">
        <v>735</v>
      </c>
      <c r="G218" t="s">
        <v>758</v>
      </c>
      <c r="H218" s="37">
        <v>12300</v>
      </c>
      <c r="I218" t="s">
        <v>796</v>
      </c>
    </row>
    <row r="219" spans="2:9" x14ac:dyDescent="0.3">
      <c r="B219" s="20">
        <v>78</v>
      </c>
      <c r="C219" t="s">
        <v>316</v>
      </c>
      <c r="D219" s="62">
        <v>629631</v>
      </c>
      <c r="E219" t="s">
        <v>625</v>
      </c>
      <c r="F219" t="s">
        <v>735</v>
      </c>
      <c r="G219" t="s">
        <v>777</v>
      </c>
      <c r="H219" s="37">
        <v>12400</v>
      </c>
      <c r="I219" t="s">
        <v>796</v>
      </c>
    </row>
    <row r="220" spans="2:9" x14ac:dyDescent="0.3">
      <c r="B220" s="20">
        <v>79</v>
      </c>
      <c r="C220" t="s">
        <v>88</v>
      </c>
      <c r="D220" s="62">
        <v>683048</v>
      </c>
      <c r="E220" t="s">
        <v>559</v>
      </c>
      <c r="F220" t="s">
        <v>735</v>
      </c>
      <c r="G220" t="s">
        <v>758</v>
      </c>
      <c r="H220" s="37">
        <v>11400</v>
      </c>
    </row>
    <row r="221" spans="2:9" x14ac:dyDescent="0.3">
      <c r="B221" s="20">
        <v>80</v>
      </c>
      <c r="C221" t="s">
        <v>92</v>
      </c>
      <c r="D221" s="62">
        <v>873742</v>
      </c>
      <c r="E221" t="s">
        <v>559</v>
      </c>
      <c r="F221" t="s">
        <v>735</v>
      </c>
      <c r="G221" t="s">
        <v>778</v>
      </c>
      <c r="H221" s="37">
        <v>11400</v>
      </c>
    </row>
    <row r="222" spans="2:9" x14ac:dyDescent="0.3">
      <c r="B222" s="20">
        <v>81</v>
      </c>
      <c r="C222" t="s">
        <v>78</v>
      </c>
      <c r="D222" s="61" t="s">
        <v>663</v>
      </c>
      <c r="E222" t="s">
        <v>617</v>
      </c>
      <c r="F222" t="s">
        <v>735</v>
      </c>
      <c r="G222" t="s">
        <v>763</v>
      </c>
      <c r="H222" s="37">
        <v>6900</v>
      </c>
    </row>
    <row r="223" spans="2:9" x14ac:dyDescent="0.3">
      <c r="B223" s="20">
        <v>82</v>
      </c>
      <c r="C223" t="s">
        <v>86</v>
      </c>
      <c r="D223" s="61" t="s">
        <v>500</v>
      </c>
      <c r="E223" t="s">
        <v>490</v>
      </c>
      <c r="F223" t="s">
        <v>735</v>
      </c>
      <c r="G223" t="s">
        <v>763</v>
      </c>
      <c r="H223" s="37">
        <v>11600</v>
      </c>
    </row>
    <row r="224" spans="2:9" x14ac:dyDescent="0.3">
      <c r="B224" s="20">
        <v>83</v>
      </c>
      <c r="C224" t="s">
        <v>276</v>
      </c>
      <c r="D224" s="20">
        <v>617137</v>
      </c>
      <c r="E224" t="s">
        <v>706</v>
      </c>
      <c r="F224" t="s">
        <v>735</v>
      </c>
      <c r="G224" t="s">
        <v>763</v>
      </c>
      <c r="H224" s="37">
        <v>11900</v>
      </c>
    </row>
    <row r="225" spans="2:9" x14ac:dyDescent="0.3">
      <c r="B225" s="20">
        <v>84</v>
      </c>
      <c r="C225" t="s">
        <v>237</v>
      </c>
      <c r="D225" s="62">
        <v>685778</v>
      </c>
      <c r="E225" t="s">
        <v>706</v>
      </c>
      <c r="F225" t="s">
        <v>735</v>
      </c>
      <c r="G225" t="s">
        <v>763</v>
      </c>
      <c r="H225" s="37">
        <v>12400</v>
      </c>
    </row>
    <row r="226" spans="2:9" x14ac:dyDescent="0.3">
      <c r="B226" s="20">
        <v>85</v>
      </c>
      <c r="C226" t="s">
        <v>171</v>
      </c>
      <c r="D226" s="62">
        <v>978064</v>
      </c>
      <c r="E226" t="s">
        <v>708</v>
      </c>
      <c r="F226" t="s">
        <v>735</v>
      </c>
      <c r="G226" t="s">
        <v>763</v>
      </c>
      <c r="H226" s="37">
        <v>11600</v>
      </c>
    </row>
    <row r="227" spans="2:9" x14ac:dyDescent="0.3">
      <c r="B227" s="20">
        <v>86</v>
      </c>
      <c r="C227" t="s">
        <v>30</v>
      </c>
      <c r="D227" s="61" t="s">
        <v>499</v>
      </c>
      <c r="E227" t="s">
        <v>490</v>
      </c>
      <c r="F227" t="s">
        <v>722</v>
      </c>
      <c r="G227" t="s">
        <v>758</v>
      </c>
      <c r="H227" s="37">
        <v>9800</v>
      </c>
    </row>
    <row r="228" spans="2:9" x14ac:dyDescent="0.3">
      <c r="B228" s="20">
        <v>87</v>
      </c>
      <c r="C228" t="s">
        <v>147</v>
      </c>
      <c r="D228" s="61" t="s">
        <v>661</v>
      </c>
      <c r="E228" t="s">
        <v>706</v>
      </c>
      <c r="F228" t="s">
        <v>722</v>
      </c>
      <c r="G228" t="s">
        <v>758</v>
      </c>
      <c r="H228" s="37">
        <v>7100</v>
      </c>
    </row>
    <row r="229" spans="2:9" x14ac:dyDescent="0.3">
      <c r="B229" s="20">
        <v>88</v>
      </c>
      <c r="C229" t="s">
        <v>65</v>
      </c>
      <c r="D229" s="62">
        <v>83089</v>
      </c>
      <c r="E229" t="s">
        <v>559</v>
      </c>
      <c r="F229" t="s">
        <v>724</v>
      </c>
      <c r="G229" t="s">
        <v>758</v>
      </c>
      <c r="H229" s="37">
        <v>12800</v>
      </c>
    </row>
    <row r="230" spans="2:9" x14ac:dyDescent="0.3">
      <c r="B230" s="20">
        <v>89</v>
      </c>
      <c r="C230" t="s">
        <v>37</v>
      </c>
      <c r="D230" s="62">
        <v>108782</v>
      </c>
      <c r="E230" t="s">
        <v>695</v>
      </c>
      <c r="F230" t="s">
        <v>724</v>
      </c>
      <c r="G230" t="s">
        <v>758</v>
      </c>
      <c r="H230" s="37">
        <v>9700</v>
      </c>
    </row>
    <row r="231" spans="2:9" x14ac:dyDescent="0.3">
      <c r="B231" s="20">
        <v>90</v>
      </c>
      <c r="C231" t="s">
        <v>337</v>
      </c>
      <c r="D231" s="62">
        <v>100174</v>
      </c>
      <c r="E231" t="s">
        <v>708</v>
      </c>
      <c r="F231" t="s">
        <v>754</v>
      </c>
      <c r="G231" t="s">
        <v>758</v>
      </c>
      <c r="H231" s="37">
        <v>12800</v>
      </c>
    </row>
    <row r="232" spans="2:9" x14ac:dyDescent="0.3">
      <c r="B232" s="20">
        <v>91</v>
      </c>
      <c r="C232" t="s">
        <v>83</v>
      </c>
      <c r="D232" s="62">
        <v>271889</v>
      </c>
      <c r="E232" t="s">
        <v>625</v>
      </c>
      <c r="F232" t="s">
        <v>724</v>
      </c>
      <c r="G232" t="s">
        <v>763</v>
      </c>
      <c r="H232" s="37">
        <v>13500</v>
      </c>
    </row>
    <row r="233" spans="2:9" x14ac:dyDescent="0.3">
      <c r="D233" s="20"/>
    </row>
    <row r="234" spans="2:9" x14ac:dyDescent="0.3">
      <c r="C234" t="s">
        <v>442</v>
      </c>
      <c r="H234" s="37">
        <f>SUM(H142:H232)</f>
        <v>1050900</v>
      </c>
    </row>
    <row r="236" spans="2:9" x14ac:dyDescent="0.3">
      <c r="B236" s="20" t="s">
        <v>477</v>
      </c>
      <c r="C236" s="20" t="s">
        <v>673</v>
      </c>
      <c r="D236" s="20" t="s">
        <v>455</v>
      </c>
      <c r="E236" s="20" t="s">
        <v>448</v>
      </c>
      <c r="F236" s="20" t="s">
        <v>721</v>
      </c>
      <c r="G236" s="20" t="s">
        <v>755</v>
      </c>
      <c r="H236" s="55" t="s">
        <v>450</v>
      </c>
      <c r="I236" s="37" t="s">
        <v>491</v>
      </c>
    </row>
    <row r="237" spans="2:9" x14ac:dyDescent="0.3">
      <c r="B237" s="20">
        <v>1</v>
      </c>
      <c r="C237" t="s">
        <v>68</v>
      </c>
      <c r="D237" s="62">
        <v>277732</v>
      </c>
      <c r="E237" t="s">
        <v>559</v>
      </c>
      <c r="F237" t="s">
        <v>726</v>
      </c>
      <c r="G237" t="s">
        <v>756</v>
      </c>
      <c r="H237" s="37">
        <v>14200</v>
      </c>
      <c r="I237" t="s">
        <v>796</v>
      </c>
    </row>
    <row r="238" spans="2:9" x14ac:dyDescent="0.3">
      <c r="B238" s="20">
        <v>2</v>
      </c>
      <c r="C238" t="s">
        <v>84</v>
      </c>
      <c r="D238" s="62">
        <v>129197</v>
      </c>
      <c r="E238" t="s">
        <v>490</v>
      </c>
      <c r="F238" t="s">
        <v>726</v>
      </c>
      <c r="G238" t="s">
        <v>757</v>
      </c>
      <c r="H238" s="37">
        <v>12800</v>
      </c>
      <c r="I238" t="s">
        <v>796</v>
      </c>
    </row>
    <row r="239" spans="2:9" x14ac:dyDescent="0.3">
      <c r="B239" s="20">
        <v>3</v>
      </c>
      <c r="C239" t="s">
        <v>349</v>
      </c>
      <c r="D239" s="62">
        <v>196168</v>
      </c>
      <c r="E239" t="s">
        <v>559</v>
      </c>
      <c r="F239" t="s">
        <v>726</v>
      </c>
      <c r="G239" t="s">
        <v>757</v>
      </c>
      <c r="H239" s="37">
        <v>12200</v>
      </c>
      <c r="I239" t="s">
        <v>796</v>
      </c>
    </row>
    <row r="240" spans="2:9" x14ac:dyDescent="0.3">
      <c r="B240" s="20">
        <v>4</v>
      </c>
      <c r="C240" t="s">
        <v>74</v>
      </c>
      <c r="D240" s="62">
        <v>571738</v>
      </c>
      <c r="E240" t="s">
        <v>490</v>
      </c>
      <c r="F240" t="s">
        <v>726</v>
      </c>
      <c r="G240" t="s">
        <v>758</v>
      </c>
      <c r="H240" s="37">
        <v>13500</v>
      </c>
      <c r="I240" t="s">
        <v>796</v>
      </c>
    </row>
    <row r="241" spans="2:9" x14ac:dyDescent="0.3">
      <c r="B241" s="20">
        <v>5</v>
      </c>
      <c r="C241" t="s">
        <v>333</v>
      </c>
      <c r="D241" s="62">
        <v>864455</v>
      </c>
      <c r="E241" t="s">
        <v>559</v>
      </c>
      <c r="F241" t="s">
        <v>726</v>
      </c>
      <c r="G241" t="s">
        <v>757</v>
      </c>
      <c r="H241" s="37">
        <v>12400</v>
      </c>
      <c r="I241" t="s">
        <v>796</v>
      </c>
    </row>
    <row r="242" spans="2:9" x14ac:dyDescent="0.3">
      <c r="B242" s="20">
        <v>6</v>
      </c>
      <c r="C242" t="s">
        <v>327</v>
      </c>
      <c r="D242" s="62">
        <v>921707</v>
      </c>
      <c r="E242" t="s">
        <v>559</v>
      </c>
      <c r="F242" t="s">
        <v>726</v>
      </c>
      <c r="G242" t="s">
        <v>757</v>
      </c>
      <c r="H242" s="37">
        <v>13400</v>
      </c>
      <c r="I242" t="s">
        <v>796</v>
      </c>
    </row>
    <row r="243" spans="2:9" x14ac:dyDescent="0.3">
      <c r="B243" s="20">
        <v>7</v>
      </c>
      <c r="C243" s="60" t="s">
        <v>31</v>
      </c>
      <c r="D243" s="62">
        <v>963740</v>
      </c>
      <c r="E243" t="s">
        <v>559</v>
      </c>
      <c r="F243" t="s">
        <v>726</v>
      </c>
      <c r="G243" t="s">
        <v>757</v>
      </c>
      <c r="H243" s="37">
        <v>10000</v>
      </c>
      <c r="I243" t="s">
        <v>796</v>
      </c>
    </row>
    <row r="244" spans="2:9" x14ac:dyDescent="0.3">
      <c r="B244" s="20">
        <v>8</v>
      </c>
      <c r="C244" t="s">
        <v>80</v>
      </c>
      <c r="D244" s="61" t="s">
        <v>658</v>
      </c>
      <c r="E244" t="s">
        <v>625</v>
      </c>
      <c r="F244" t="s">
        <v>726</v>
      </c>
      <c r="G244" t="s">
        <v>758</v>
      </c>
      <c r="H244" s="37">
        <v>13200</v>
      </c>
      <c r="I244" t="s">
        <v>796</v>
      </c>
    </row>
    <row r="245" spans="2:9" x14ac:dyDescent="0.3">
      <c r="B245" s="20">
        <v>9</v>
      </c>
      <c r="C245" t="s">
        <v>45</v>
      </c>
      <c r="D245" s="20">
        <v>333559</v>
      </c>
      <c r="E245" t="s">
        <v>559</v>
      </c>
      <c r="F245" t="s">
        <v>726</v>
      </c>
      <c r="G245" t="s">
        <v>757</v>
      </c>
      <c r="H245" s="37">
        <v>14800</v>
      </c>
      <c r="I245" t="s">
        <v>796</v>
      </c>
    </row>
    <row r="246" spans="2:9" x14ac:dyDescent="0.3">
      <c r="D246" s="20"/>
    </row>
    <row r="247" spans="2:9" x14ac:dyDescent="0.3">
      <c r="C247" t="s">
        <v>442</v>
      </c>
      <c r="H247" s="37">
        <f>SUM(H237:H245)</f>
        <v>116500</v>
      </c>
    </row>
    <row r="250" spans="2:9" x14ac:dyDescent="0.3">
      <c r="B250" s="20" t="s">
        <v>477</v>
      </c>
      <c r="C250" s="20" t="s">
        <v>673</v>
      </c>
      <c r="D250" s="20" t="s">
        <v>455</v>
      </c>
      <c r="E250" s="20" t="s">
        <v>448</v>
      </c>
      <c r="F250" s="20" t="s">
        <v>721</v>
      </c>
      <c r="G250" s="20" t="s">
        <v>755</v>
      </c>
      <c r="H250" s="55" t="s">
        <v>450</v>
      </c>
    </row>
    <row r="251" spans="2:9" x14ac:dyDescent="0.3">
      <c r="B251">
        <v>1</v>
      </c>
      <c r="C251" t="s">
        <v>813</v>
      </c>
      <c r="D251" s="20">
        <v>828482</v>
      </c>
      <c r="E251" t="s">
        <v>490</v>
      </c>
      <c r="F251" t="s">
        <v>732</v>
      </c>
      <c r="G251" t="s">
        <v>814</v>
      </c>
      <c r="H251" s="37">
        <v>4800</v>
      </c>
    </row>
    <row r="252" spans="2:9" x14ac:dyDescent="0.3">
      <c r="B252">
        <v>2</v>
      </c>
      <c r="C252" t="s">
        <v>898</v>
      </c>
      <c r="D252" s="20">
        <v>975185</v>
      </c>
      <c r="H252" s="37">
        <v>6700</v>
      </c>
    </row>
    <row r="253" spans="2:9" x14ac:dyDescent="0.3">
      <c r="B253">
        <v>3</v>
      </c>
      <c r="C253" t="s">
        <v>848</v>
      </c>
      <c r="D253" s="20">
        <v>164227</v>
      </c>
      <c r="E253" t="s">
        <v>559</v>
      </c>
      <c r="F253" t="s">
        <v>849</v>
      </c>
      <c r="G253" t="s">
        <v>850</v>
      </c>
      <c r="H253" s="37">
        <v>6800</v>
      </c>
    </row>
    <row r="254" spans="2:9" x14ac:dyDescent="0.3">
      <c r="B254">
        <v>4</v>
      </c>
      <c r="C254" t="s">
        <v>891</v>
      </c>
      <c r="D254" s="20">
        <v>168377</v>
      </c>
      <c r="H254" s="37">
        <v>7200</v>
      </c>
    </row>
    <row r="255" spans="2:9" x14ac:dyDescent="0.3">
      <c r="B255">
        <v>5</v>
      </c>
      <c r="C255" t="s">
        <v>892</v>
      </c>
      <c r="D255" s="20">
        <v>102</v>
      </c>
      <c r="H255" s="37">
        <v>8600</v>
      </c>
    </row>
    <row r="256" spans="2:9" x14ac:dyDescent="0.3">
      <c r="B256">
        <v>6</v>
      </c>
      <c r="C256" t="s">
        <v>835</v>
      </c>
      <c r="D256" s="20">
        <v>7613</v>
      </c>
      <c r="E256" t="s">
        <v>787</v>
      </c>
      <c r="F256" t="s">
        <v>724</v>
      </c>
      <c r="G256" t="s">
        <v>836</v>
      </c>
      <c r="H256" s="37">
        <v>9900</v>
      </c>
    </row>
    <row r="257" spans="2:9" x14ac:dyDescent="0.3">
      <c r="B257">
        <v>7</v>
      </c>
      <c r="C257" t="s">
        <v>886</v>
      </c>
      <c r="D257" s="20">
        <v>100033</v>
      </c>
      <c r="H257" s="37">
        <v>10700</v>
      </c>
    </row>
    <row r="258" spans="2:9" x14ac:dyDescent="0.3">
      <c r="B258">
        <v>8</v>
      </c>
      <c r="C258" t="s">
        <v>839</v>
      </c>
      <c r="D258" s="20">
        <v>379397</v>
      </c>
      <c r="E258" t="s">
        <v>840</v>
      </c>
      <c r="F258" t="s">
        <v>822</v>
      </c>
      <c r="G258" t="s">
        <v>841</v>
      </c>
      <c r="H258" s="37">
        <v>10800</v>
      </c>
    </row>
    <row r="259" spans="2:9" x14ac:dyDescent="0.3">
      <c r="B259">
        <v>9</v>
      </c>
      <c r="C259" t="s">
        <v>844</v>
      </c>
      <c r="D259" s="39" t="s">
        <v>649</v>
      </c>
      <c r="E259" t="s">
        <v>625</v>
      </c>
      <c r="F259" t="s">
        <v>845</v>
      </c>
      <c r="G259" t="s">
        <v>763</v>
      </c>
      <c r="H259" s="37">
        <v>10800</v>
      </c>
    </row>
    <row r="260" spans="2:9" x14ac:dyDescent="0.3">
      <c r="B260">
        <v>10</v>
      </c>
      <c r="C260" t="s">
        <v>842</v>
      </c>
      <c r="D260" s="39" t="s">
        <v>527</v>
      </c>
      <c r="E260" t="s">
        <v>490</v>
      </c>
      <c r="F260" t="s">
        <v>824</v>
      </c>
      <c r="G260" t="s">
        <v>843</v>
      </c>
      <c r="H260" s="37">
        <v>11000</v>
      </c>
    </row>
    <row r="261" spans="2:9" x14ac:dyDescent="0.3">
      <c r="B261">
        <v>11</v>
      </c>
      <c r="C261" t="s">
        <v>851</v>
      </c>
      <c r="D261" s="20">
        <v>290044</v>
      </c>
      <c r="E261" t="s">
        <v>708</v>
      </c>
      <c r="F261" t="s">
        <v>724</v>
      </c>
      <c r="G261" t="s">
        <v>758</v>
      </c>
      <c r="H261" s="37">
        <v>11200</v>
      </c>
    </row>
    <row r="262" spans="2:9" x14ac:dyDescent="0.3">
      <c r="B262">
        <v>12</v>
      </c>
      <c r="C262" t="s">
        <v>897</v>
      </c>
      <c r="D262" s="20">
        <v>577108</v>
      </c>
      <c r="H262" s="37">
        <v>12400</v>
      </c>
    </row>
    <row r="263" spans="2:9" x14ac:dyDescent="0.3">
      <c r="B263">
        <v>13</v>
      </c>
      <c r="C263" t="s">
        <v>817</v>
      </c>
      <c r="D263" s="20">
        <v>100167</v>
      </c>
      <c r="E263" t="s">
        <v>708</v>
      </c>
      <c r="F263" t="s">
        <v>728</v>
      </c>
      <c r="G263" t="s">
        <v>766</v>
      </c>
      <c r="H263" s="37">
        <v>12600</v>
      </c>
    </row>
    <row r="264" spans="2:9" x14ac:dyDescent="0.3">
      <c r="B264">
        <v>14</v>
      </c>
      <c r="C264" t="s">
        <v>830</v>
      </c>
      <c r="D264" s="20">
        <v>625974</v>
      </c>
      <c r="E264" t="s">
        <v>490</v>
      </c>
      <c r="F264" t="s">
        <v>822</v>
      </c>
      <c r="G264" t="s">
        <v>814</v>
      </c>
      <c r="H264" s="37">
        <v>12700</v>
      </c>
    </row>
    <row r="265" spans="2:9" x14ac:dyDescent="0.3">
      <c r="B265">
        <v>15</v>
      </c>
      <c r="C265" t="s">
        <v>829</v>
      </c>
      <c r="D265" s="20">
        <v>12800</v>
      </c>
      <c r="E265" t="s">
        <v>700</v>
      </c>
      <c r="F265" t="s">
        <v>733</v>
      </c>
      <c r="G265" t="s">
        <v>814</v>
      </c>
      <c r="H265" s="37">
        <v>12800</v>
      </c>
    </row>
    <row r="266" spans="2:9" x14ac:dyDescent="0.3">
      <c r="B266">
        <v>16</v>
      </c>
      <c r="C266" t="s">
        <v>887</v>
      </c>
      <c r="D266" s="20">
        <v>784701</v>
      </c>
      <c r="H266" s="37">
        <v>13000</v>
      </c>
    </row>
    <row r="267" spans="2:9" x14ac:dyDescent="0.3">
      <c r="B267">
        <v>17</v>
      </c>
      <c r="C267" t="s">
        <v>825</v>
      </c>
      <c r="D267" s="20">
        <v>291473</v>
      </c>
      <c r="E267" t="s">
        <v>490</v>
      </c>
      <c r="F267" t="s">
        <v>824</v>
      </c>
      <c r="G267" t="s">
        <v>814</v>
      </c>
      <c r="H267" s="37">
        <v>14900</v>
      </c>
    </row>
    <row r="269" spans="2:9" x14ac:dyDescent="0.3">
      <c r="H269" s="37">
        <f>SUM(H251:H268)</f>
        <v>176900</v>
      </c>
    </row>
    <row r="271" spans="2:9" x14ac:dyDescent="0.3">
      <c r="E271" t="s">
        <v>852</v>
      </c>
      <c r="F271" t="s">
        <v>853</v>
      </c>
      <c r="G271" s="37">
        <v>10600</v>
      </c>
    </row>
    <row r="272" spans="2:9" x14ac:dyDescent="0.3">
      <c r="F272" t="s">
        <v>854</v>
      </c>
      <c r="I272" t="s">
        <v>910</v>
      </c>
    </row>
    <row r="273" spans="2:9" x14ac:dyDescent="0.3">
      <c r="E273" t="s">
        <v>873</v>
      </c>
      <c r="F273" t="s">
        <v>872</v>
      </c>
      <c r="G273" s="37">
        <v>12900</v>
      </c>
    </row>
    <row r="274" spans="2:9" x14ac:dyDescent="0.3">
      <c r="H274" s="37">
        <f>SUM(H271:H273)</f>
        <v>0</v>
      </c>
    </row>
    <row r="276" spans="2:9" x14ac:dyDescent="0.3">
      <c r="H276" s="37">
        <f>H269+H274</f>
        <v>176900</v>
      </c>
    </row>
    <row r="281" spans="2:9" x14ac:dyDescent="0.3">
      <c r="B281" s="20" t="s">
        <v>477</v>
      </c>
      <c r="C281" s="20" t="s">
        <v>673</v>
      </c>
      <c r="D281" s="20" t="s">
        <v>455</v>
      </c>
      <c r="E281" s="20" t="s">
        <v>448</v>
      </c>
      <c r="F281" s="20" t="s">
        <v>721</v>
      </c>
      <c r="G281" s="20" t="s">
        <v>755</v>
      </c>
      <c r="H281" s="55" t="s">
        <v>450</v>
      </c>
    </row>
    <row r="282" spans="2:9" x14ac:dyDescent="0.3">
      <c r="B282" s="20">
        <v>1</v>
      </c>
      <c r="C282" t="s">
        <v>818</v>
      </c>
      <c r="D282" s="39" t="s">
        <v>709</v>
      </c>
      <c r="E282" t="s">
        <v>625</v>
      </c>
      <c r="F282" t="s">
        <v>816</v>
      </c>
      <c r="G282" t="s">
        <v>814</v>
      </c>
      <c r="H282" s="37">
        <v>3900</v>
      </c>
      <c r="I282" t="s">
        <v>782</v>
      </c>
    </row>
    <row r="283" spans="2:9" x14ac:dyDescent="0.3">
      <c r="B283" s="20">
        <v>2</v>
      </c>
      <c r="C283" t="s">
        <v>837</v>
      </c>
      <c r="D283" s="39" t="s">
        <v>639</v>
      </c>
      <c r="E283" t="s">
        <v>706</v>
      </c>
      <c r="F283" t="s">
        <v>838</v>
      </c>
      <c r="G283" t="s">
        <v>814</v>
      </c>
      <c r="H283" s="37">
        <v>6400</v>
      </c>
      <c r="I283" t="s">
        <v>782</v>
      </c>
    </row>
    <row r="284" spans="2:9" x14ac:dyDescent="0.3">
      <c r="B284" s="20">
        <v>3</v>
      </c>
      <c r="C284" t="s">
        <v>899</v>
      </c>
      <c r="D284" s="20">
        <v>768328</v>
      </c>
      <c r="E284" t="s">
        <v>625</v>
      </c>
      <c r="F284" t="s">
        <v>723</v>
      </c>
      <c r="G284" t="s">
        <v>763</v>
      </c>
      <c r="H284" s="37">
        <v>8100</v>
      </c>
      <c r="I284" t="s">
        <v>782</v>
      </c>
    </row>
    <row r="285" spans="2:9" x14ac:dyDescent="0.3">
      <c r="B285" s="20">
        <v>4</v>
      </c>
      <c r="C285" t="s">
        <v>834</v>
      </c>
      <c r="D285" s="20">
        <v>83052</v>
      </c>
      <c r="E285" t="s">
        <v>801</v>
      </c>
      <c r="F285" t="s">
        <v>736</v>
      </c>
      <c r="G285" t="s">
        <v>778</v>
      </c>
      <c r="H285" s="37">
        <v>8200</v>
      </c>
      <c r="I285" t="s">
        <v>782</v>
      </c>
    </row>
    <row r="286" spans="2:9" x14ac:dyDescent="0.3">
      <c r="B286" s="20">
        <v>5</v>
      </c>
      <c r="C286" t="s">
        <v>823</v>
      </c>
      <c r="D286" s="20">
        <v>709211</v>
      </c>
      <c r="E286" t="s">
        <v>708</v>
      </c>
      <c r="F286" t="s">
        <v>736</v>
      </c>
      <c r="G286" t="s">
        <v>814</v>
      </c>
      <c r="H286" s="37">
        <v>8900</v>
      </c>
      <c r="I286" t="s">
        <v>782</v>
      </c>
    </row>
    <row r="287" spans="2:9" x14ac:dyDescent="0.3">
      <c r="B287" s="20">
        <v>6</v>
      </c>
      <c r="C287" t="s">
        <v>901</v>
      </c>
      <c r="D287" s="20">
        <v>205185</v>
      </c>
      <c r="E287" t="s">
        <v>840</v>
      </c>
      <c r="F287" t="s">
        <v>724</v>
      </c>
      <c r="G287" t="s">
        <v>814</v>
      </c>
      <c r="H287" s="37">
        <v>9000</v>
      </c>
      <c r="I287" t="s">
        <v>782</v>
      </c>
    </row>
    <row r="288" spans="2:9" x14ac:dyDescent="0.3">
      <c r="B288" s="20">
        <v>7</v>
      </c>
      <c r="C288" t="s">
        <v>900</v>
      </c>
      <c r="D288" s="20">
        <v>397784</v>
      </c>
      <c r="E288" t="s">
        <v>559</v>
      </c>
      <c r="F288" t="s">
        <v>914</v>
      </c>
      <c r="G288" t="s">
        <v>758</v>
      </c>
      <c r="H288" s="37">
        <v>9800</v>
      </c>
      <c r="I288" t="s">
        <v>782</v>
      </c>
    </row>
    <row r="289" spans="2:9" x14ac:dyDescent="0.3">
      <c r="B289" s="20">
        <v>8</v>
      </c>
      <c r="C289" t="s">
        <v>915</v>
      </c>
      <c r="D289" s="20">
        <v>163347</v>
      </c>
      <c r="E289" t="s">
        <v>559</v>
      </c>
      <c r="F289" t="s">
        <v>736</v>
      </c>
      <c r="G289" t="s">
        <v>766</v>
      </c>
      <c r="H289" s="37">
        <v>10100</v>
      </c>
      <c r="I289" t="s">
        <v>782</v>
      </c>
    </row>
    <row r="290" spans="2:9" x14ac:dyDescent="0.3">
      <c r="B290" s="20">
        <v>9</v>
      </c>
      <c r="C290" t="s">
        <v>863</v>
      </c>
      <c r="D290" s="20">
        <v>622237</v>
      </c>
      <c r="E290" t="s">
        <v>864</v>
      </c>
      <c r="F290" t="s">
        <v>827</v>
      </c>
      <c r="G290" t="s">
        <v>865</v>
      </c>
      <c r="H290" s="37">
        <v>11100</v>
      </c>
      <c r="I290" t="s">
        <v>782</v>
      </c>
    </row>
    <row r="291" spans="2:9" x14ac:dyDescent="0.3">
      <c r="B291" s="20">
        <v>10</v>
      </c>
      <c r="C291" t="s">
        <v>895</v>
      </c>
      <c r="D291" s="20">
        <v>466289</v>
      </c>
      <c r="E291" t="s">
        <v>617</v>
      </c>
      <c r="F291" t="s">
        <v>736</v>
      </c>
      <c r="G291" t="s">
        <v>814</v>
      </c>
      <c r="H291" s="37">
        <v>11900</v>
      </c>
      <c r="I291" t="s">
        <v>782</v>
      </c>
    </row>
    <row r="292" spans="2:9" x14ac:dyDescent="0.3">
      <c r="B292" s="20">
        <v>11</v>
      </c>
      <c r="C292" t="s">
        <v>826</v>
      </c>
      <c r="D292" s="20">
        <v>104391</v>
      </c>
      <c r="E292" t="s">
        <v>708</v>
      </c>
      <c r="F292" t="s">
        <v>827</v>
      </c>
      <c r="G292" t="s">
        <v>828</v>
      </c>
      <c r="H292" s="37">
        <v>12000</v>
      </c>
    </row>
    <row r="293" spans="2:9" x14ac:dyDescent="0.3">
      <c r="B293" s="20">
        <v>12</v>
      </c>
      <c r="C293" t="s">
        <v>894</v>
      </c>
      <c r="D293" s="20">
        <v>21752</v>
      </c>
      <c r="E293" t="s">
        <v>913</v>
      </c>
      <c r="F293" t="s">
        <v>732</v>
      </c>
      <c r="G293" t="s">
        <v>766</v>
      </c>
      <c r="H293" s="37">
        <v>12000</v>
      </c>
    </row>
    <row r="294" spans="2:9" x14ac:dyDescent="0.3">
      <c r="B294" s="20">
        <v>13</v>
      </c>
      <c r="C294" t="s">
        <v>906</v>
      </c>
      <c r="D294" s="20">
        <v>192576</v>
      </c>
      <c r="E294" t="s">
        <v>913</v>
      </c>
      <c r="F294" t="s">
        <v>736</v>
      </c>
      <c r="G294" t="s">
        <v>814</v>
      </c>
      <c r="H294" s="37">
        <v>12100</v>
      </c>
      <c r="I294" t="s">
        <v>782</v>
      </c>
    </row>
    <row r="295" spans="2:9" x14ac:dyDescent="0.3">
      <c r="B295" s="20">
        <v>14</v>
      </c>
      <c r="C295" t="s">
        <v>883</v>
      </c>
      <c r="D295" s="20">
        <v>929747</v>
      </c>
      <c r="E295" t="s">
        <v>559</v>
      </c>
      <c r="F295" t="s">
        <v>734</v>
      </c>
      <c r="G295" t="s">
        <v>814</v>
      </c>
      <c r="H295" s="37">
        <v>12300</v>
      </c>
      <c r="I295" t="s">
        <v>782</v>
      </c>
    </row>
    <row r="296" spans="2:9" x14ac:dyDescent="0.3">
      <c r="B296" s="20">
        <v>15</v>
      </c>
      <c r="C296" t="s">
        <v>889</v>
      </c>
      <c r="D296" s="20">
        <v>253119</v>
      </c>
      <c r="E296" t="s">
        <v>876</v>
      </c>
      <c r="F296" t="s">
        <v>914</v>
      </c>
      <c r="G296" t="s">
        <v>758</v>
      </c>
      <c r="H296" s="37">
        <v>12600</v>
      </c>
      <c r="I296" t="s">
        <v>782</v>
      </c>
    </row>
    <row r="297" spans="2:9" x14ac:dyDescent="0.3">
      <c r="B297" s="20">
        <v>16</v>
      </c>
      <c r="C297" t="s">
        <v>902</v>
      </c>
      <c r="D297" s="20">
        <v>459001</v>
      </c>
      <c r="E297" t="s">
        <v>876</v>
      </c>
      <c r="F297" t="s">
        <v>736</v>
      </c>
      <c r="G297" t="s">
        <v>766</v>
      </c>
      <c r="H297" s="37">
        <v>12600</v>
      </c>
      <c r="I297" t="s">
        <v>782</v>
      </c>
    </row>
    <row r="298" spans="2:9" x14ac:dyDescent="0.3">
      <c r="B298" s="20">
        <v>17</v>
      </c>
      <c r="C298" t="s">
        <v>890</v>
      </c>
      <c r="D298" s="20">
        <v>633798</v>
      </c>
      <c r="E298" t="s">
        <v>913</v>
      </c>
      <c r="F298" t="s">
        <v>849</v>
      </c>
      <c r="G298" t="s">
        <v>769</v>
      </c>
      <c r="H298" s="37">
        <v>12700</v>
      </c>
      <c r="I298" t="s">
        <v>782</v>
      </c>
    </row>
    <row r="299" spans="2:9" x14ac:dyDescent="0.3">
      <c r="B299" s="20">
        <v>18</v>
      </c>
      <c r="C299" t="s">
        <v>831</v>
      </c>
      <c r="D299" s="39" t="s">
        <v>715</v>
      </c>
      <c r="E299" t="s">
        <v>832</v>
      </c>
      <c r="F299" t="s">
        <v>736</v>
      </c>
      <c r="G299" t="s">
        <v>814</v>
      </c>
      <c r="H299" s="37">
        <v>12800</v>
      </c>
      <c r="I299" t="s">
        <v>782</v>
      </c>
    </row>
    <row r="300" spans="2:9" x14ac:dyDescent="0.3">
      <c r="B300" s="20">
        <v>19</v>
      </c>
      <c r="C300" t="s">
        <v>884</v>
      </c>
      <c r="D300" s="39" t="s">
        <v>885</v>
      </c>
      <c r="E300" t="s">
        <v>708</v>
      </c>
      <c r="F300" t="s">
        <v>919</v>
      </c>
      <c r="G300" t="s">
        <v>763</v>
      </c>
      <c r="H300" s="37">
        <v>13000</v>
      </c>
    </row>
    <row r="301" spans="2:9" x14ac:dyDescent="0.3">
      <c r="B301" s="20">
        <v>20</v>
      </c>
      <c r="C301" t="s">
        <v>896</v>
      </c>
      <c r="D301" s="20">
        <v>213827</v>
      </c>
      <c r="E301" t="s">
        <v>913</v>
      </c>
      <c r="F301" t="s">
        <v>736</v>
      </c>
      <c r="G301" t="s">
        <v>916</v>
      </c>
      <c r="H301" s="37">
        <v>13000</v>
      </c>
    </row>
    <row r="302" spans="2:9" x14ac:dyDescent="0.3">
      <c r="B302" s="20">
        <v>21</v>
      </c>
      <c r="C302" t="s">
        <v>815</v>
      </c>
      <c r="D302" s="39" t="s">
        <v>652</v>
      </c>
      <c r="E302" t="s">
        <v>708</v>
      </c>
      <c r="F302" t="s">
        <v>816</v>
      </c>
      <c r="G302" t="s">
        <v>814</v>
      </c>
      <c r="H302" s="37">
        <v>13100</v>
      </c>
    </row>
    <row r="303" spans="2:9" x14ac:dyDescent="0.3">
      <c r="B303" s="20">
        <v>22</v>
      </c>
      <c r="C303" t="s">
        <v>821</v>
      </c>
      <c r="D303" s="20">
        <v>253342</v>
      </c>
      <c r="E303" t="s">
        <v>708</v>
      </c>
      <c r="F303" t="s">
        <v>822</v>
      </c>
      <c r="G303" t="s">
        <v>758</v>
      </c>
      <c r="H303" s="37">
        <v>13200</v>
      </c>
      <c r="I303" t="s">
        <v>782</v>
      </c>
    </row>
    <row r="304" spans="2:9" x14ac:dyDescent="0.3">
      <c r="B304" s="20">
        <v>23</v>
      </c>
      <c r="C304" t="s">
        <v>893</v>
      </c>
      <c r="D304" s="20">
        <v>361680</v>
      </c>
      <c r="E304" t="s">
        <v>913</v>
      </c>
      <c r="F304" t="s">
        <v>827</v>
      </c>
      <c r="G304" t="s">
        <v>766</v>
      </c>
      <c r="H304" s="37">
        <v>13200</v>
      </c>
      <c r="I304" t="s">
        <v>782</v>
      </c>
    </row>
    <row r="305" spans="1:9" x14ac:dyDescent="0.3">
      <c r="B305" s="20">
        <v>24</v>
      </c>
      <c r="C305" t="s">
        <v>833</v>
      </c>
      <c r="D305" s="20">
        <v>65382</v>
      </c>
      <c r="E305" t="s">
        <v>708</v>
      </c>
      <c r="F305" t="s">
        <v>724</v>
      </c>
      <c r="G305" t="s">
        <v>758</v>
      </c>
      <c r="H305" s="37">
        <v>13300</v>
      </c>
      <c r="I305" t="s">
        <v>782</v>
      </c>
    </row>
    <row r="306" spans="1:9" x14ac:dyDescent="0.3">
      <c r="B306" s="20">
        <v>25</v>
      </c>
      <c r="C306" t="s">
        <v>888</v>
      </c>
      <c r="D306" s="39" t="s">
        <v>878</v>
      </c>
      <c r="E306" t="s">
        <v>797</v>
      </c>
      <c r="F306" t="s">
        <v>845</v>
      </c>
      <c r="G306" t="s">
        <v>763</v>
      </c>
      <c r="H306" s="37">
        <v>13400</v>
      </c>
      <c r="I306" t="s">
        <v>782</v>
      </c>
    </row>
    <row r="307" spans="1:9" x14ac:dyDescent="0.3">
      <c r="B307" s="20">
        <v>26</v>
      </c>
      <c r="C307" t="s">
        <v>846</v>
      </c>
      <c r="D307" s="20">
        <v>522706</v>
      </c>
      <c r="E307" t="s">
        <v>708</v>
      </c>
      <c r="F307" t="s">
        <v>827</v>
      </c>
      <c r="G307" t="s">
        <v>847</v>
      </c>
      <c r="H307" s="37">
        <v>13800</v>
      </c>
    </row>
    <row r="309" spans="1:9" x14ac:dyDescent="0.3">
      <c r="F309" t="s">
        <v>442</v>
      </c>
      <c r="H309" s="37">
        <f>SUBTOTAL(9,H282:H308)</f>
        <v>292500</v>
      </c>
    </row>
    <row r="311" spans="1:9" x14ac:dyDescent="0.3">
      <c r="B311" s="20" t="s">
        <v>477</v>
      </c>
      <c r="C311" s="20" t="s">
        <v>673</v>
      </c>
      <c r="D311" s="20" t="s">
        <v>455</v>
      </c>
      <c r="E311" s="20" t="s">
        <v>448</v>
      </c>
      <c r="F311" s="20" t="s">
        <v>721</v>
      </c>
      <c r="G311" s="20" t="s">
        <v>755</v>
      </c>
      <c r="H311" s="55" t="s">
        <v>450</v>
      </c>
    </row>
    <row r="312" spans="1:9" x14ac:dyDescent="0.3">
      <c r="B312" s="20">
        <v>1</v>
      </c>
      <c r="C312" t="s">
        <v>819</v>
      </c>
      <c r="D312" s="20">
        <v>857372</v>
      </c>
      <c r="E312" t="s">
        <v>625</v>
      </c>
      <c r="F312" t="s">
        <v>820</v>
      </c>
      <c r="G312" t="s">
        <v>814</v>
      </c>
      <c r="H312" s="37">
        <v>10900</v>
      </c>
    </row>
    <row r="315" spans="1:9" x14ac:dyDescent="0.3">
      <c r="A315" t="s">
        <v>935</v>
      </c>
      <c r="B315" s="20" t="s">
        <v>477</v>
      </c>
      <c r="C315" s="20" t="s">
        <v>673</v>
      </c>
      <c r="D315" s="20" t="s">
        <v>455</v>
      </c>
      <c r="E315" s="20" t="s">
        <v>448</v>
      </c>
      <c r="F315" s="20" t="s">
        <v>721</v>
      </c>
      <c r="G315" s="20" t="s">
        <v>755</v>
      </c>
      <c r="H315" s="55" t="s">
        <v>450</v>
      </c>
    </row>
    <row r="316" spans="1:9" x14ac:dyDescent="0.3">
      <c r="B316">
        <v>1</v>
      </c>
      <c r="C316" t="s">
        <v>936</v>
      </c>
      <c r="D316">
        <v>975185</v>
      </c>
      <c r="E316" t="s">
        <v>933</v>
      </c>
      <c r="F316" t="s">
        <v>745</v>
      </c>
      <c r="G316" t="s">
        <v>758</v>
      </c>
      <c r="H316" s="37">
        <v>6700</v>
      </c>
    </row>
    <row r="317" spans="1:9" x14ac:dyDescent="0.3">
      <c r="B317">
        <v>2</v>
      </c>
      <c r="C317" t="s">
        <v>937</v>
      </c>
      <c r="D317">
        <v>96580</v>
      </c>
      <c r="E317" t="s">
        <v>625</v>
      </c>
      <c r="F317" t="s">
        <v>938</v>
      </c>
      <c r="G317" t="s">
        <v>763</v>
      </c>
      <c r="H317" s="37">
        <v>6998</v>
      </c>
    </row>
    <row r="318" spans="1:9" x14ac:dyDescent="0.3">
      <c r="B318">
        <v>3</v>
      </c>
      <c r="C318" t="s">
        <v>939</v>
      </c>
      <c r="D318">
        <v>100027</v>
      </c>
      <c r="E318" t="s">
        <v>559</v>
      </c>
      <c r="F318" t="s">
        <v>940</v>
      </c>
      <c r="G318" t="s">
        <v>758</v>
      </c>
      <c r="H318" s="37">
        <v>8600</v>
      </c>
    </row>
    <row r="319" spans="1:9" x14ac:dyDescent="0.3">
      <c r="B319">
        <v>4</v>
      </c>
      <c r="C319" t="s">
        <v>941</v>
      </c>
      <c r="D319" s="81" t="s">
        <v>879</v>
      </c>
      <c r="E319" t="s">
        <v>876</v>
      </c>
      <c r="F319" t="s">
        <v>942</v>
      </c>
      <c r="G319" t="s">
        <v>763</v>
      </c>
      <c r="H319" s="37">
        <v>8600</v>
      </c>
    </row>
    <row r="320" spans="1:9" x14ac:dyDescent="0.3">
      <c r="B320">
        <v>5</v>
      </c>
      <c r="C320" t="s">
        <v>844</v>
      </c>
      <c r="D320" s="81" t="s">
        <v>649</v>
      </c>
      <c r="E320" t="s">
        <v>625</v>
      </c>
      <c r="F320" t="s">
        <v>845</v>
      </c>
      <c r="G320" t="s">
        <v>763</v>
      </c>
      <c r="H320" s="37">
        <v>10800</v>
      </c>
    </row>
    <row r="321" spans="1:10" x14ac:dyDescent="0.3">
      <c r="B321">
        <v>6</v>
      </c>
      <c r="C321" t="s">
        <v>943</v>
      </c>
      <c r="D321">
        <v>290044</v>
      </c>
      <c r="E321" t="s">
        <v>708</v>
      </c>
      <c r="F321" t="s">
        <v>724</v>
      </c>
      <c r="G321" t="s">
        <v>758</v>
      </c>
      <c r="H321" s="37">
        <v>11200</v>
      </c>
    </row>
    <row r="322" spans="1:10" x14ac:dyDescent="0.3">
      <c r="B322">
        <v>7</v>
      </c>
      <c r="C322" t="s">
        <v>944</v>
      </c>
      <c r="D322">
        <v>577108</v>
      </c>
      <c r="E322" t="s">
        <v>913</v>
      </c>
      <c r="F322" t="s">
        <v>723</v>
      </c>
      <c r="G322" t="s">
        <v>758</v>
      </c>
      <c r="H322" s="37">
        <v>12400</v>
      </c>
    </row>
    <row r="323" spans="1:10" x14ac:dyDescent="0.3">
      <c r="B323">
        <v>8</v>
      </c>
      <c r="C323" t="s">
        <v>945</v>
      </c>
      <c r="D323">
        <v>100167</v>
      </c>
      <c r="E323" t="s">
        <v>708</v>
      </c>
      <c r="F323" t="s">
        <v>946</v>
      </c>
      <c r="G323" t="s">
        <v>766</v>
      </c>
      <c r="H323" s="37">
        <v>12600</v>
      </c>
    </row>
    <row r="324" spans="1:10" x14ac:dyDescent="0.3">
      <c r="B324">
        <v>9</v>
      </c>
      <c r="C324" t="s">
        <v>830</v>
      </c>
      <c r="D324">
        <v>625974</v>
      </c>
      <c r="E324" t="s">
        <v>490</v>
      </c>
      <c r="F324" t="s">
        <v>947</v>
      </c>
      <c r="G324" t="s">
        <v>758</v>
      </c>
      <c r="H324" s="37">
        <v>12700</v>
      </c>
    </row>
    <row r="325" spans="1:10" x14ac:dyDescent="0.3">
      <c r="B325">
        <v>10</v>
      </c>
      <c r="C325" t="s">
        <v>829</v>
      </c>
      <c r="D325">
        <v>375766</v>
      </c>
      <c r="E325" t="s">
        <v>700</v>
      </c>
      <c r="F325" t="s">
        <v>733</v>
      </c>
      <c r="G325" t="s">
        <v>814</v>
      </c>
      <c r="H325" s="37">
        <v>12800</v>
      </c>
    </row>
    <row r="326" spans="1:10" x14ac:dyDescent="0.3">
      <c r="B326">
        <v>11</v>
      </c>
      <c r="C326" t="s">
        <v>987</v>
      </c>
      <c r="D326">
        <v>245860</v>
      </c>
      <c r="E326" t="s">
        <v>558</v>
      </c>
      <c r="F326" t="s">
        <v>734</v>
      </c>
      <c r="G326" t="s">
        <v>814</v>
      </c>
      <c r="H326" s="37">
        <v>12900</v>
      </c>
    </row>
    <row r="327" spans="1:10" x14ac:dyDescent="0.3">
      <c r="B327">
        <v>12</v>
      </c>
      <c r="C327" t="s">
        <v>949</v>
      </c>
      <c r="D327">
        <v>784701</v>
      </c>
      <c r="E327" t="s">
        <v>876</v>
      </c>
      <c r="F327" t="s">
        <v>734</v>
      </c>
      <c r="G327" t="s">
        <v>758</v>
      </c>
      <c r="H327" s="37">
        <v>13000</v>
      </c>
    </row>
    <row r="328" spans="1:10" x14ac:dyDescent="0.3">
      <c r="B328">
        <v>12</v>
      </c>
      <c r="C328" t="s">
        <v>950</v>
      </c>
      <c r="D328">
        <v>537827</v>
      </c>
      <c r="E328" t="s">
        <v>933</v>
      </c>
      <c r="F328" t="s">
        <v>824</v>
      </c>
      <c r="G328" t="s">
        <v>766</v>
      </c>
      <c r="H328" s="37">
        <v>13400</v>
      </c>
    </row>
    <row r="329" spans="1:10" x14ac:dyDescent="0.3">
      <c r="B329">
        <v>13</v>
      </c>
      <c r="C329" t="s">
        <v>825</v>
      </c>
      <c r="D329">
        <v>291473</v>
      </c>
      <c r="E329" t="s">
        <v>490</v>
      </c>
      <c r="F329" t="s">
        <v>824</v>
      </c>
      <c r="G329" t="s">
        <v>814</v>
      </c>
      <c r="H329" s="37">
        <v>14900</v>
      </c>
    </row>
    <row r="331" spans="1:10" x14ac:dyDescent="0.3">
      <c r="F331" t="s">
        <v>442</v>
      </c>
      <c r="H331" s="37">
        <f>SUM(H316:H330)</f>
        <v>157598</v>
      </c>
      <c r="J331" s="37">
        <f>H331+H333+H362</f>
        <v>353438</v>
      </c>
    </row>
    <row r="332" spans="1:10" x14ac:dyDescent="0.3">
      <c r="A332" t="s">
        <v>935</v>
      </c>
      <c r="B332" s="20" t="s">
        <v>477</v>
      </c>
      <c r="C332" s="20" t="s">
        <v>673</v>
      </c>
      <c r="D332" s="20" t="s">
        <v>455</v>
      </c>
      <c r="E332" s="20" t="s">
        <v>448</v>
      </c>
      <c r="F332" s="20" t="s">
        <v>721</v>
      </c>
      <c r="G332" s="20" t="s">
        <v>755</v>
      </c>
      <c r="H332" s="55" t="s">
        <v>450</v>
      </c>
    </row>
    <row r="333" spans="1:10" x14ac:dyDescent="0.3">
      <c r="B333">
        <v>1</v>
      </c>
      <c r="C333" t="s">
        <v>951</v>
      </c>
      <c r="D333" s="81" t="s">
        <v>654</v>
      </c>
      <c r="E333" t="s">
        <v>913</v>
      </c>
      <c r="F333" t="s">
        <v>820</v>
      </c>
      <c r="G333" t="s">
        <v>814</v>
      </c>
      <c r="H333" s="37">
        <v>12400</v>
      </c>
      <c r="J333" t="s">
        <v>796</v>
      </c>
    </row>
    <row r="335" spans="1:10" x14ac:dyDescent="0.3">
      <c r="F335" t="s">
        <v>442</v>
      </c>
      <c r="H335" s="37">
        <f>SUM(H333:H334)</f>
        <v>12400</v>
      </c>
    </row>
    <row r="337" spans="1:12" x14ac:dyDescent="0.3">
      <c r="A337" t="s">
        <v>1037</v>
      </c>
      <c r="B337" s="84" t="s">
        <v>477</v>
      </c>
      <c r="C337" s="20" t="s">
        <v>673</v>
      </c>
      <c r="D337" s="20" t="s">
        <v>455</v>
      </c>
      <c r="E337" s="20" t="s">
        <v>448</v>
      </c>
      <c r="F337" s="20" t="s">
        <v>721</v>
      </c>
      <c r="G337" s="20" t="s">
        <v>755</v>
      </c>
      <c r="H337" s="55" t="s">
        <v>450</v>
      </c>
    </row>
    <row r="338" spans="1:12" x14ac:dyDescent="0.3">
      <c r="B338" s="84"/>
      <c r="C338" s="20"/>
      <c r="D338" s="20"/>
      <c r="E338" s="20"/>
      <c r="F338" s="20"/>
      <c r="G338" s="20"/>
      <c r="H338" s="55"/>
    </row>
    <row r="339" spans="1:12" x14ac:dyDescent="0.3">
      <c r="B339" s="84">
        <v>1</v>
      </c>
      <c r="C339" t="s">
        <v>1036</v>
      </c>
      <c r="D339" s="39" t="s">
        <v>1021</v>
      </c>
      <c r="E339" t="s">
        <v>923</v>
      </c>
      <c r="F339" s="20" t="s">
        <v>820</v>
      </c>
      <c r="G339" s="20" t="s">
        <v>814</v>
      </c>
      <c r="H339" s="37">
        <v>12900</v>
      </c>
      <c r="J339" s="51" t="s">
        <v>921</v>
      </c>
      <c r="L339" t="s">
        <v>1113</v>
      </c>
    </row>
    <row r="342" spans="1:12" x14ac:dyDescent="0.3">
      <c r="B342" s="84" t="s">
        <v>477</v>
      </c>
      <c r="C342" s="20" t="s">
        <v>673</v>
      </c>
      <c r="D342" s="20" t="s">
        <v>455</v>
      </c>
      <c r="E342" s="20" t="s">
        <v>448</v>
      </c>
      <c r="F342" s="20" t="s">
        <v>721</v>
      </c>
      <c r="G342" s="20" t="s">
        <v>755</v>
      </c>
      <c r="H342" s="55" t="s">
        <v>450</v>
      </c>
    </row>
    <row r="343" spans="1:12" x14ac:dyDescent="0.3">
      <c r="B343" s="84"/>
      <c r="C343" s="20"/>
      <c r="D343" s="20"/>
      <c r="E343" s="20"/>
      <c r="F343" s="20"/>
      <c r="G343" s="20"/>
      <c r="H343" s="55"/>
    </row>
    <row r="344" spans="1:12" x14ac:dyDescent="0.3">
      <c r="B344" s="84">
        <v>1</v>
      </c>
      <c r="C344" s="19" t="s">
        <v>1028</v>
      </c>
      <c r="D344" s="20">
        <v>646477</v>
      </c>
      <c r="E344" s="20" t="s">
        <v>625</v>
      </c>
      <c r="F344" s="20" t="s">
        <v>849</v>
      </c>
      <c r="G344" s="20" t="s">
        <v>773</v>
      </c>
      <c r="H344" s="37">
        <v>3100</v>
      </c>
    </row>
    <row r="345" spans="1:12" x14ac:dyDescent="0.3">
      <c r="B345" s="84">
        <v>2</v>
      </c>
      <c r="C345" t="s">
        <v>1024</v>
      </c>
      <c r="D345" s="39" t="s">
        <v>652</v>
      </c>
      <c r="E345" t="s">
        <v>1020</v>
      </c>
      <c r="F345" s="20" t="s">
        <v>845</v>
      </c>
      <c r="G345" s="20" t="s">
        <v>763</v>
      </c>
      <c r="H345" s="37">
        <v>5100</v>
      </c>
    </row>
    <row r="346" spans="1:12" x14ac:dyDescent="0.3">
      <c r="B346" s="84">
        <v>3</v>
      </c>
      <c r="C346" t="s">
        <v>961</v>
      </c>
      <c r="D346" s="20">
        <v>164227</v>
      </c>
      <c r="E346" t="s">
        <v>559</v>
      </c>
      <c r="F346" s="20" t="s">
        <v>849</v>
      </c>
      <c r="G346" s="20" t="s">
        <v>962</v>
      </c>
      <c r="H346" s="37">
        <v>6800</v>
      </c>
    </row>
    <row r="347" spans="1:12" x14ac:dyDescent="0.3">
      <c r="B347" s="84">
        <v>4</v>
      </c>
      <c r="C347" t="s">
        <v>965</v>
      </c>
      <c r="D347" s="20">
        <v>246057</v>
      </c>
      <c r="E347" t="s">
        <v>913</v>
      </c>
      <c r="F347" s="20" t="s">
        <v>827</v>
      </c>
      <c r="G347" s="20" t="s">
        <v>814</v>
      </c>
      <c r="H347" s="37">
        <v>9100</v>
      </c>
    </row>
    <row r="348" spans="1:12" x14ac:dyDescent="0.3">
      <c r="B348" s="84">
        <v>5</v>
      </c>
      <c r="C348" t="s">
        <v>967</v>
      </c>
      <c r="D348" s="39" t="s">
        <v>788</v>
      </c>
      <c r="E348" t="s">
        <v>787</v>
      </c>
      <c r="F348" s="20" t="s">
        <v>959</v>
      </c>
      <c r="G348" s="20" t="s">
        <v>836</v>
      </c>
      <c r="H348" s="37">
        <v>9900</v>
      </c>
    </row>
    <row r="349" spans="1:12" x14ac:dyDescent="0.3">
      <c r="B349" s="84">
        <v>6</v>
      </c>
      <c r="C349" t="s">
        <v>1041</v>
      </c>
      <c r="D349" s="39">
        <v>337646</v>
      </c>
      <c r="E349" t="s">
        <v>923</v>
      </c>
      <c r="F349" s="20" t="s">
        <v>824</v>
      </c>
      <c r="G349" s="20" t="s">
        <v>763</v>
      </c>
      <c r="H349" s="37">
        <v>10100</v>
      </c>
    </row>
    <row r="350" spans="1:12" x14ac:dyDescent="0.3">
      <c r="B350" s="84">
        <v>7</v>
      </c>
      <c r="C350" t="s">
        <v>968</v>
      </c>
      <c r="D350" s="20">
        <v>256679</v>
      </c>
      <c r="E350" t="s">
        <v>876</v>
      </c>
      <c r="F350" s="20" t="s">
        <v>947</v>
      </c>
      <c r="G350" s="20" t="s">
        <v>763</v>
      </c>
      <c r="H350" s="37">
        <v>10400</v>
      </c>
    </row>
    <row r="351" spans="1:12" x14ac:dyDescent="0.3">
      <c r="B351" s="84">
        <v>8</v>
      </c>
      <c r="C351" t="s">
        <v>842</v>
      </c>
      <c r="D351" s="39" t="s">
        <v>527</v>
      </c>
      <c r="E351" t="s">
        <v>490</v>
      </c>
      <c r="F351" s="20" t="s">
        <v>824</v>
      </c>
      <c r="G351" s="20" t="s">
        <v>843</v>
      </c>
      <c r="H351" s="37">
        <v>11000</v>
      </c>
      <c r="J351" t="s">
        <v>1044</v>
      </c>
    </row>
    <row r="352" spans="1:12" x14ac:dyDescent="0.3">
      <c r="B352" s="84">
        <v>9</v>
      </c>
      <c r="C352" t="s">
        <v>1023</v>
      </c>
      <c r="D352" s="39">
        <v>75348</v>
      </c>
      <c r="E352" t="s">
        <v>1020</v>
      </c>
      <c r="F352" s="20" t="s">
        <v>947</v>
      </c>
      <c r="G352" s="20" t="s">
        <v>763</v>
      </c>
      <c r="H352" s="37">
        <v>12400</v>
      </c>
    </row>
    <row r="353" spans="2:8" x14ac:dyDescent="0.3">
      <c r="B353" s="84">
        <v>10</v>
      </c>
      <c r="C353" t="s">
        <v>1045</v>
      </c>
      <c r="D353" s="39" t="s">
        <v>656</v>
      </c>
      <c r="E353" t="s">
        <v>1043</v>
      </c>
      <c r="F353" s="20" t="s">
        <v>824</v>
      </c>
      <c r="G353" s="20" t="s">
        <v>765</v>
      </c>
      <c r="H353" s="37">
        <v>12400</v>
      </c>
    </row>
    <row r="354" spans="2:8" x14ac:dyDescent="0.3">
      <c r="B354" s="84">
        <v>11</v>
      </c>
      <c r="C354" t="s">
        <v>969</v>
      </c>
      <c r="D354" s="20">
        <v>244952</v>
      </c>
      <c r="E354" t="s">
        <v>708</v>
      </c>
      <c r="F354" s="20" t="s">
        <v>947</v>
      </c>
      <c r="G354" s="20" t="s">
        <v>814</v>
      </c>
      <c r="H354" s="37">
        <v>12600</v>
      </c>
    </row>
    <row r="355" spans="2:8" x14ac:dyDescent="0.3">
      <c r="B355" s="84">
        <v>12</v>
      </c>
      <c r="C355" t="s">
        <v>1046</v>
      </c>
      <c r="D355" s="20">
        <v>908582</v>
      </c>
      <c r="E355" t="s">
        <v>1043</v>
      </c>
      <c r="F355" s="20" t="s">
        <v>947</v>
      </c>
      <c r="G355" s="20" t="s">
        <v>765</v>
      </c>
      <c r="H355" s="37">
        <v>12800</v>
      </c>
    </row>
    <row r="356" spans="2:8" x14ac:dyDescent="0.3">
      <c r="B356" s="84">
        <v>13</v>
      </c>
      <c r="C356" t="s">
        <v>1035</v>
      </c>
      <c r="D356" s="20">
        <v>58587</v>
      </c>
      <c r="E356" t="s">
        <v>933</v>
      </c>
      <c r="F356" s="20" t="s">
        <v>1027</v>
      </c>
      <c r="G356" s="20" t="s">
        <v>814</v>
      </c>
      <c r="H356" s="37">
        <v>12840</v>
      </c>
    </row>
    <row r="357" spans="2:8" x14ac:dyDescent="0.3">
      <c r="B357" s="84">
        <v>14</v>
      </c>
      <c r="C357" t="s">
        <v>973</v>
      </c>
      <c r="D357" s="20">
        <v>501861</v>
      </c>
      <c r="E357" t="s">
        <v>913</v>
      </c>
      <c r="F357" s="20" t="s">
        <v>956</v>
      </c>
      <c r="G357" s="20" t="s">
        <v>814</v>
      </c>
      <c r="H357" s="37">
        <v>13200</v>
      </c>
    </row>
    <row r="358" spans="2:8" x14ac:dyDescent="0.3">
      <c r="B358" s="84">
        <v>15</v>
      </c>
      <c r="C358" t="s">
        <v>1029</v>
      </c>
      <c r="D358" s="20">
        <v>465583</v>
      </c>
      <c r="E358" t="s">
        <v>1020</v>
      </c>
      <c r="F358" s="20" t="s">
        <v>849</v>
      </c>
      <c r="G358" s="20" t="s">
        <v>773</v>
      </c>
      <c r="H358" s="37">
        <v>13300</v>
      </c>
    </row>
    <row r="359" spans="2:8" x14ac:dyDescent="0.3">
      <c r="B359" s="84">
        <v>16</v>
      </c>
      <c r="C359" t="s">
        <v>1030</v>
      </c>
      <c r="D359" s="20">
        <v>328071</v>
      </c>
      <c r="E359" t="s">
        <v>1019</v>
      </c>
      <c r="F359" s="20" t="s">
        <v>827</v>
      </c>
      <c r="G359" s="20" t="s">
        <v>766</v>
      </c>
      <c r="H359" s="37">
        <v>14100</v>
      </c>
    </row>
    <row r="360" spans="2:8" x14ac:dyDescent="0.3">
      <c r="B360" s="84">
        <v>17</v>
      </c>
      <c r="C360" t="s">
        <v>1025</v>
      </c>
      <c r="D360" s="20">
        <v>163323</v>
      </c>
      <c r="E360" t="s">
        <v>933</v>
      </c>
      <c r="F360" s="20" t="s">
        <v>849</v>
      </c>
      <c r="G360" s="20" t="s">
        <v>769</v>
      </c>
      <c r="H360" s="37">
        <v>14300</v>
      </c>
    </row>
    <row r="362" spans="2:8" x14ac:dyDescent="0.3">
      <c r="H362" s="37">
        <f>SUM(H344:H361)</f>
        <v>183440</v>
      </c>
    </row>
    <row r="366" spans="2:8" x14ac:dyDescent="0.3">
      <c r="B366" s="84" t="s">
        <v>477</v>
      </c>
      <c r="C366" s="20" t="s">
        <v>673</v>
      </c>
      <c r="D366" s="20" t="s">
        <v>455</v>
      </c>
      <c r="E366" s="20" t="s">
        <v>448</v>
      </c>
      <c r="F366" s="20" t="s">
        <v>721</v>
      </c>
      <c r="G366" s="20" t="s">
        <v>755</v>
      </c>
      <c r="H366" s="55" t="s">
        <v>450</v>
      </c>
    </row>
    <row r="367" spans="2:8" x14ac:dyDescent="0.3">
      <c r="B367" s="84"/>
      <c r="C367" s="20"/>
      <c r="D367" s="20"/>
      <c r="E367" s="20"/>
      <c r="F367" s="20"/>
      <c r="G367" s="20"/>
      <c r="H367" s="55"/>
    </row>
    <row r="368" spans="2:8" x14ac:dyDescent="0.3">
      <c r="B368" s="84">
        <v>1</v>
      </c>
      <c r="C368" s="19" t="s">
        <v>1038</v>
      </c>
      <c r="D368" s="20">
        <v>168327</v>
      </c>
      <c r="E368" s="20" t="s">
        <v>963</v>
      </c>
      <c r="F368" s="20" t="s">
        <v>824</v>
      </c>
      <c r="G368" s="20" t="s">
        <v>964</v>
      </c>
      <c r="H368" s="37">
        <v>7200</v>
      </c>
    </row>
    <row r="370" spans="1:8" x14ac:dyDescent="0.3">
      <c r="H370" s="37">
        <f>SUM(H368:H369)</f>
        <v>7200</v>
      </c>
    </row>
    <row r="373" spans="1:8" x14ac:dyDescent="0.3">
      <c r="A373" t="s">
        <v>1042</v>
      </c>
      <c r="B373" s="84" t="s">
        <v>477</v>
      </c>
      <c r="C373" s="20" t="s">
        <v>673</v>
      </c>
      <c r="D373" s="20" t="s">
        <v>455</v>
      </c>
      <c r="E373" s="20" t="s">
        <v>448</v>
      </c>
      <c r="F373" s="20" t="s">
        <v>721</v>
      </c>
      <c r="G373" s="20" t="s">
        <v>755</v>
      </c>
      <c r="H373" s="55" t="s">
        <v>450</v>
      </c>
    </row>
    <row r="374" spans="1:8" x14ac:dyDescent="0.3">
      <c r="B374" s="84"/>
      <c r="C374" s="20"/>
      <c r="D374" s="20"/>
      <c r="E374" s="20"/>
      <c r="F374" s="20"/>
      <c r="G374" s="20"/>
      <c r="H374" s="55"/>
    </row>
    <row r="375" spans="1:8" x14ac:dyDescent="0.3">
      <c r="B375" s="84">
        <v>1</v>
      </c>
      <c r="C375" t="s">
        <v>955</v>
      </c>
      <c r="D375" s="20">
        <v>828482</v>
      </c>
      <c r="E375" t="s">
        <v>490</v>
      </c>
      <c r="F375" s="20" t="s">
        <v>956</v>
      </c>
      <c r="G375" s="20" t="s">
        <v>814</v>
      </c>
      <c r="H375" s="37">
        <v>4800</v>
      </c>
    </row>
    <row r="376" spans="1:8" x14ac:dyDescent="0.3">
      <c r="B376" s="84">
        <v>2</v>
      </c>
      <c r="C376" t="s">
        <v>1014</v>
      </c>
      <c r="D376" s="20">
        <v>458979</v>
      </c>
      <c r="E376" t="s">
        <v>1013</v>
      </c>
      <c r="F376" s="20" t="s">
        <v>1015</v>
      </c>
      <c r="G376" s="20" t="s">
        <v>758</v>
      </c>
      <c r="H376" s="37">
        <v>5200</v>
      </c>
    </row>
    <row r="377" spans="1:8" x14ac:dyDescent="0.3">
      <c r="B377" s="84">
        <v>3</v>
      </c>
      <c r="C377" t="s">
        <v>957</v>
      </c>
      <c r="D377" s="39" t="s">
        <v>958</v>
      </c>
      <c r="E377" t="s">
        <v>876</v>
      </c>
      <c r="F377" s="20" t="s">
        <v>959</v>
      </c>
      <c r="G377" s="20" t="s">
        <v>960</v>
      </c>
      <c r="H377" s="37">
        <v>5800</v>
      </c>
    </row>
    <row r="378" spans="1:8" x14ac:dyDescent="0.3">
      <c r="B378" s="84">
        <v>4</v>
      </c>
      <c r="C378" t="s">
        <v>975</v>
      </c>
      <c r="D378" s="20">
        <v>178242</v>
      </c>
      <c r="E378" t="s">
        <v>976</v>
      </c>
      <c r="F378" s="20" t="s">
        <v>849</v>
      </c>
      <c r="G378" s="20" t="s">
        <v>977</v>
      </c>
      <c r="H378" s="37">
        <v>7300</v>
      </c>
    </row>
    <row r="379" spans="1:8" x14ac:dyDescent="0.3">
      <c r="B379" s="84">
        <v>5</v>
      </c>
      <c r="C379" t="s">
        <v>1040</v>
      </c>
      <c r="D379" s="20">
        <v>100329</v>
      </c>
      <c r="E379" t="s">
        <v>1017</v>
      </c>
      <c r="F379" s="20" t="s">
        <v>748</v>
      </c>
      <c r="G379" s="20" t="s">
        <v>772</v>
      </c>
      <c r="H379" s="37">
        <v>8300</v>
      </c>
    </row>
    <row r="380" spans="1:8" x14ac:dyDescent="0.3">
      <c r="B380" s="84">
        <v>6</v>
      </c>
      <c r="C380" t="s">
        <v>1032</v>
      </c>
      <c r="D380" s="20">
        <v>181072</v>
      </c>
      <c r="E380" t="s">
        <v>1011</v>
      </c>
      <c r="F380" s="20" t="s">
        <v>947</v>
      </c>
      <c r="G380" s="20" t="s">
        <v>1033</v>
      </c>
      <c r="H380" s="37">
        <v>8400</v>
      </c>
    </row>
    <row r="381" spans="1:8" x14ac:dyDescent="0.3">
      <c r="B381" s="84">
        <v>7</v>
      </c>
      <c r="C381" t="s">
        <v>966</v>
      </c>
      <c r="D381" s="20">
        <v>100001</v>
      </c>
      <c r="E381" t="s">
        <v>933</v>
      </c>
      <c r="F381" s="20" t="s">
        <v>946</v>
      </c>
      <c r="G381" s="20" t="s">
        <v>766</v>
      </c>
      <c r="H381" s="37">
        <v>9700</v>
      </c>
    </row>
    <row r="382" spans="1:8" x14ac:dyDescent="0.3">
      <c r="B382" s="84">
        <v>8</v>
      </c>
      <c r="C382" t="s">
        <v>1018</v>
      </c>
      <c r="D382" s="39">
        <v>264287</v>
      </c>
      <c r="E382" t="s">
        <v>1017</v>
      </c>
      <c r="F382" s="20" t="s">
        <v>947</v>
      </c>
      <c r="G382" s="20" t="s">
        <v>763</v>
      </c>
      <c r="H382" s="37">
        <v>10000</v>
      </c>
    </row>
    <row r="383" spans="1:8" x14ac:dyDescent="0.3">
      <c r="B383" s="84">
        <v>9</v>
      </c>
      <c r="C383" t="s">
        <v>1031</v>
      </c>
      <c r="D383" s="39" t="s">
        <v>709</v>
      </c>
      <c r="E383" s="85" t="s">
        <v>1020</v>
      </c>
      <c r="F383" s="20" t="s">
        <v>816</v>
      </c>
      <c r="G383" s="20" t="s">
        <v>814</v>
      </c>
      <c r="H383" s="37">
        <v>10600</v>
      </c>
    </row>
    <row r="384" spans="1:8" x14ac:dyDescent="0.3">
      <c r="B384" s="84">
        <v>10</v>
      </c>
      <c r="C384" t="s">
        <v>479</v>
      </c>
      <c r="D384" s="20">
        <v>100033</v>
      </c>
      <c r="E384" t="s">
        <v>559</v>
      </c>
      <c r="F384" s="20" t="s">
        <v>970</v>
      </c>
      <c r="G384" s="20" t="s">
        <v>814</v>
      </c>
      <c r="H384" s="37">
        <v>10700</v>
      </c>
    </row>
    <row r="385" spans="1:8" x14ac:dyDescent="0.3">
      <c r="B385" s="84">
        <v>11</v>
      </c>
      <c r="C385" t="s">
        <v>839</v>
      </c>
      <c r="D385" s="20">
        <v>379397</v>
      </c>
      <c r="E385" t="s">
        <v>840</v>
      </c>
      <c r="F385" s="20" t="s">
        <v>947</v>
      </c>
      <c r="G385" s="20" t="s">
        <v>841</v>
      </c>
      <c r="H385" s="37">
        <v>10800</v>
      </c>
    </row>
    <row r="386" spans="1:8" x14ac:dyDescent="0.3">
      <c r="B386" s="84">
        <v>12</v>
      </c>
      <c r="C386" t="s">
        <v>1034</v>
      </c>
      <c r="D386" s="39" t="s">
        <v>652</v>
      </c>
      <c r="E386" t="s">
        <v>1020</v>
      </c>
      <c r="F386" s="20" t="s">
        <v>816</v>
      </c>
      <c r="G386" s="20" t="s">
        <v>766</v>
      </c>
      <c r="H386" s="37">
        <v>12100</v>
      </c>
    </row>
    <row r="387" spans="1:8" x14ac:dyDescent="0.3">
      <c r="B387" s="84">
        <v>13</v>
      </c>
      <c r="C387" t="s">
        <v>971</v>
      </c>
      <c r="D387" s="20">
        <v>415671</v>
      </c>
      <c r="E387" t="s">
        <v>1020</v>
      </c>
      <c r="F387" s="20" t="s">
        <v>972</v>
      </c>
      <c r="G387" s="20" t="s">
        <v>758</v>
      </c>
      <c r="H387" s="37">
        <v>12600</v>
      </c>
    </row>
    <row r="388" spans="1:8" x14ac:dyDescent="0.3">
      <c r="B388" s="84">
        <v>14</v>
      </c>
      <c r="C388" t="s">
        <v>1026</v>
      </c>
      <c r="D388" s="20">
        <v>205188</v>
      </c>
      <c r="E388" t="s">
        <v>933</v>
      </c>
      <c r="F388" s="20" t="s">
        <v>1027</v>
      </c>
      <c r="G388" s="20" t="s">
        <v>814</v>
      </c>
      <c r="H388" s="37">
        <v>12600</v>
      </c>
    </row>
    <row r="390" spans="1:8" x14ac:dyDescent="0.3">
      <c r="H390" s="37">
        <f>SUM(H375:H389)</f>
        <v>128900</v>
      </c>
    </row>
    <row r="392" spans="1:8" x14ac:dyDescent="0.3">
      <c r="B392" s="84"/>
    </row>
    <row r="393" spans="1:8" x14ac:dyDescent="0.3">
      <c r="A393" t="s">
        <v>1049</v>
      </c>
      <c r="B393" s="84" t="s">
        <v>477</v>
      </c>
      <c r="C393" s="20" t="s">
        <v>673</v>
      </c>
      <c r="D393" s="20" t="s">
        <v>455</v>
      </c>
      <c r="E393" s="20" t="s">
        <v>448</v>
      </c>
      <c r="F393" s="20" t="s">
        <v>721</v>
      </c>
      <c r="G393" s="20" t="s">
        <v>755</v>
      </c>
      <c r="H393" s="55" t="s">
        <v>450</v>
      </c>
    </row>
    <row r="394" spans="1:8" x14ac:dyDescent="0.3">
      <c r="B394" s="84"/>
      <c r="C394" s="20"/>
      <c r="D394" s="20"/>
      <c r="E394" s="20"/>
      <c r="F394" s="20"/>
      <c r="G394" s="20"/>
      <c r="H394" s="55"/>
    </row>
    <row r="395" spans="1:8" x14ac:dyDescent="0.3">
      <c r="B395" s="84">
        <v>1</v>
      </c>
      <c r="C395" t="s">
        <v>965</v>
      </c>
      <c r="D395" s="20">
        <v>246057</v>
      </c>
      <c r="E395" t="s">
        <v>913</v>
      </c>
      <c r="F395" s="20" t="s">
        <v>827</v>
      </c>
      <c r="G395" s="20" t="s">
        <v>814</v>
      </c>
      <c r="H395" s="37">
        <v>9100</v>
      </c>
    </row>
    <row r="396" spans="1:8" x14ac:dyDescent="0.3">
      <c r="B396" s="84">
        <v>2</v>
      </c>
      <c r="C396" t="s">
        <v>967</v>
      </c>
      <c r="D396" s="39" t="s">
        <v>788</v>
      </c>
      <c r="E396" t="s">
        <v>787</v>
      </c>
      <c r="F396" s="20" t="s">
        <v>959</v>
      </c>
      <c r="G396" s="20" t="s">
        <v>836</v>
      </c>
      <c r="H396" s="37">
        <v>9900</v>
      </c>
    </row>
    <row r="397" spans="1:8" x14ac:dyDescent="0.3">
      <c r="B397" s="84">
        <v>3</v>
      </c>
      <c r="C397" t="s">
        <v>1041</v>
      </c>
      <c r="D397" s="39">
        <v>337646</v>
      </c>
      <c r="E397" t="s">
        <v>923</v>
      </c>
      <c r="F397" s="20" t="s">
        <v>824</v>
      </c>
      <c r="G397" s="20" t="s">
        <v>763</v>
      </c>
      <c r="H397" s="58">
        <v>10100</v>
      </c>
    </row>
    <row r="398" spans="1:8" x14ac:dyDescent="0.3">
      <c r="B398" s="84">
        <v>4</v>
      </c>
      <c r="C398" t="s">
        <v>1052</v>
      </c>
      <c r="D398" s="39">
        <v>114714</v>
      </c>
      <c r="E398" t="s">
        <v>1043</v>
      </c>
      <c r="F398" s="20" t="s">
        <v>1053</v>
      </c>
      <c r="G398" s="20" t="s">
        <v>1054</v>
      </c>
      <c r="H398" s="58">
        <v>11600</v>
      </c>
    </row>
    <row r="399" spans="1:8" x14ac:dyDescent="0.3">
      <c r="B399" s="84">
        <v>5</v>
      </c>
      <c r="C399" t="s">
        <v>1023</v>
      </c>
      <c r="D399" s="39">
        <v>75348</v>
      </c>
      <c r="E399" t="s">
        <v>1020</v>
      </c>
      <c r="F399" s="20" t="s">
        <v>947</v>
      </c>
      <c r="G399" s="20" t="s">
        <v>763</v>
      </c>
      <c r="H399" s="37">
        <v>12400</v>
      </c>
    </row>
    <row r="400" spans="1:8" x14ac:dyDescent="0.3">
      <c r="B400" s="84">
        <v>6</v>
      </c>
      <c r="C400" t="s">
        <v>1045</v>
      </c>
      <c r="D400" s="39" t="s">
        <v>656</v>
      </c>
      <c r="E400" t="s">
        <v>1043</v>
      </c>
      <c r="F400" s="20" t="s">
        <v>824</v>
      </c>
      <c r="G400" s="20" t="s">
        <v>765</v>
      </c>
      <c r="H400" s="37">
        <v>12400</v>
      </c>
    </row>
    <row r="401" spans="1:9" x14ac:dyDescent="0.3">
      <c r="B401" s="84">
        <v>7</v>
      </c>
      <c r="C401" t="s">
        <v>969</v>
      </c>
      <c r="D401" s="20">
        <v>244952</v>
      </c>
      <c r="E401" t="s">
        <v>708</v>
      </c>
      <c r="F401" s="20" t="s">
        <v>947</v>
      </c>
      <c r="G401" s="20" t="s">
        <v>814</v>
      </c>
      <c r="H401" s="37">
        <v>12600</v>
      </c>
    </row>
    <row r="402" spans="1:9" x14ac:dyDescent="0.3">
      <c r="B402" s="84">
        <v>8</v>
      </c>
      <c r="C402" t="s">
        <v>1046</v>
      </c>
      <c r="D402" s="20">
        <v>908582</v>
      </c>
      <c r="E402" t="s">
        <v>1043</v>
      </c>
      <c r="F402" s="20" t="s">
        <v>947</v>
      </c>
      <c r="G402" s="20" t="s">
        <v>765</v>
      </c>
      <c r="H402" s="37">
        <v>12800</v>
      </c>
    </row>
    <row r="403" spans="1:9" x14ac:dyDescent="0.3">
      <c r="B403" s="84">
        <v>9</v>
      </c>
      <c r="C403" t="s">
        <v>973</v>
      </c>
      <c r="D403" s="20">
        <v>501861</v>
      </c>
      <c r="E403" t="s">
        <v>913</v>
      </c>
      <c r="F403" s="20" t="s">
        <v>956</v>
      </c>
      <c r="G403" s="20" t="s">
        <v>814</v>
      </c>
      <c r="H403" s="37">
        <v>13200</v>
      </c>
    </row>
    <row r="404" spans="1:9" x14ac:dyDescent="0.3">
      <c r="B404" s="84">
        <v>10</v>
      </c>
      <c r="C404" t="s">
        <v>1029</v>
      </c>
      <c r="D404" s="20">
        <v>465583</v>
      </c>
      <c r="E404" t="s">
        <v>1020</v>
      </c>
      <c r="F404" s="20" t="s">
        <v>849</v>
      </c>
      <c r="G404" s="20" t="s">
        <v>773</v>
      </c>
      <c r="H404" s="37">
        <v>13300</v>
      </c>
    </row>
    <row r="406" spans="1:9" x14ac:dyDescent="0.3">
      <c r="H406" s="37">
        <f>SUM(H395:H405)</f>
        <v>117400</v>
      </c>
    </row>
    <row r="407" spans="1:9" x14ac:dyDescent="0.3">
      <c r="B407" s="84"/>
    </row>
    <row r="408" spans="1:9" x14ac:dyDescent="0.3">
      <c r="A408" t="s">
        <v>1056</v>
      </c>
      <c r="B408" s="84" t="s">
        <v>477</v>
      </c>
      <c r="C408" s="20" t="s">
        <v>673</v>
      </c>
      <c r="D408" s="20" t="s">
        <v>455</v>
      </c>
      <c r="E408" s="20" t="s">
        <v>448</v>
      </c>
      <c r="F408" s="20" t="s">
        <v>721</v>
      </c>
      <c r="G408" s="20" t="s">
        <v>755</v>
      </c>
      <c r="H408" s="55" t="s">
        <v>450</v>
      </c>
    </row>
    <row r="409" spans="1:9" x14ac:dyDescent="0.3">
      <c r="B409" s="84"/>
      <c r="C409" s="20"/>
      <c r="D409" s="20"/>
      <c r="E409" s="20"/>
      <c r="F409" s="20"/>
      <c r="G409" s="20"/>
      <c r="H409" s="55"/>
    </row>
    <row r="410" spans="1:9" x14ac:dyDescent="0.3">
      <c r="B410" s="84">
        <v>1</v>
      </c>
      <c r="C410" t="s">
        <v>1030</v>
      </c>
      <c r="D410" s="20">
        <v>328071</v>
      </c>
      <c r="E410" t="s">
        <v>1019</v>
      </c>
      <c r="F410" s="20" t="s">
        <v>827</v>
      </c>
      <c r="G410" s="20" t="s">
        <v>766</v>
      </c>
      <c r="H410" s="37">
        <v>14100</v>
      </c>
      <c r="I410" s="20" t="s">
        <v>1057</v>
      </c>
    </row>
    <row r="411" spans="1:9" x14ac:dyDescent="0.3">
      <c r="B411" s="84">
        <v>2</v>
      </c>
      <c r="C411" t="s">
        <v>1025</v>
      </c>
      <c r="D411" s="20">
        <v>163323</v>
      </c>
      <c r="E411" t="s">
        <v>933</v>
      </c>
      <c r="F411" s="20" t="s">
        <v>849</v>
      </c>
      <c r="G411" s="20" t="s">
        <v>769</v>
      </c>
      <c r="H411" s="37">
        <v>14300</v>
      </c>
      <c r="I411" s="20" t="s">
        <v>1057</v>
      </c>
    </row>
    <row r="413" spans="1:9" x14ac:dyDescent="0.3">
      <c r="H413" s="37">
        <f>SUM(H410:H412)</f>
        <v>28400</v>
      </c>
    </row>
    <row r="415" spans="1:9" x14ac:dyDescent="0.3">
      <c r="A415" t="s">
        <v>1060</v>
      </c>
      <c r="B415" s="84" t="s">
        <v>477</v>
      </c>
      <c r="C415" s="20" t="s">
        <v>673</v>
      </c>
      <c r="D415" s="20" t="s">
        <v>455</v>
      </c>
      <c r="E415" s="20" t="s">
        <v>448</v>
      </c>
      <c r="F415" s="20" t="s">
        <v>721</v>
      </c>
      <c r="G415" s="20" t="s">
        <v>755</v>
      </c>
      <c r="H415" s="55" t="s">
        <v>450</v>
      </c>
    </row>
    <row r="416" spans="1:9" x14ac:dyDescent="0.3">
      <c r="B416" s="84"/>
      <c r="C416" s="20"/>
      <c r="D416" s="20"/>
      <c r="E416" s="20"/>
      <c r="F416" s="20"/>
      <c r="G416" s="20"/>
      <c r="H416" s="55"/>
    </row>
    <row r="417" spans="1:8" x14ac:dyDescent="0.3">
      <c r="B417" s="84">
        <v>1</v>
      </c>
      <c r="C417" s="19" t="s">
        <v>1028</v>
      </c>
      <c r="D417" s="20">
        <v>646477</v>
      </c>
      <c r="E417" s="20" t="s">
        <v>625</v>
      </c>
      <c r="F417" s="20" t="s">
        <v>849</v>
      </c>
      <c r="G417" s="20" t="s">
        <v>773</v>
      </c>
      <c r="H417" s="37">
        <v>3100</v>
      </c>
    </row>
    <row r="418" spans="1:8" x14ac:dyDescent="0.3">
      <c r="B418" s="84">
        <v>2</v>
      </c>
      <c r="C418" t="s">
        <v>1024</v>
      </c>
      <c r="D418" s="39" t="s">
        <v>652</v>
      </c>
      <c r="E418" t="s">
        <v>1020</v>
      </c>
      <c r="F418" s="20" t="s">
        <v>845</v>
      </c>
      <c r="G418" s="20" t="s">
        <v>763</v>
      </c>
      <c r="H418" s="37">
        <v>5100</v>
      </c>
    </row>
    <row r="419" spans="1:8" x14ac:dyDescent="0.3">
      <c r="B419" s="84">
        <v>3</v>
      </c>
      <c r="C419" t="s">
        <v>968</v>
      </c>
      <c r="D419" s="20">
        <v>256679</v>
      </c>
      <c r="E419" t="s">
        <v>876</v>
      </c>
      <c r="F419" s="20" t="s">
        <v>947</v>
      </c>
      <c r="G419" s="20" t="s">
        <v>763</v>
      </c>
      <c r="H419" s="37">
        <v>10400</v>
      </c>
    </row>
    <row r="421" spans="1:8" x14ac:dyDescent="0.3">
      <c r="H421" s="37">
        <f>SUM(H417:H420)</f>
        <v>18600</v>
      </c>
    </row>
    <row r="423" spans="1:8" x14ac:dyDescent="0.3">
      <c r="A423" t="s">
        <v>1062</v>
      </c>
      <c r="B423" s="84" t="s">
        <v>477</v>
      </c>
      <c r="C423" s="20" t="s">
        <v>673</v>
      </c>
      <c r="D423" s="20" t="s">
        <v>455</v>
      </c>
      <c r="E423" s="20" t="s">
        <v>448</v>
      </c>
      <c r="F423" s="20" t="s">
        <v>721</v>
      </c>
      <c r="G423" s="20" t="s">
        <v>755</v>
      </c>
      <c r="H423" s="55" t="s">
        <v>450</v>
      </c>
    </row>
    <row r="424" spans="1:8" x14ac:dyDescent="0.3">
      <c r="B424" s="84"/>
      <c r="C424" s="20"/>
      <c r="D424" s="20"/>
      <c r="E424" s="20"/>
      <c r="F424" s="20"/>
      <c r="G424" s="20"/>
      <c r="H424" s="55"/>
    </row>
    <row r="425" spans="1:8" x14ac:dyDescent="0.3">
      <c r="B425" s="84">
        <v>1</v>
      </c>
      <c r="C425" t="s">
        <v>1035</v>
      </c>
      <c r="D425" s="20">
        <v>58587</v>
      </c>
      <c r="E425" t="s">
        <v>933</v>
      </c>
      <c r="F425" s="20" t="s">
        <v>1027</v>
      </c>
      <c r="G425" s="20" t="s">
        <v>814</v>
      </c>
      <c r="H425" s="37">
        <v>12840</v>
      </c>
    </row>
    <row r="427" spans="1:8" x14ac:dyDescent="0.3">
      <c r="H427" s="37">
        <f>SUM(H425:H426)</f>
        <v>12840</v>
      </c>
    </row>
    <row r="429" spans="1:8" x14ac:dyDescent="0.3">
      <c r="A429" t="s">
        <v>1060</v>
      </c>
      <c r="B429" s="84" t="s">
        <v>477</v>
      </c>
      <c r="C429" s="20" t="s">
        <v>673</v>
      </c>
      <c r="D429" s="20" t="s">
        <v>455</v>
      </c>
      <c r="E429" s="20" t="s">
        <v>448</v>
      </c>
      <c r="F429" s="20" t="s">
        <v>721</v>
      </c>
      <c r="G429" s="20" t="s">
        <v>755</v>
      </c>
      <c r="H429" s="55" t="s">
        <v>450</v>
      </c>
    </row>
    <row r="430" spans="1:8" x14ac:dyDescent="0.3">
      <c r="B430" s="84"/>
      <c r="C430" s="20"/>
      <c r="D430" s="20"/>
      <c r="E430" s="20"/>
      <c r="F430" s="20"/>
      <c r="G430" s="20"/>
      <c r="H430" s="55"/>
    </row>
    <row r="431" spans="1:8" x14ac:dyDescent="0.3">
      <c r="B431" s="84">
        <v>1</v>
      </c>
      <c r="C431" t="s">
        <v>961</v>
      </c>
      <c r="D431" s="20">
        <v>164227</v>
      </c>
      <c r="E431" t="s">
        <v>559</v>
      </c>
      <c r="F431" s="20" t="s">
        <v>849</v>
      </c>
      <c r="G431" s="20" t="s">
        <v>962</v>
      </c>
      <c r="H431" s="37">
        <v>6800</v>
      </c>
    </row>
    <row r="432" spans="1:8" x14ac:dyDescent="0.3">
      <c r="B432" s="84">
        <v>2</v>
      </c>
      <c r="C432" t="s">
        <v>842</v>
      </c>
      <c r="D432" s="39" t="s">
        <v>527</v>
      </c>
      <c r="E432" t="s">
        <v>490</v>
      </c>
      <c r="F432" s="20" t="s">
        <v>824</v>
      </c>
      <c r="G432" s="20" t="s">
        <v>843</v>
      </c>
      <c r="H432" s="37">
        <v>11000</v>
      </c>
    </row>
    <row r="434" spans="8:8" x14ac:dyDescent="0.3">
      <c r="H434" s="58">
        <f>SUM(H431:H433)</f>
        <v>17800</v>
      </c>
    </row>
  </sheetData>
  <autoFilter ref="B281:I307" xr:uid="{35998523-DCB5-4F83-8E71-13AF2BF35C91}"/>
  <sortState xmlns:xlrd2="http://schemas.microsoft.com/office/spreadsheetml/2017/richdata2" ref="C251:H267">
    <sortCondition ref="H251:H267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Staff</vt:lpstr>
      <vt:lpstr>Worker</vt:lpstr>
      <vt:lpstr>Sheet4</vt:lpstr>
      <vt:lpstr>Document sent</vt:lpstr>
      <vt:lpstr>Deposit</vt:lpstr>
      <vt:lpstr>Cash</vt:lpstr>
      <vt:lpstr>Sheet2</vt:lpstr>
      <vt:lpstr>Expenses</vt:lpstr>
      <vt:lpstr>Bank</vt:lpstr>
      <vt:lpstr>Sheet3</vt:lpstr>
      <vt:lpstr>Deposit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2023-12-08T07:31:46Z</dcterms:modified>
</cp:coreProperties>
</file>