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LVHacker/Dropbox/_Course Stuff/__Udemy Updates/FMST Model Updates 2019/NEW/"/>
    </mc:Choice>
  </mc:AlternateContent>
  <xr:revisionPtr revIDLastSave="0" documentId="13_ncr:1_{645607B7-BD86-864D-B22A-CAF2674A32FA}" xr6:coauthVersionLast="36" xr6:coauthVersionMax="36" xr10:uidLastSave="{00000000-0000-0000-0000-000000000000}"/>
  <bookViews>
    <workbookView xWindow="19200" yWindow="460" windowWidth="19200" windowHeight="23540" tabRatio="500" xr2:uid="{00000000-000D-0000-FFFF-FFFF00000000}"/>
  </bookViews>
  <sheets>
    <sheet name="Per Cup Cost Economics" sheetId="1" r:id="rId1"/>
    <sheet name="Sanity Check" sheetId="4" r:id="rId2"/>
    <sheet name="Location Selection" sheetId="2" r:id="rId3"/>
    <sheet name="Single Stand Single Product" sheetId="3" r:id="rId4"/>
  </sheets>
  <definedNames>
    <definedName name="AvgCupsPerPurchase">'Single Stand Single Product'!$E$19:$AB$19</definedName>
    <definedName name="AvgDailyFootTraffic">'Single Stand Single Product'!$E$7:$AB$7</definedName>
    <definedName name="AvgFootTrafficPerHour">'Single Stand Single Product'!$E$5:$AB$5</definedName>
    <definedName name="CostPerCupReg">'Single Stand Single Product'!$B$2</definedName>
    <definedName name="DaysSelling">'Single Stand Single Product'!$E$3:$AB$3</definedName>
    <definedName name="HoursOfOpsPerDay">'Single Stand Single Product'!$B$3</definedName>
    <definedName name="MonthlyCostOfGoods">'Single Stand Single Product'!$E$25:$AB$25</definedName>
    <definedName name="MonthlyGrossCostOfGoods">'Single Stand Single Product'!$E$25:$AB$25</definedName>
    <definedName name="MonthlyGrossRevenue">'Single Stand Single Product'!$E$23:$AB$23</definedName>
    <definedName name="PricePerCupReg">'Single Stand Single Product'!$B$1</definedName>
    <definedName name="PurchasePercentage">'Single Stand Single Product'!$E$15:$AB$15</definedName>
    <definedName name="StopPercentage">'Single Stand Single Product'!$E$11:$AB$11</definedName>
    <definedName name="TotalMonthlyCupsSold">'Single Stand Single Product'!$E$21:$AB$21</definedName>
    <definedName name="TotalMonthlyFootTraffic">'Single Stand Single Product'!$E$9:$AB$9</definedName>
    <definedName name="TotalMonthlyPurchases">'Single Stand Single Product'!$E$17:$AB$17</definedName>
    <definedName name="TotalMonthlyStops">'Single Stand Single Product'!$E$13:$AB$13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7" i="1"/>
  <c r="F6" i="1"/>
  <c r="E7" i="1"/>
  <c r="E8" i="1"/>
  <c r="E6" i="1"/>
  <c r="F5" i="1"/>
  <c r="E7" i="3"/>
  <c r="K19" i="3"/>
  <c r="L19" i="3" s="1"/>
  <c r="M19" i="3" s="1"/>
  <c r="N19" i="3" s="1"/>
  <c r="O19" i="3" s="1"/>
  <c r="P19" i="3" s="1"/>
  <c r="Q19" i="3" s="1"/>
  <c r="R19" i="3" s="1"/>
  <c r="S19" i="3"/>
  <c r="T19" i="3" s="1"/>
  <c r="U19" i="3" s="1"/>
  <c r="V19" i="3" s="1"/>
  <c r="W19" i="3" s="1"/>
  <c r="X19" i="3" s="1"/>
  <c r="Y19" i="3" s="1"/>
  <c r="Z19" i="3" s="1"/>
  <c r="AA19" i="3"/>
  <c r="AB19" i="3" s="1"/>
  <c r="F19" i="3"/>
  <c r="G19" i="3" s="1"/>
  <c r="H19" i="3" s="1"/>
  <c r="I19" i="3" s="1"/>
  <c r="J19" i="3" s="1"/>
  <c r="K15" i="3"/>
  <c r="L15" i="3"/>
  <c r="M15" i="3" s="1"/>
  <c r="N15" i="3" s="1"/>
  <c r="O15" i="3" s="1"/>
  <c r="P15" i="3" s="1"/>
  <c r="Q15" i="3" s="1"/>
  <c r="R15" i="3" s="1"/>
  <c r="S15" i="3"/>
  <c r="T15" i="3"/>
  <c r="U15" i="3" s="1"/>
  <c r="V15" i="3" s="1"/>
  <c r="W15" i="3" s="1"/>
  <c r="X15" i="3" s="1"/>
  <c r="Y15" i="3" s="1"/>
  <c r="Z15" i="3" s="1"/>
  <c r="AA15" i="3" s="1"/>
  <c r="AB15" i="3" s="1"/>
  <c r="F15" i="3"/>
  <c r="G15" i="3" s="1"/>
  <c r="H15" i="3" s="1"/>
  <c r="I15" i="3" s="1"/>
  <c r="J15" i="3" s="1"/>
  <c r="F11" i="3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E9" i="3"/>
  <c r="E13" i="3" s="1"/>
  <c r="E17" i="3" s="1"/>
  <c r="E21" i="3" s="1"/>
  <c r="F5" i="3"/>
  <c r="F3" i="3"/>
  <c r="G3" i="3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H1" i="3"/>
  <c r="I1" i="3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F1" i="3"/>
  <c r="G1" i="3" s="1"/>
  <c r="E14" i="2"/>
  <c r="D17" i="2"/>
  <c r="D18" i="2" s="1"/>
  <c r="D21" i="2" s="1"/>
  <c r="E17" i="2"/>
  <c r="C17" i="2"/>
  <c r="D15" i="2"/>
  <c r="D14" i="2"/>
  <c r="C14" i="2"/>
  <c r="C15" i="2" s="1"/>
  <c r="C18" i="2" s="1"/>
  <c r="C21" i="2" s="1"/>
  <c r="D12" i="2"/>
  <c r="E12" i="2"/>
  <c r="E15" i="2" s="1"/>
  <c r="E18" i="2" s="1"/>
  <c r="E21" i="2" s="1"/>
  <c r="C12" i="2"/>
  <c r="D9" i="4"/>
  <c r="D11" i="4"/>
  <c r="D12" i="4" s="1"/>
  <c r="D3" i="4"/>
  <c r="E22" i="1"/>
  <c r="F22" i="1"/>
  <c r="E24" i="1"/>
  <c r="F24" i="1" s="1"/>
  <c r="E23" i="1"/>
  <c r="F23" i="1" s="1"/>
  <c r="F25" i="1" s="1"/>
  <c r="E9" i="1"/>
  <c r="F9" i="1"/>
  <c r="E10" i="1"/>
  <c r="F10" i="1" s="1"/>
  <c r="E11" i="1"/>
  <c r="F11" i="1"/>
  <c r="E12" i="1"/>
  <c r="F12" i="1"/>
  <c r="B22" i="2"/>
  <c r="D22" i="2" l="1"/>
  <c r="D24" i="2"/>
  <c r="E24" i="2"/>
  <c r="E22" i="2"/>
  <c r="C24" i="2"/>
  <c r="C22" i="2"/>
  <c r="E25" i="3"/>
  <c r="E23" i="3"/>
  <c r="E27" i="3" s="1"/>
  <c r="G5" i="3"/>
  <c r="F7" i="3"/>
  <c r="F9" i="3" s="1"/>
  <c r="F13" i="3" s="1"/>
  <c r="F17" i="3" s="1"/>
  <c r="F21" i="3" s="1"/>
  <c r="F13" i="1"/>
  <c r="F15" i="1" l="1"/>
  <c r="F17" i="1" s="1"/>
  <c r="E27" i="2"/>
  <c r="F25" i="3"/>
  <c r="F23" i="3"/>
  <c r="F27" i="3" s="1"/>
  <c r="G7" i="3"/>
  <c r="G9" i="3" s="1"/>
  <c r="G13" i="3" s="1"/>
  <c r="G17" i="3" s="1"/>
  <c r="G21" i="3" s="1"/>
  <c r="H5" i="3"/>
  <c r="E29" i="3"/>
  <c r="C27" i="2"/>
  <c r="D27" i="2"/>
  <c r="I5" i="3" l="1"/>
  <c r="H7" i="3"/>
  <c r="H9" i="3" s="1"/>
  <c r="H13" i="3" s="1"/>
  <c r="H17" i="3" s="1"/>
  <c r="H21" i="3" s="1"/>
  <c r="G25" i="3"/>
  <c r="G23" i="3"/>
  <c r="F29" i="3"/>
  <c r="C7" i="2"/>
  <c r="F28" i="1"/>
  <c r="J5" i="3" l="1"/>
  <c r="I7" i="3"/>
  <c r="I9" i="3" s="1"/>
  <c r="I13" i="3" s="1"/>
  <c r="I17" i="3" s="1"/>
  <c r="I21" i="3" s="1"/>
  <c r="D7" i="2"/>
  <c r="C25" i="2"/>
  <c r="C28" i="2"/>
  <c r="G27" i="3"/>
  <c r="H23" i="3"/>
  <c r="H27" i="3" s="1"/>
  <c r="H25" i="3"/>
  <c r="K5" i="3" l="1"/>
  <c r="J7" i="3"/>
  <c r="J9" i="3" s="1"/>
  <c r="J13" i="3" s="1"/>
  <c r="J17" i="3" s="1"/>
  <c r="J21" i="3" s="1"/>
  <c r="E7" i="2"/>
  <c r="D25" i="2"/>
  <c r="D28" i="2"/>
  <c r="I25" i="3"/>
  <c r="I23" i="3"/>
  <c r="I27" i="3" s="1"/>
  <c r="G29" i="3"/>
  <c r="H29" i="3" s="1"/>
  <c r="E25" i="2" l="1"/>
  <c r="E28" i="2"/>
  <c r="J25" i="3"/>
  <c r="J23" i="3"/>
  <c r="I29" i="3"/>
  <c r="L5" i="3"/>
  <c r="K7" i="3"/>
  <c r="K9" i="3" s="1"/>
  <c r="K13" i="3" s="1"/>
  <c r="K17" i="3" s="1"/>
  <c r="K21" i="3" s="1"/>
  <c r="K25" i="3" l="1"/>
  <c r="K23" i="3"/>
  <c r="K27" i="3" s="1"/>
  <c r="L7" i="3"/>
  <c r="L9" i="3" s="1"/>
  <c r="L13" i="3" s="1"/>
  <c r="L17" i="3" s="1"/>
  <c r="L21" i="3" s="1"/>
  <c r="M5" i="3"/>
  <c r="J27" i="3"/>
  <c r="J29" i="3" s="1"/>
  <c r="K29" i="3" s="1"/>
  <c r="M7" i="3" l="1"/>
  <c r="M9" i="3" s="1"/>
  <c r="M13" i="3" s="1"/>
  <c r="M17" i="3" s="1"/>
  <c r="M21" i="3" s="1"/>
  <c r="N5" i="3"/>
  <c r="L25" i="3"/>
  <c r="L23" i="3"/>
  <c r="L27" i="3" s="1"/>
  <c r="L29" i="3" s="1"/>
  <c r="O5" i="3" l="1"/>
  <c r="N7" i="3"/>
  <c r="N9" i="3" s="1"/>
  <c r="N13" i="3" s="1"/>
  <c r="N17" i="3" s="1"/>
  <c r="N21" i="3" s="1"/>
  <c r="M25" i="3"/>
  <c r="M23" i="3"/>
  <c r="M27" i="3" s="1"/>
  <c r="M29" i="3" s="1"/>
  <c r="N25" i="3" l="1"/>
  <c r="N23" i="3"/>
  <c r="N27" i="3" s="1"/>
  <c r="N29" i="3" s="1"/>
  <c r="O7" i="3"/>
  <c r="O9" i="3" s="1"/>
  <c r="O13" i="3" s="1"/>
  <c r="O17" i="3" s="1"/>
  <c r="O21" i="3" s="1"/>
  <c r="P5" i="3"/>
  <c r="O25" i="3" l="1"/>
  <c r="O23" i="3"/>
  <c r="O27" i="3" s="1"/>
  <c r="O29" i="3" s="1"/>
  <c r="Q5" i="3"/>
  <c r="P7" i="3"/>
  <c r="P9" i="3" s="1"/>
  <c r="P13" i="3" s="1"/>
  <c r="P17" i="3" s="1"/>
  <c r="P21" i="3" s="1"/>
  <c r="P23" i="3" l="1"/>
  <c r="P25" i="3"/>
  <c r="Q7" i="3"/>
  <c r="Q9" i="3" s="1"/>
  <c r="Q13" i="3" s="1"/>
  <c r="Q17" i="3" s="1"/>
  <c r="Q21" i="3" s="1"/>
  <c r="R5" i="3"/>
  <c r="R7" i="3" l="1"/>
  <c r="R9" i="3" s="1"/>
  <c r="R13" i="3" s="1"/>
  <c r="R17" i="3" s="1"/>
  <c r="R21" i="3" s="1"/>
  <c r="S5" i="3"/>
  <c r="Q25" i="3"/>
  <c r="Q23" i="3"/>
  <c r="Q27" i="3" s="1"/>
  <c r="P27" i="3"/>
  <c r="E30" i="3" l="1"/>
  <c r="P29" i="3"/>
  <c r="Q29" i="3" s="1"/>
  <c r="S7" i="3"/>
  <c r="S9" i="3" s="1"/>
  <c r="S13" i="3" s="1"/>
  <c r="S17" i="3" s="1"/>
  <c r="S21" i="3" s="1"/>
  <c r="T5" i="3"/>
  <c r="R25" i="3"/>
  <c r="R23" i="3"/>
  <c r="R27" i="3" s="1"/>
  <c r="S25" i="3" l="1"/>
  <c r="S23" i="3"/>
  <c r="S27" i="3" s="1"/>
  <c r="R29" i="3"/>
  <c r="S29" i="3" s="1"/>
  <c r="T7" i="3"/>
  <c r="T9" i="3" s="1"/>
  <c r="T13" i="3" s="1"/>
  <c r="T17" i="3" s="1"/>
  <c r="T21" i="3" s="1"/>
  <c r="U5" i="3"/>
  <c r="V5" i="3" l="1"/>
  <c r="U7" i="3"/>
  <c r="U9" i="3" s="1"/>
  <c r="U13" i="3" s="1"/>
  <c r="U17" i="3" s="1"/>
  <c r="U21" i="3" s="1"/>
  <c r="T25" i="3"/>
  <c r="T23" i="3"/>
  <c r="T27" i="3" s="1"/>
  <c r="T29" i="3"/>
  <c r="U25" i="3" l="1"/>
  <c r="U23" i="3"/>
  <c r="W5" i="3"/>
  <c r="V7" i="3"/>
  <c r="V9" i="3" s="1"/>
  <c r="V13" i="3" s="1"/>
  <c r="V17" i="3" s="1"/>
  <c r="V21" i="3" s="1"/>
  <c r="V25" i="3" l="1"/>
  <c r="V23" i="3"/>
  <c r="V27" i="3" s="1"/>
  <c r="W7" i="3"/>
  <c r="W9" i="3" s="1"/>
  <c r="W13" i="3" s="1"/>
  <c r="W17" i="3" s="1"/>
  <c r="W21" i="3" s="1"/>
  <c r="X5" i="3"/>
  <c r="U27" i="3"/>
  <c r="U29" i="3" l="1"/>
  <c r="V29" i="3" s="1"/>
  <c r="Y5" i="3"/>
  <c r="X7" i="3"/>
  <c r="X9" i="3" s="1"/>
  <c r="X13" i="3" s="1"/>
  <c r="X17" i="3" s="1"/>
  <c r="X21" i="3" s="1"/>
  <c r="W25" i="3"/>
  <c r="W23" i="3"/>
  <c r="W27" i="3" s="1"/>
  <c r="W29" i="3" l="1"/>
  <c r="X23" i="3"/>
  <c r="X25" i="3"/>
  <c r="Y7" i="3"/>
  <c r="Y9" i="3" s="1"/>
  <c r="Y13" i="3" s="1"/>
  <c r="Y17" i="3" s="1"/>
  <c r="Y21" i="3" s="1"/>
  <c r="Z5" i="3"/>
  <c r="Y25" i="3" l="1"/>
  <c r="Y23" i="3"/>
  <c r="Y27" i="3" s="1"/>
  <c r="Z7" i="3"/>
  <c r="Z9" i="3" s="1"/>
  <c r="Z13" i="3" s="1"/>
  <c r="Z17" i="3" s="1"/>
  <c r="Z21" i="3" s="1"/>
  <c r="AA5" i="3"/>
  <c r="X27" i="3"/>
  <c r="X29" i="3"/>
  <c r="Y29" i="3" s="1"/>
  <c r="AA7" i="3" l="1"/>
  <c r="AA9" i="3" s="1"/>
  <c r="AA13" i="3" s="1"/>
  <c r="AA17" i="3" s="1"/>
  <c r="AA21" i="3" s="1"/>
  <c r="AB5" i="3"/>
  <c r="AB7" i="3" s="1"/>
  <c r="AB9" i="3" s="1"/>
  <c r="AB13" i="3" s="1"/>
  <c r="AB17" i="3" s="1"/>
  <c r="AB21" i="3" s="1"/>
  <c r="Z25" i="3"/>
  <c r="Z23" i="3"/>
  <c r="Z27" i="3" l="1"/>
  <c r="Z29" i="3" s="1"/>
  <c r="AB25" i="3"/>
  <c r="AB23" i="3"/>
  <c r="AB27" i="3" s="1"/>
  <c r="E31" i="3" s="1"/>
  <c r="AA25" i="3"/>
  <c r="AA23" i="3"/>
  <c r="AA27" i="3" s="1"/>
  <c r="AA29" i="3" l="1"/>
  <c r="AB29" i="3" s="1"/>
</calcChain>
</file>

<file path=xl/sharedStrings.xml><?xml version="1.0" encoding="utf-8"?>
<sst xmlns="http://schemas.openxmlformats.org/spreadsheetml/2006/main" count="93" uniqueCount="81">
  <si>
    <t>Water</t>
  </si>
  <si>
    <t>Ice</t>
  </si>
  <si>
    <t>Sugar</t>
  </si>
  <si>
    <t>Size</t>
  </si>
  <si>
    <t>Cost</t>
  </si>
  <si>
    <t>Cost/oz</t>
  </si>
  <si>
    <t>Cost/cup</t>
  </si>
  <si>
    <t>5lb</t>
  </si>
  <si>
    <t>Subtotal</t>
  </si>
  <si>
    <t>10% Waste Padding</t>
  </si>
  <si>
    <t>Final Costs/Cup</t>
  </si>
  <si>
    <t>Lemon Juice</t>
  </si>
  <si>
    <t>Lemon Garnish</t>
  </si>
  <si>
    <t>Napkins</t>
  </si>
  <si>
    <t>Cups</t>
  </si>
  <si>
    <t>Straws</t>
  </si>
  <si>
    <t>Foot Traffic Per Hour</t>
  </si>
  <si>
    <t>Avg Foot Traffic Per Hour</t>
  </si>
  <si>
    <t>Avg Stops Per Hour</t>
  </si>
  <si>
    <t>Avg # of Purchases Per Hour</t>
  </si>
  <si>
    <t>Avg # of cups Per Purchase</t>
  </si>
  <si>
    <t>Hours of Operation (Selling)</t>
  </si>
  <si>
    <t>% That Stops</t>
  </si>
  <si>
    <t>% That Makes a Purchase</t>
  </si>
  <si>
    <t>Cost per cup</t>
  </si>
  <si>
    <t>Avg # of Cup Sold  Per Hour</t>
  </si>
  <si>
    <t>Location A</t>
  </si>
  <si>
    <t>Location B</t>
  </si>
  <si>
    <t>Location C</t>
  </si>
  <si>
    <t>Stop %</t>
  </si>
  <si>
    <t>Purchase %</t>
  </si>
  <si>
    <t>Price per cup</t>
  </si>
  <si>
    <t>Strawberries</t>
  </si>
  <si>
    <t>1lb</t>
  </si>
  <si>
    <t>5gal</t>
  </si>
  <si>
    <t>Cost/use</t>
  </si>
  <si>
    <t>Per use = 0.5oz</t>
  </si>
  <si>
    <t>50% strawberries</t>
  </si>
  <si>
    <t>25% water</t>
  </si>
  <si>
    <t>25% sugar</t>
  </si>
  <si>
    <t>75% yield</t>
  </si>
  <si>
    <t>Final Costs/Cup Strawberry</t>
  </si>
  <si>
    <t>Month</t>
  </si>
  <si>
    <t>Days Selling</t>
  </si>
  <si>
    <t>Price Per Cup</t>
  </si>
  <si>
    <t>Avg Foot Traffic/Day</t>
  </si>
  <si>
    <t>Total Monthly Foot Traffic</t>
  </si>
  <si>
    <t>Total Monthly Stops  @ Stand</t>
  </si>
  <si>
    <t>Total Monthly Purchases</t>
  </si>
  <si>
    <t>Avg # of Cups/Purchase</t>
  </si>
  <si>
    <t>Total Monthly Cups Sold</t>
  </si>
  <si>
    <t>Monthly Gross Revenue</t>
  </si>
  <si>
    <t>Hours of Ops/Day</t>
  </si>
  <si>
    <t>Avg Foot Traffic/Hour</t>
  </si>
  <si>
    <t>Cost Per Cup</t>
  </si>
  <si>
    <t>Monthly Gross Profits</t>
  </si>
  <si>
    <t>Monthly Cost of Goods</t>
  </si>
  <si>
    <t>Avg Gross Profit Per Hour</t>
  </si>
  <si>
    <t>Avg Gross Revenue Per Hour</t>
  </si>
  <si>
    <t>Cumulative Profits</t>
  </si>
  <si>
    <t>Hours Per Day</t>
  </si>
  <si>
    <t>Desired Profit Per day</t>
  </si>
  <si>
    <t>Desired Profit/Hour</t>
  </si>
  <si>
    <t>Min Cups Sold Per Hour Needed</t>
  </si>
  <si>
    <t>Cups Sold Per Min</t>
  </si>
  <si>
    <t>Avg Gross Revenue Per Day</t>
  </si>
  <si>
    <t>Avg Gross Profit Per Day</t>
  </si>
  <si>
    <t>Year 1 Profits</t>
  </si>
  <si>
    <t xml:space="preserve">Year 2 Profits </t>
  </si>
  <si>
    <t>4.5KG</t>
  </si>
  <si>
    <t>Notes</t>
  </si>
  <si>
    <t>~110gms of ice per cup</t>
  </si>
  <si>
    <t>20L</t>
  </si>
  <si>
    <t>~120ml of water per cup</t>
  </si>
  <si>
    <t>~110gms of sugar per cup</t>
  </si>
  <si>
    <t>1 lemon</t>
  </si>
  <si>
    <t>~2 lemons per cup (factoring 12.5% loss in yield, needs more than 2 lemons on avg per cup)</t>
  </si>
  <si>
    <t>1 Lemon</t>
  </si>
  <si>
    <t>1/8th of a slice of lemon</t>
  </si>
  <si>
    <t>2.2KG</t>
  </si>
  <si>
    <t>Cost/unit (gm, ml, etc…)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</si>
</sst>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-&quot;$&quot;* #,##0.0000_-;\-&quot;$&quot;* #,##0.0000_-;_-&quot;$&quot;* &quot;-&quot;??_-;_-@_-"/>
    <numFmt numFmtId="169" formatCode="0.0"/>
    <numFmt numFmtId="170" formatCode="_-&quot;$&quot;* #,##0_-;\-&quot;$&quot;* #,##0_-;_-&quot;$&quot;* &quot;-&quot;??_-;_-@_-"/>
    <numFmt numFmtId="171" formatCode="_-* #,##0_-;\-* #,##0_-;_-* &quot;-&quot;??_-;_-@_-"/>
    <numFmt numFmtId="172" formatCode="_-* #,##0.0_-;\-* #,##0.0_-;_-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66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8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2" applyFont="1" applyBorder="1" applyAlignment="1">
      <alignment horizontal="center"/>
    </xf>
    <xf numFmtId="168" fontId="0" fillId="0" borderId="1" xfId="2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right" indent="1"/>
    </xf>
    <xf numFmtId="166" fontId="2" fillId="0" borderId="0" xfId="0" applyNumberFormat="1" applyFont="1"/>
    <xf numFmtId="166" fontId="2" fillId="2" borderId="0" xfId="0" applyNumberFormat="1" applyFont="1" applyFill="1"/>
    <xf numFmtId="0" fontId="0" fillId="0" borderId="0" xfId="0" applyAlignment="1">
      <alignment horizontal="right"/>
    </xf>
    <xf numFmtId="169" fontId="0" fillId="0" borderId="0" xfId="0" applyNumberFormat="1" applyAlignment="1">
      <alignment horizontal="center"/>
    </xf>
    <xf numFmtId="9" fontId="0" fillId="0" borderId="0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166" fontId="3" fillId="3" borderId="0" xfId="2" applyFont="1" applyFill="1" applyAlignment="1">
      <alignment horizontal="center"/>
    </xf>
    <xf numFmtId="169" fontId="0" fillId="0" borderId="0" xfId="0" applyNumberFormat="1" applyAlignment="1">
      <alignment horizontal="right" indent="1"/>
    </xf>
    <xf numFmtId="166" fontId="3" fillId="3" borderId="2" xfId="2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9" fontId="3" fillId="3" borderId="2" xfId="0" applyNumberFormat="1" applyFont="1" applyFill="1" applyBorder="1" applyAlignment="1">
      <alignment horizontal="center"/>
    </xf>
    <xf numFmtId="0" fontId="0" fillId="0" borderId="2" xfId="0" applyBorder="1"/>
    <xf numFmtId="169" fontId="6" fillId="0" borderId="2" xfId="0" applyNumberFormat="1" applyFont="1" applyFill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9" fontId="6" fillId="0" borderId="2" xfId="3" applyFont="1" applyFill="1" applyBorder="1" applyAlignment="1">
      <alignment horizontal="center"/>
    </xf>
    <xf numFmtId="169" fontId="0" fillId="0" borderId="2" xfId="0" applyNumberFormat="1" applyFont="1" applyBorder="1" applyAlignment="1">
      <alignment horizontal="center"/>
    </xf>
    <xf numFmtId="166" fontId="6" fillId="0" borderId="2" xfId="2" applyFont="1" applyFill="1" applyBorder="1" applyAlignment="1">
      <alignment horizontal="center"/>
    </xf>
    <xf numFmtId="0" fontId="2" fillId="0" borderId="1" xfId="0" applyFont="1" applyBorder="1"/>
    <xf numFmtId="0" fontId="8" fillId="0" borderId="0" xfId="0" applyFont="1" applyAlignment="1">
      <alignment horizontal="right" indent="1"/>
    </xf>
    <xf numFmtId="166" fontId="2" fillId="0" borderId="0" xfId="2" applyFont="1"/>
    <xf numFmtId="0" fontId="3" fillId="3" borderId="0" xfId="0" applyFont="1" applyFill="1"/>
    <xf numFmtId="167" fontId="3" fillId="3" borderId="0" xfId="1" applyFont="1" applyFill="1"/>
    <xf numFmtId="0" fontId="0" fillId="0" borderId="4" xfId="0" applyBorder="1"/>
    <xf numFmtId="0" fontId="2" fillId="0" borderId="5" xfId="0" applyFont="1" applyBorder="1" applyAlignment="1">
      <alignment horizontal="right"/>
    </xf>
    <xf numFmtId="0" fontId="3" fillId="3" borderId="5" xfId="0" applyFont="1" applyFill="1" applyBorder="1"/>
    <xf numFmtId="0" fontId="0" fillId="0" borderId="5" xfId="0" applyBorder="1"/>
    <xf numFmtId="0" fontId="0" fillId="0" borderId="6" xfId="0" applyBorder="1"/>
    <xf numFmtId="0" fontId="2" fillId="0" borderId="0" xfId="0" applyFont="1" applyBorder="1" applyAlignment="1">
      <alignment horizontal="right"/>
    </xf>
    <xf numFmtId="0" fontId="0" fillId="0" borderId="0" xfId="0" applyBorder="1"/>
    <xf numFmtId="0" fontId="0" fillId="0" borderId="7" xfId="0" applyBorder="1"/>
    <xf numFmtId="171" fontId="0" fillId="0" borderId="0" xfId="0" applyNumberFormat="1" applyBorder="1"/>
    <xf numFmtId="171" fontId="0" fillId="0" borderId="0" xfId="1" applyNumberFormat="1" applyFont="1" applyBorder="1"/>
    <xf numFmtId="0" fontId="0" fillId="0" borderId="8" xfId="0" applyBorder="1"/>
    <xf numFmtId="0" fontId="2" fillId="0" borderId="9" xfId="0" applyFont="1" applyBorder="1" applyAlignment="1">
      <alignment horizontal="right"/>
    </xf>
    <xf numFmtId="9" fontId="3" fillId="3" borderId="5" xfId="3" applyFont="1" applyFill="1" applyBorder="1"/>
    <xf numFmtId="9" fontId="0" fillId="0" borderId="5" xfId="0" applyNumberFormat="1" applyBorder="1"/>
    <xf numFmtId="170" fontId="0" fillId="0" borderId="5" xfId="2" applyNumberFormat="1" applyFont="1" applyBorder="1"/>
    <xf numFmtId="170" fontId="0" fillId="0" borderId="0" xfId="0" applyNumberFormat="1"/>
    <xf numFmtId="164" fontId="0" fillId="0" borderId="9" xfId="2" applyNumberFormat="1" applyFont="1" applyBorder="1"/>
    <xf numFmtId="0" fontId="0" fillId="0" borderId="10" xfId="0" applyBorder="1"/>
    <xf numFmtId="0" fontId="2" fillId="0" borderId="11" xfId="0" applyFont="1" applyBorder="1" applyAlignment="1">
      <alignment horizontal="right"/>
    </xf>
    <xf numFmtId="170" fontId="0" fillId="4" borderId="11" xfId="0" applyNumberFormat="1" applyFill="1" applyBorder="1"/>
    <xf numFmtId="1" fontId="0" fillId="0" borderId="9" xfId="0" applyNumberFormat="1" applyBorder="1"/>
    <xf numFmtId="164" fontId="0" fillId="0" borderId="0" xfId="0" applyNumberFormat="1"/>
    <xf numFmtId="0" fontId="9" fillId="0" borderId="0" xfId="0" applyFont="1"/>
    <xf numFmtId="0" fontId="9" fillId="3" borderId="0" xfId="0" applyFont="1" applyFill="1"/>
    <xf numFmtId="164" fontId="9" fillId="3" borderId="0" xfId="0" applyNumberFormat="1" applyFont="1" applyFill="1"/>
    <xf numFmtId="165" fontId="9" fillId="3" borderId="0" xfId="0" applyNumberFormat="1" applyFont="1" applyFill="1"/>
    <xf numFmtId="172" fontId="0" fillId="0" borderId="0" xfId="1" applyNumberFormat="1" applyFont="1"/>
    <xf numFmtId="167" fontId="2" fillId="0" borderId="0" xfId="0" applyNumberFormat="1" applyFont="1"/>
    <xf numFmtId="166" fontId="3" fillId="3" borderId="12" xfId="0" applyNumberFormat="1" applyFont="1" applyFill="1" applyBorder="1"/>
    <xf numFmtId="166" fontId="7" fillId="0" borderId="2" xfId="2" applyFont="1" applyFill="1" applyBorder="1" applyAlignment="1">
      <alignment horizontal="center"/>
    </xf>
    <xf numFmtId="166" fontId="0" fillId="0" borderId="2" xfId="0" applyNumberFormat="1" applyBorder="1"/>
    <xf numFmtId="166" fontId="3" fillId="3" borderId="12" xfId="2" applyNumberFormat="1" applyFont="1" applyFill="1" applyBorder="1" applyAlignment="1">
      <alignment horizontal="center"/>
    </xf>
    <xf numFmtId="166" fontId="2" fillId="0" borderId="3" xfId="2" applyFont="1" applyBorder="1"/>
    <xf numFmtId="171" fontId="0" fillId="0" borderId="9" xfId="0" applyNumberFormat="1" applyBorder="1"/>
  </cellXfs>
  <cellStyles count="118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I29"/>
  <sheetViews>
    <sheetView showGridLines="0" tabSelected="1" zoomScale="155" zoomScaleNormal="155" zoomScalePageLayoutView="235" workbookViewId="0">
      <selection activeCell="E4" sqref="E4"/>
    </sheetView>
  </sheetViews>
  <sheetFormatPr baseColWidth="10" defaultRowHeight="16" x14ac:dyDescent="0.2"/>
  <cols>
    <col min="2" max="2" width="16.1640625" customWidth="1"/>
    <col min="5" max="5" width="21.6640625" bestFit="1" customWidth="1"/>
  </cols>
  <sheetData>
    <row r="4" spans="2:7" s="6" customFormat="1" x14ac:dyDescent="0.2">
      <c r="C4" s="2" t="s">
        <v>3</v>
      </c>
      <c r="D4" s="2" t="s">
        <v>4</v>
      </c>
      <c r="E4" s="2" t="s">
        <v>80</v>
      </c>
      <c r="F4" s="2" t="s">
        <v>6</v>
      </c>
      <c r="G4" s="2" t="s">
        <v>70</v>
      </c>
    </row>
    <row r="5" spans="2:7" x14ac:dyDescent="0.2">
      <c r="B5" s="4" t="s">
        <v>1</v>
      </c>
      <c r="C5" s="7" t="s">
        <v>69</v>
      </c>
      <c r="D5" s="8">
        <v>4</v>
      </c>
      <c r="E5" s="9">
        <v>8.8888888879999997E-4</v>
      </c>
      <c r="F5" s="9">
        <f>E5*110</f>
        <v>9.7777777767999993E-2</v>
      </c>
      <c r="G5" t="s">
        <v>71</v>
      </c>
    </row>
    <row r="6" spans="2:7" x14ac:dyDescent="0.2">
      <c r="B6" s="4" t="s">
        <v>0</v>
      </c>
      <c r="C6" s="7" t="s">
        <v>72</v>
      </c>
      <c r="D6" s="8">
        <v>0.26400000000000001</v>
      </c>
      <c r="E6" s="9">
        <f>D6/20000</f>
        <v>1.3200000000000001E-5</v>
      </c>
      <c r="F6" s="9">
        <f>E6*120</f>
        <v>1.5840000000000001E-3</v>
      </c>
      <c r="G6" t="s">
        <v>73</v>
      </c>
    </row>
    <row r="7" spans="2:7" x14ac:dyDescent="0.2">
      <c r="B7" s="4" t="s">
        <v>2</v>
      </c>
      <c r="C7" s="7" t="s">
        <v>79</v>
      </c>
      <c r="D7" s="8">
        <v>2.5</v>
      </c>
      <c r="E7" s="9">
        <f>D7/2200</f>
        <v>1.1363636363636363E-3</v>
      </c>
      <c r="F7" s="9">
        <f>E7*110</f>
        <v>0.125</v>
      </c>
      <c r="G7" t="s">
        <v>74</v>
      </c>
    </row>
    <row r="8" spans="2:7" x14ac:dyDescent="0.2">
      <c r="B8" s="4" t="s">
        <v>11</v>
      </c>
      <c r="C8" s="7" t="s">
        <v>75</v>
      </c>
      <c r="D8" s="8">
        <v>0.15</v>
      </c>
      <c r="E8" s="9">
        <f>D8</f>
        <v>0.15</v>
      </c>
      <c r="F8" s="9">
        <f>E8*2/(1-0.125)</f>
        <v>0.34285714285714286</v>
      </c>
      <c r="G8" t="s">
        <v>76</v>
      </c>
    </row>
    <row r="9" spans="2:7" x14ac:dyDescent="0.2">
      <c r="B9" s="4" t="s">
        <v>12</v>
      </c>
      <c r="C9" s="7" t="s">
        <v>77</v>
      </c>
      <c r="D9" s="8">
        <v>0.15</v>
      </c>
      <c r="E9" s="9">
        <f>D9/8</f>
        <v>1.8749999999999999E-2</v>
      </c>
      <c r="F9" s="9">
        <f>E9</f>
        <v>1.8749999999999999E-2</v>
      </c>
      <c r="G9" t="s">
        <v>78</v>
      </c>
    </row>
    <row r="10" spans="2:7" x14ac:dyDescent="0.2">
      <c r="B10" s="4" t="s">
        <v>14</v>
      </c>
      <c r="C10" s="7">
        <v>500</v>
      </c>
      <c r="D10" s="8">
        <v>79</v>
      </c>
      <c r="E10" s="9">
        <f>D10/C10</f>
        <v>0.158</v>
      </c>
      <c r="F10" s="9">
        <f>E10</f>
        <v>0.158</v>
      </c>
    </row>
    <row r="11" spans="2:7" x14ac:dyDescent="0.2">
      <c r="B11" s="4" t="s">
        <v>13</v>
      </c>
      <c r="C11" s="7">
        <v>500</v>
      </c>
      <c r="D11" s="8">
        <v>25</v>
      </c>
      <c r="E11" s="9">
        <f>D11/C11</f>
        <v>0.05</v>
      </c>
      <c r="F11" s="9">
        <f>E11</f>
        <v>0.05</v>
      </c>
    </row>
    <row r="12" spans="2:7" x14ac:dyDescent="0.2">
      <c r="B12" s="4" t="s">
        <v>15</v>
      </c>
      <c r="C12" s="7">
        <v>500</v>
      </c>
      <c r="D12" s="8">
        <v>7</v>
      </c>
      <c r="E12" s="9">
        <f>D12/C12</f>
        <v>1.4E-2</v>
      </c>
      <c r="F12" s="9">
        <f>E12</f>
        <v>1.4E-2</v>
      </c>
    </row>
    <row r="13" spans="2:7" x14ac:dyDescent="0.2">
      <c r="E13" s="10" t="s">
        <v>8</v>
      </c>
      <c r="F13" s="11">
        <f>SUM(F5:F12)</f>
        <v>0.80796892062514292</v>
      </c>
    </row>
    <row r="15" spans="2:7" x14ac:dyDescent="0.2">
      <c r="B15" s="10" t="s">
        <v>9</v>
      </c>
      <c r="F15" s="11">
        <f>F13*0.1</f>
        <v>8.0796892062514294E-2</v>
      </c>
    </row>
    <row r="17" spans="2:9" x14ac:dyDescent="0.2">
      <c r="B17" s="1" t="s">
        <v>10</v>
      </c>
      <c r="F17" s="12">
        <f>F13+F15</f>
        <v>0.8887658126876572</v>
      </c>
    </row>
    <row r="20" spans="2:9" hidden="1" x14ac:dyDescent="0.2"/>
    <row r="21" spans="2:9" hidden="1" x14ac:dyDescent="0.2">
      <c r="C21" s="2" t="s">
        <v>3</v>
      </c>
      <c r="D21" s="2" t="s">
        <v>4</v>
      </c>
      <c r="E21" s="2" t="s">
        <v>5</v>
      </c>
      <c r="F21" s="2" t="s">
        <v>35</v>
      </c>
      <c r="I21" s="2" t="s">
        <v>36</v>
      </c>
    </row>
    <row r="22" spans="2:9" hidden="1" x14ac:dyDescent="0.2">
      <c r="B22" s="4" t="s">
        <v>32</v>
      </c>
      <c r="C22" s="7" t="s">
        <v>33</v>
      </c>
      <c r="D22" s="8">
        <v>4</v>
      </c>
      <c r="E22" s="9">
        <f>D22/16</f>
        <v>0.25</v>
      </c>
      <c r="F22" s="9">
        <f>0.25*0.5*E22/0.75</f>
        <v>4.1666666666666664E-2</v>
      </c>
      <c r="G22" t="s">
        <v>40</v>
      </c>
      <c r="I22" t="s">
        <v>37</v>
      </c>
    </row>
    <row r="23" spans="2:9" hidden="1" x14ac:dyDescent="0.2">
      <c r="B23" s="4" t="s">
        <v>0</v>
      </c>
      <c r="C23" s="7" t="s">
        <v>34</v>
      </c>
      <c r="D23" s="8">
        <v>0.25</v>
      </c>
      <c r="E23" s="9">
        <f>0.25/5/128</f>
        <v>3.9062500000000002E-4</v>
      </c>
      <c r="F23" s="9">
        <f t="shared" ref="F23:F24" si="0">0.25*0.5*E23</f>
        <v>4.8828125000000003E-5</v>
      </c>
      <c r="I23" t="s">
        <v>38</v>
      </c>
    </row>
    <row r="24" spans="2:9" hidden="1" x14ac:dyDescent="0.2">
      <c r="B24" s="30" t="s">
        <v>2</v>
      </c>
      <c r="C24" s="7" t="s">
        <v>7</v>
      </c>
      <c r="D24" s="8">
        <v>2.5</v>
      </c>
      <c r="E24" s="9">
        <f>D24/5/16</f>
        <v>3.125E-2</v>
      </c>
      <c r="F24" s="9">
        <f t="shared" si="0"/>
        <v>3.90625E-3</v>
      </c>
      <c r="I24" t="s">
        <v>39</v>
      </c>
    </row>
    <row r="25" spans="2:9" hidden="1" x14ac:dyDescent="0.2">
      <c r="B25" s="30"/>
      <c r="E25" s="3" t="s">
        <v>8</v>
      </c>
      <c r="F25" s="31">
        <f>SUM(F22:F24)</f>
        <v>4.5621744791666662E-2</v>
      </c>
    </row>
    <row r="26" spans="2:9" hidden="1" x14ac:dyDescent="0.2"/>
    <row r="27" spans="2:9" ht="14" hidden="1" customHeight="1" x14ac:dyDescent="0.2"/>
    <row r="28" spans="2:9" hidden="1" x14ac:dyDescent="0.2">
      <c r="B28" s="1" t="s">
        <v>41</v>
      </c>
      <c r="F28" s="12">
        <f>F25+F17</f>
        <v>0.93438755747932389</v>
      </c>
    </row>
    <row r="29" spans="2:9" hidden="1" x14ac:dyDescent="0.2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D13"/>
  <sheetViews>
    <sheetView showGridLines="0" zoomScale="295" zoomScaleNormal="295" zoomScalePageLayoutView="295" workbookViewId="0">
      <selection activeCell="D5" sqref="D5"/>
    </sheetView>
  </sheetViews>
  <sheetFormatPr baseColWidth="10" defaultRowHeight="16" x14ac:dyDescent="0.2"/>
  <cols>
    <col min="3" max="3" width="12.83203125" style="13" bestFit="1" customWidth="1"/>
  </cols>
  <sheetData>
    <row r="2" spans="3:4" x14ac:dyDescent="0.2">
      <c r="C2" s="13" t="s">
        <v>44</v>
      </c>
      <c r="D2" s="59">
        <v>2.5</v>
      </c>
    </row>
    <row r="3" spans="3:4" x14ac:dyDescent="0.2">
      <c r="C3" s="13" t="s">
        <v>54</v>
      </c>
      <c r="D3" s="59">
        <f>0.89</f>
        <v>0.89</v>
      </c>
    </row>
    <row r="5" spans="3:4" x14ac:dyDescent="0.2">
      <c r="C5" s="13" t="s">
        <v>61</v>
      </c>
      <c r="D5" s="58">
        <v>250</v>
      </c>
    </row>
    <row r="6" spans="3:4" x14ac:dyDescent="0.2">
      <c r="D6" s="56"/>
    </row>
    <row r="7" spans="3:4" x14ac:dyDescent="0.2">
      <c r="C7" s="13" t="s">
        <v>60</v>
      </c>
      <c r="D7" s="57">
        <v>5</v>
      </c>
    </row>
    <row r="9" spans="3:4" x14ac:dyDescent="0.2">
      <c r="C9" s="13" t="s">
        <v>62</v>
      </c>
      <c r="D9" s="55">
        <f>D5/D7</f>
        <v>50</v>
      </c>
    </row>
    <row r="11" spans="3:4" x14ac:dyDescent="0.2">
      <c r="C11" s="13" t="s">
        <v>63</v>
      </c>
      <c r="D11" s="60">
        <f>D9/(D2-D3)</f>
        <v>31.055900621118013</v>
      </c>
    </row>
    <row r="12" spans="3:4" x14ac:dyDescent="0.2">
      <c r="C12" s="13" t="s">
        <v>64</v>
      </c>
      <c r="D12" s="61">
        <f>D11/60</f>
        <v>0.51759834368530022</v>
      </c>
    </row>
    <row r="13" spans="3:4" x14ac:dyDescent="0.2">
      <c r="C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1"/>
  <sheetViews>
    <sheetView showGridLines="0" zoomScale="190" zoomScaleNormal="190" zoomScalePageLayoutView="190" workbookViewId="0">
      <selection activeCell="E11" sqref="E11"/>
    </sheetView>
  </sheetViews>
  <sheetFormatPr baseColWidth="10" defaultRowHeight="16" x14ac:dyDescent="0.2"/>
  <cols>
    <col min="2" max="2" width="33.83203125" style="6" customWidth="1"/>
    <col min="3" max="5" width="17.5" customWidth="1"/>
    <col min="6" max="6" width="14.1640625" customWidth="1"/>
  </cols>
  <sheetData>
    <row r="1" spans="2:5" x14ac:dyDescent="0.2">
      <c r="C1" s="1" t="s">
        <v>26</v>
      </c>
      <c r="D1" s="1" t="s">
        <v>27</v>
      </c>
      <c r="E1" s="1" t="s">
        <v>28</v>
      </c>
    </row>
    <row r="2" spans="2:5" x14ac:dyDescent="0.2">
      <c r="B2" s="4" t="s">
        <v>16</v>
      </c>
      <c r="C2" s="16">
        <v>160</v>
      </c>
      <c r="D2" s="16">
        <v>200</v>
      </c>
      <c r="E2" s="16">
        <v>300</v>
      </c>
    </row>
    <row r="3" spans="2:5" x14ac:dyDescent="0.2">
      <c r="B3" s="4" t="s">
        <v>29</v>
      </c>
      <c r="C3" s="17">
        <v>0.3</v>
      </c>
      <c r="D3" s="17">
        <v>0.25</v>
      </c>
      <c r="E3" s="17">
        <v>0.15</v>
      </c>
    </row>
    <row r="4" spans="2:5" x14ac:dyDescent="0.2">
      <c r="B4" s="4" t="s">
        <v>30</v>
      </c>
      <c r="C4" s="17">
        <v>0.65</v>
      </c>
      <c r="D4" s="17">
        <v>0.55000000000000004</v>
      </c>
      <c r="E4" s="17">
        <v>0.65</v>
      </c>
    </row>
    <row r="5" spans="2:5" x14ac:dyDescent="0.2">
      <c r="B5" s="2"/>
      <c r="C5" s="15"/>
      <c r="D5" s="15"/>
      <c r="E5" s="15"/>
    </row>
    <row r="6" spans="2:5" x14ac:dyDescent="0.2">
      <c r="C6" s="29" t="s">
        <v>26</v>
      </c>
      <c r="D6" s="29" t="s">
        <v>27</v>
      </c>
      <c r="E6" s="29" t="s">
        <v>28</v>
      </c>
    </row>
    <row r="7" spans="2:5" x14ac:dyDescent="0.2">
      <c r="B7" s="4" t="s">
        <v>24</v>
      </c>
      <c r="C7" s="62">
        <f>'Per Cup Cost Economics'!F17</f>
        <v>0.8887658126876572</v>
      </c>
      <c r="D7" s="65">
        <f>C7</f>
        <v>0.8887658126876572</v>
      </c>
      <c r="E7" s="65">
        <f>D7</f>
        <v>0.8887658126876572</v>
      </c>
    </row>
    <row r="8" spans="2:5" x14ac:dyDescent="0.2">
      <c r="B8" s="4" t="s">
        <v>31</v>
      </c>
      <c r="C8" s="20">
        <v>2.5</v>
      </c>
      <c r="D8" s="20">
        <v>2.5</v>
      </c>
      <c r="E8" s="20">
        <v>2.5</v>
      </c>
    </row>
    <row r="9" spans="2:5" x14ac:dyDescent="0.2">
      <c r="B9" s="13"/>
      <c r="C9" s="21"/>
      <c r="D9" s="21"/>
      <c r="E9" s="21"/>
    </row>
    <row r="10" spans="2:5" x14ac:dyDescent="0.2">
      <c r="B10" s="4" t="s">
        <v>21</v>
      </c>
      <c r="C10" s="22">
        <v>5</v>
      </c>
      <c r="D10" s="22">
        <v>5</v>
      </c>
      <c r="E10" s="22">
        <v>5</v>
      </c>
    </row>
    <row r="11" spans="2:5" x14ac:dyDescent="0.2">
      <c r="B11" s="19"/>
      <c r="C11" s="23"/>
      <c r="D11" s="23"/>
      <c r="E11" s="23"/>
    </row>
    <row r="12" spans="2:5" x14ac:dyDescent="0.2">
      <c r="B12" s="4" t="s">
        <v>17</v>
      </c>
      <c r="C12" s="24">
        <f>C2</f>
        <v>160</v>
      </c>
      <c r="D12" s="24">
        <f t="shared" ref="D12:E12" si="0">D2</f>
        <v>200</v>
      </c>
      <c r="E12" s="24">
        <f t="shared" si="0"/>
        <v>300</v>
      </c>
    </row>
    <row r="13" spans="2:5" x14ac:dyDescent="0.2">
      <c r="B13" s="4"/>
      <c r="C13" s="25"/>
      <c r="D13" s="25"/>
      <c r="E13" s="25"/>
    </row>
    <row r="14" spans="2:5" x14ac:dyDescent="0.2">
      <c r="B14" s="4" t="s">
        <v>22</v>
      </c>
      <c r="C14" s="26">
        <f>C3</f>
        <v>0.3</v>
      </c>
      <c r="D14" s="26">
        <f t="shared" ref="D14:E14" si="1">D3</f>
        <v>0.25</v>
      </c>
      <c r="E14" s="26">
        <f t="shared" si="1"/>
        <v>0.15</v>
      </c>
    </row>
    <row r="15" spans="2:5" x14ac:dyDescent="0.2">
      <c r="B15" s="4" t="s">
        <v>18</v>
      </c>
      <c r="C15" s="24">
        <f>C12*C14</f>
        <v>48</v>
      </c>
      <c r="D15" s="24">
        <f>D12*D14</f>
        <v>50</v>
      </c>
      <c r="E15" s="24">
        <f>E12*E14</f>
        <v>45</v>
      </c>
    </row>
    <row r="16" spans="2:5" x14ac:dyDescent="0.2">
      <c r="B16" s="4"/>
      <c r="C16" s="25"/>
      <c r="D16" s="25"/>
      <c r="E16" s="25"/>
    </row>
    <row r="17" spans="2:5" x14ac:dyDescent="0.2">
      <c r="B17" s="4" t="s">
        <v>23</v>
      </c>
      <c r="C17" s="26">
        <f>C4</f>
        <v>0.65</v>
      </c>
      <c r="D17" s="26">
        <f t="shared" ref="D17:E17" si="2">D4</f>
        <v>0.55000000000000004</v>
      </c>
      <c r="E17" s="26">
        <f t="shared" si="2"/>
        <v>0.65</v>
      </c>
    </row>
    <row r="18" spans="2:5" x14ac:dyDescent="0.2">
      <c r="B18" s="4" t="s">
        <v>19</v>
      </c>
      <c r="C18" s="24">
        <f>C15*C17</f>
        <v>31.200000000000003</v>
      </c>
      <c r="D18" s="24">
        <f t="shared" ref="D18:E18" si="3">D15*D17</f>
        <v>27.500000000000004</v>
      </c>
      <c r="E18" s="24">
        <f t="shared" si="3"/>
        <v>29.25</v>
      </c>
    </row>
    <row r="19" spans="2:5" x14ac:dyDescent="0.2">
      <c r="B19" s="4"/>
      <c r="C19" s="25"/>
      <c r="D19" s="25"/>
      <c r="E19" s="25"/>
    </row>
    <row r="20" spans="2:5" x14ac:dyDescent="0.2">
      <c r="B20" s="4" t="s">
        <v>20</v>
      </c>
      <c r="C20" s="22">
        <v>1.2</v>
      </c>
      <c r="D20" s="22">
        <v>1.2</v>
      </c>
      <c r="E20" s="22">
        <v>1.2</v>
      </c>
    </row>
    <row r="21" spans="2:5" x14ac:dyDescent="0.2">
      <c r="B21" s="4" t="s">
        <v>25</v>
      </c>
      <c r="C21" s="27">
        <f>C18*C20</f>
        <v>37.440000000000005</v>
      </c>
      <c r="D21" s="27">
        <f t="shared" ref="D21:E21" si="4">D18*D20</f>
        <v>33</v>
      </c>
      <c r="E21" s="27">
        <f t="shared" si="4"/>
        <v>35.1</v>
      </c>
    </row>
    <row r="22" spans="2:5" x14ac:dyDescent="0.2">
      <c r="B22" s="4" t="str">
        <f>"Cups Sold During "&amp;ROUND(C10,0)&amp;" Hours of Selling"</f>
        <v>Cups Sold During 5 Hours of Selling</v>
      </c>
      <c r="C22" s="27">
        <f>C21*C10</f>
        <v>187.20000000000002</v>
      </c>
      <c r="D22" s="27">
        <f t="shared" ref="D22:E22" si="5">D21*D10</f>
        <v>165</v>
      </c>
      <c r="E22" s="27">
        <f t="shared" si="5"/>
        <v>175.5</v>
      </c>
    </row>
    <row r="23" spans="2:5" x14ac:dyDescent="0.2">
      <c r="B23" s="4"/>
      <c r="C23" s="25"/>
      <c r="D23" s="25"/>
      <c r="E23" s="25"/>
    </row>
    <row r="24" spans="2:5" x14ac:dyDescent="0.2">
      <c r="B24" s="4" t="s">
        <v>58</v>
      </c>
      <c r="C24" s="28">
        <f>C21*C8</f>
        <v>93.600000000000009</v>
      </c>
      <c r="D24" s="28">
        <f t="shared" ref="D24:E24" si="6">D21*D8</f>
        <v>82.5</v>
      </c>
      <c r="E24" s="28">
        <f t="shared" si="6"/>
        <v>87.75</v>
      </c>
    </row>
    <row r="25" spans="2:5" x14ac:dyDescent="0.2">
      <c r="B25" s="4" t="s">
        <v>57</v>
      </c>
      <c r="C25" s="63">
        <f>C21*(C8-C7)</f>
        <v>60.324607972974121</v>
      </c>
      <c r="D25" s="63">
        <f t="shared" ref="D25:E25" si="7">D21*(D8-D7)</f>
        <v>53.170728181307311</v>
      </c>
      <c r="E25" s="63">
        <f t="shared" si="7"/>
        <v>56.554319974663237</v>
      </c>
    </row>
    <row r="26" spans="2:5" x14ac:dyDescent="0.2">
      <c r="B26" s="4"/>
      <c r="C26" s="63"/>
      <c r="D26" s="63"/>
      <c r="E26" s="63"/>
    </row>
    <row r="27" spans="2:5" x14ac:dyDescent="0.2">
      <c r="B27" s="4" t="s">
        <v>65</v>
      </c>
      <c r="C27" s="64">
        <f>C22*C8</f>
        <v>468.00000000000006</v>
      </c>
      <c r="D27" s="64">
        <f t="shared" ref="D27:E27" si="8">D22*D8</f>
        <v>412.5</v>
      </c>
      <c r="E27" s="64">
        <f t="shared" si="8"/>
        <v>438.75</v>
      </c>
    </row>
    <row r="28" spans="2:5" x14ac:dyDescent="0.2">
      <c r="B28" s="4" t="s">
        <v>66</v>
      </c>
      <c r="C28" s="66">
        <f>C22*(C8-C7)</f>
        <v>301.62303986487058</v>
      </c>
      <c r="D28" s="66">
        <f t="shared" ref="D28:E28" si="9">D22*(D8-D7)</f>
        <v>265.85364090653655</v>
      </c>
      <c r="E28" s="66">
        <f t="shared" si="9"/>
        <v>282.77159987331618</v>
      </c>
    </row>
    <row r="29" spans="2:5" x14ac:dyDescent="0.2">
      <c r="B29" s="14"/>
    </row>
    <row r="30" spans="2:5" x14ac:dyDescent="0.2">
      <c r="B30" s="5"/>
    </row>
    <row r="31" spans="2:5" x14ac:dyDescent="0.2">
      <c r="B31" s="5"/>
    </row>
  </sheetData>
  <conditionalFormatting sqref="C25:E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1"/>
  <sheetViews>
    <sheetView showGridLines="0" zoomScale="130" zoomScaleNormal="130" zoomScalePageLayoutView="130" workbookViewId="0">
      <selection activeCell="E38" sqref="E38"/>
    </sheetView>
  </sheetViews>
  <sheetFormatPr baseColWidth="10" defaultColWidth="0" defaultRowHeight="16" x14ac:dyDescent="0.2"/>
  <cols>
    <col min="1" max="1" width="18.33203125" bestFit="1" customWidth="1"/>
    <col min="2" max="2" width="10.83203125" customWidth="1"/>
    <col min="3" max="3" width="12.83203125" customWidth="1"/>
    <col min="4" max="4" width="14.5" style="3" customWidth="1"/>
    <col min="5" max="28" width="10.83203125" customWidth="1"/>
    <col min="29" max="16384" width="10.83203125" hidden="1"/>
  </cols>
  <sheetData>
    <row r="1" spans="1:28" s="2" customFormat="1" x14ac:dyDescent="0.2">
      <c r="A1" s="3" t="s">
        <v>44</v>
      </c>
      <c r="B1" s="18">
        <v>2.5</v>
      </c>
      <c r="D1" s="3" t="s">
        <v>42</v>
      </c>
      <c r="E1" s="2">
        <v>1</v>
      </c>
      <c r="F1" s="2">
        <f>E1+1</f>
        <v>2</v>
      </c>
      <c r="G1" s="2">
        <f t="shared" ref="G1:AB1" si="0">F1+1</f>
        <v>3</v>
      </c>
      <c r="H1" s="2">
        <f t="shared" si="0"/>
        <v>4</v>
      </c>
      <c r="I1" s="2">
        <f t="shared" si="0"/>
        <v>5</v>
      </c>
      <c r="J1" s="2">
        <f t="shared" si="0"/>
        <v>6</v>
      </c>
      <c r="K1" s="2">
        <f t="shared" si="0"/>
        <v>7</v>
      </c>
      <c r="L1" s="2">
        <f t="shared" si="0"/>
        <v>8</v>
      </c>
      <c r="M1" s="2">
        <f t="shared" si="0"/>
        <v>9</v>
      </c>
      <c r="N1" s="2">
        <f t="shared" si="0"/>
        <v>10</v>
      </c>
      <c r="O1" s="2">
        <f t="shared" si="0"/>
        <v>11</v>
      </c>
      <c r="P1" s="2">
        <f t="shared" si="0"/>
        <v>12</v>
      </c>
      <c r="Q1" s="2">
        <f t="shared" si="0"/>
        <v>13</v>
      </c>
      <c r="R1" s="2">
        <f t="shared" si="0"/>
        <v>14</v>
      </c>
      <c r="S1" s="2">
        <f t="shared" si="0"/>
        <v>15</v>
      </c>
      <c r="T1" s="2">
        <f t="shared" si="0"/>
        <v>16</v>
      </c>
      <c r="U1" s="2">
        <f t="shared" si="0"/>
        <v>17</v>
      </c>
      <c r="V1" s="2">
        <f t="shared" si="0"/>
        <v>18</v>
      </c>
      <c r="W1" s="2">
        <f t="shared" si="0"/>
        <v>19</v>
      </c>
      <c r="X1" s="2">
        <f t="shared" si="0"/>
        <v>20</v>
      </c>
      <c r="Y1" s="2">
        <f t="shared" si="0"/>
        <v>21</v>
      </c>
      <c r="Z1" s="2">
        <f t="shared" si="0"/>
        <v>22</v>
      </c>
      <c r="AA1" s="2">
        <f t="shared" si="0"/>
        <v>23</v>
      </c>
      <c r="AB1" s="2">
        <f t="shared" si="0"/>
        <v>24</v>
      </c>
    </row>
    <row r="2" spans="1:28" s="2" customFormat="1" x14ac:dyDescent="0.2">
      <c r="A2" s="3" t="s">
        <v>54</v>
      </c>
      <c r="B2" s="18">
        <v>0.89</v>
      </c>
      <c r="D2" s="3"/>
    </row>
    <row r="3" spans="1:28" x14ac:dyDescent="0.2">
      <c r="A3" s="3" t="s">
        <v>52</v>
      </c>
      <c r="B3" s="33">
        <v>5</v>
      </c>
      <c r="D3" s="3" t="s">
        <v>43</v>
      </c>
      <c r="E3" s="32">
        <v>4</v>
      </c>
      <c r="F3">
        <f>E3</f>
        <v>4</v>
      </c>
      <c r="G3">
        <f t="shared" ref="G3:AB3" si="1">F3</f>
        <v>4</v>
      </c>
      <c r="H3">
        <f>G3</f>
        <v>4</v>
      </c>
      <c r="I3">
        <f>H3</f>
        <v>4</v>
      </c>
      <c r="J3">
        <f t="shared" si="1"/>
        <v>4</v>
      </c>
      <c r="K3">
        <f t="shared" si="1"/>
        <v>4</v>
      </c>
      <c r="L3">
        <f t="shared" si="1"/>
        <v>4</v>
      </c>
      <c r="M3">
        <f t="shared" si="1"/>
        <v>4</v>
      </c>
      <c r="N3">
        <f t="shared" si="1"/>
        <v>4</v>
      </c>
      <c r="O3">
        <f t="shared" si="1"/>
        <v>4</v>
      </c>
      <c r="P3">
        <f t="shared" si="1"/>
        <v>4</v>
      </c>
      <c r="Q3">
        <f t="shared" si="1"/>
        <v>4</v>
      </c>
      <c r="R3">
        <f t="shared" si="1"/>
        <v>4</v>
      </c>
      <c r="S3">
        <f t="shared" si="1"/>
        <v>4</v>
      </c>
      <c r="T3">
        <f t="shared" si="1"/>
        <v>4</v>
      </c>
      <c r="U3">
        <f t="shared" si="1"/>
        <v>4</v>
      </c>
      <c r="V3">
        <f t="shared" si="1"/>
        <v>4</v>
      </c>
      <c r="W3">
        <f t="shared" si="1"/>
        <v>4</v>
      </c>
      <c r="X3">
        <f t="shared" si="1"/>
        <v>4</v>
      </c>
      <c r="Y3">
        <f t="shared" si="1"/>
        <v>4</v>
      </c>
      <c r="Z3">
        <f t="shared" si="1"/>
        <v>4</v>
      </c>
      <c r="AA3">
        <f t="shared" si="1"/>
        <v>4</v>
      </c>
      <c r="AB3">
        <f t="shared" si="1"/>
        <v>4</v>
      </c>
    </row>
    <row r="4" spans="1:28" x14ac:dyDescent="0.2">
      <c r="E4" s="3"/>
      <c r="F4" s="3"/>
    </row>
    <row r="5" spans="1:28" x14ac:dyDescent="0.2">
      <c r="C5" s="34"/>
      <c r="D5" s="35" t="s">
        <v>53</v>
      </c>
      <c r="E5" s="36">
        <v>250</v>
      </c>
      <c r="F5" s="37">
        <f>E5</f>
        <v>250</v>
      </c>
      <c r="G5" s="37">
        <f t="shared" ref="G5:AB5" si="2">F5</f>
        <v>250</v>
      </c>
      <c r="H5" s="37">
        <f t="shared" si="2"/>
        <v>250</v>
      </c>
      <c r="I5" s="37">
        <f t="shared" si="2"/>
        <v>250</v>
      </c>
      <c r="J5" s="37">
        <f t="shared" si="2"/>
        <v>250</v>
      </c>
      <c r="K5" s="37">
        <f t="shared" si="2"/>
        <v>250</v>
      </c>
      <c r="L5" s="37">
        <f t="shared" si="2"/>
        <v>250</v>
      </c>
      <c r="M5" s="37">
        <f t="shared" si="2"/>
        <v>250</v>
      </c>
      <c r="N5" s="37">
        <f t="shared" si="2"/>
        <v>250</v>
      </c>
      <c r="O5" s="37">
        <f t="shared" si="2"/>
        <v>250</v>
      </c>
      <c r="P5" s="37">
        <f t="shared" si="2"/>
        <v>250</v>
      </c>
      <c r="Q5" s="37">
        <f t="shared" si="2"/>
        <v>250</v>
      </c>
      <c r="R5" s="37">
        <f t="shared" si="2"/>
        <v>250</v>
      </c>
      <c r="S5" s="37">
        <f t="shared" si="2"/>
        <v>250</v>
      </c>
      <c r="T5" s="37">
        <f t="shared" si="2"/>
        <v>250</v>
      </c>
      <c r="U5" s="37">
        <f t="shared" si="2"/>
        <v>250</v>
      </c>
      <c r="V5" s="37">
        <f t="shared" si="2"/>
        <v>250</v>
      </c>
      <c r="W5" s="37">
        <f t="shared" si="2"/>
        <v>250</v>
      </c>
      <c r="X5" s="37">
        <f t="shared" si="2"/>
        <v>250</v>
      </c>
      <c r="Y5" s="37">
        <f t="shared" si="2"/>
        <v>250</v>
      </c>
      <c r="Z5" s="37">
        <f t="shared" si="2"/>
        <v>250</v>
      </c>
      <c r="AA5" s="37">
        <f t="shared" si="2"/>
        <v>250</v>
      </c>
      <c r="AB5" s="37">
        <f t="shared" si="2"/>
        <v>250</v>
      </c>
    </row>
    <row r="6" spans="1:28" x14ac:dyDescent="0.2">
      <c r="C6" s="38"/>
      <c r="D6" s="39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1"/>
    </row>
    <row r="7" spans="1:28" x14ac:dyDescent="0.2">
      <c r="C7" s="38"/>
      <c r="D7" s="39" t="s">
        <v>45</v>
      </c>
      <c r="E7" s="42">
        <f>$B$3*E5</f>
        <v>1250</v>
      </c>
      <c r="F7" s="42">
        <f t="shared" ref="F7:AB7" si="3">$B$3*F5</f>
        <v>1250</v>
      </c>
      <c r="G7" s="42">
        <f t="shared" si="3"/>
        <v>1250</v>
      </c>
      <c r="H7" s="42">
        <f t="shared" si="3"/>
        <v>1250</v>
      </c>
      <c r="I7" s="42">
        <f t="shared" si="3"/>
        <v>1250</v>
      </c>
      <c r="J7" s="42">
        <f t="shared" si="3"/>
        <v>1250</v>
      </c>
      <c r="K7" s="42">
        <f t="shared" si="3"/>
        <v>1250</v>
      </c>
      <c r="L7" s="42">
        <f t="shared" si="3"/>
        <v>1250</v>
      </c>
      <c r="M7" s="42">
        <f t="shared" si="3"/>
        <v>1250</v>
      </c>
      <c r="N7" s="42">
        <f t="shared" si="3"/>
        <v>1250</v>
      </c>
      <c r="O7" s="42">
        <f t="shared" si="3"/>
        <v>1250</v>
      </c>
      <c r="P7" s="42">
        <f t="shared" si="3"/>
        <v>1250</v>
      </c>
      <c r="Q7" s="42">
        <f t="shared" si="3"/>
        <v>1250</v>
      </c>
      <c r="R7" s="42">
        <f t="shared" si="3"/>
        <v>1250</v>
      </c>
      <c r="S7" s="42">
        <f t="shared" si="3"/>
        <v>1250</v>
      </c>
      <c r="T7" s="42">
        <f t="shared" si="3"/>
        <v>1250</v>
      </c>
      <c r="U7" s="42">
        <f t="shared" si="3"/>
        <v>1250</v>
      </c>
      <c r="V7" s="42">
        <f t="shared" si="3"/>
        <v>1250</v>
      </c>
      <c r="W7" s="42">
        <f t="shared" si="3"/>
        <v>1250</v>
      </c>
      <c r="X7" s="42">
        <f t="shared" si="3"/>
        <v>1250</v>
      </c>
      <c r="Y7" s="42">
        <f t="shared" si="3"/>
        <v>1250</v>
      </c>
      <c r="Z7" s="42">
        <f t="shared" si="3"/>
        <v>1250</v>
      </c>
      <c r="AA7" s="42">
        <f t="shared" si="3"/>
        <v>1250</v>
      </c>
      <c r="AB7" s="42">
        <f t="shared" si="3"/>
        <v>1250</v>
      </c>
    </row>
    <row r="8" spans="1:28" x14ac:dyDescent="0.2">
      <c r="C8" s="38"/>
      <c r="D8" s="39"/>
      <c r="E8" s="40"/>
      <c r="F8" s="43"/>
      <c r="G8" s="43"/>
      <c r="H8" s="43"/>
      <c r="I8" s="43"/>
      <c r="J8" s="43"/>
      <c r="K8" s="43"/>
      <c r="L8" s="43"/>
      <c r="M8" s="43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1"/>
    </row>
    <row r="9" spans="1:28" x14ac:dyDescent="0.2">
      <c r="C9" s="44"/>
      <c r="D9" s="45" t="s">
        <v>46</v>
      </c>
      <c r="E9" s="67">
        <f>E7*E3</f>
        <v>5000</v>
      </c>
      <c r="F9" s="67">
        <f t="shared" ref="F9:AB9" si="4">F7*F3</f>
        <v>5000</v>
      </c>
      <c r="G9" s="67">
        <f t="shared" si="4"/>
        <v>5000</v>
      </c>
      <c r="H9" s="67">
        <f t="shared" si="4"/>
        <v>5000</v>
      </c>
      <c r="I9" s="67">
        <f t="shared" si="4"/>
        <v>5000</v>
      </c>
      <c r="J9" s="67">
        <f t="shared" si="4"/>
        <v>5000</v>
      </c>
      <c r="K9" s="67">
        <f t="shared" si="4"/>
        <v>5000</v>
      </c>
      <c r="L9" s="67">
        <f t="shared" si="4"/>
        <v>5000</v>
      </c>
      <c r="M9" s="67">
        <f t="shared" si="4"/>
        <v>5000</v>
      </c>
      <c r="N9" s="67">
        <f t="shared" si="4"/>
        <v>5000</v>
      </c>
      <c r="O9" s="67">
        <f t="shared" si="4"/>
        <v>5000</v>
      </c>
      <c r="P9" s="67">
        <f t="shared" si="4"/>
        <v>5000</v>
      </c>
      <c r="Q9" s="67">
        <f t="shared" si="4"/>
        <v>5000</v>
      </c>
      <c r="R9" s="67">
        <f t="shared" si="4"/>
        <v>5000</v>
      </c>
      <c r="S9" s="67">
        <f t="shared" si="4"/>
        <v>5000</v>
      </c>
      <c r="T9" s="67">
        <f t="shared" si="4"/>
        <v>5000</v>
      </c>
      <c r="U9" s="67">
        <f t="shared" si="4"/>
        <v>5000</v>
      </c>
      <c r="V9" s="67">
        <f t="shared" si="4"/>
        <v>5000</v>
      </c>
      <c r="W9" s="67">
        <f t="shared" si="4"/>
        <v>5000</v>
      </c>
      <c r="X9" s="67">
        <f t="shared" si="4"/>
        <v>5000</v>
      </c>
      <c r="Y9" s="67">
        <f t="shared" si="4"/>
        <v>5000</v>
      </c>
      <c r="Z9" s="67">
        <f t="shared" si="4"/>
        <v>5000</v>
      </c>
      <c r="AA9" s="67">
        <f t="shared" si="4"/>
        <v>5000</v>
      </c>
      <c r="AB9" s="67">
        <f t="shared" si="4"/>
        <v>5000</v>
      </c>
    </row>
    <row r="11" spans="1:28" x14ac:dyDescent="0.2">
      <c r="C11" s="34"/>
      <c r="D11" s="35" t="s">
        <v>29</v>
      </c>
      <c r="E11" s="46">
        <v>0.25</v>
      </c>
      <c r="F11" s="47">
        <f>E11</f>
        <v>0.25</v>
      </c>
      <c r="G11" s="47">
        <f t="shared" ref="G11:AB11" si="5">F11</f>
        <v>0.25</v>
      </c>
      <c r="H11" s="47">
        <f t="shared" si="5"/>
        <v>0.25</v>
      </c>
      <c r="I11" s="47">
        <f t="shared" si="5"/>
        <v>0.25</v>
      </c>
      <c r="J11" s="47">
        <f t="shared" si="5"/>
        <v>0.25</v>
      </c>
      <c r="K11" s="47">
        <f t="shared" si="5"/>
        <v>0.25</v>
      </c>
      <c r="L11" s="47">
        <f t="shared" si="5"/>
        <v>0.25</v>
      </c>
      <c r="M11" s="47">
        <f t="shared" si="5"/>
        <v>0.25</v>
      </c>
      <c r="N11" s="47">
        <f t="shared" si="5"/>
        <v>0.25</v>
      </c>
      <c r="O11" s="47">
        <f t="shared" si="5"/>
        <v>0.25</v>
      </c>
      <c r="P11" s="47">
        <f t="shared" si="5"/>
        <v>0.25</v>
      </c>
      <c r="Q11" s="47">
        <f t="shared" si="5"/>
        <v>0.25</v>
      </c>
      <c r="R11" s="47">
        <f t="shared" si="5"/>
        <v>0.25</v>
      </c>
      <c r="S11" s="47">
        <f t="shared" si="5"/>
        <v>0.25</v>
      </c>
      <c r="T11" s="47">
        <f t="shared" si="5"/>
        <v>0.25</v>
      </c>
      <c r="U11" s="47">
        <f t="shared" si="5"/>
        <v>0.25</v>
      </c>
      <c r="V11" s="47">
        <f t="shared" si="5"/>
        <v>0.25</v>
      </c>
      <c r="W11" s="47">
        <f t="shared" si="5"/>
        <v>0.25</v>
      </c>
      <c r="X11" s="47">
        <f t="shared" si="5"/>
        <v>0.25</v>
      </c>
      <c r="Y11" s="47">
        <f t="shared" si="5"/>
        <v>0.25</v>
      </c>
      <c r="Z11" s="47">
        <f t="shared" si="5"/>
        <v>0.25</v>
      </c>
      <c r="AA11" s="47">
        <f t="shared" si="5"/>
        <v>0.25</v>
      </c>
      <c r="AB11" s="47">
        <f t="shared" si="5"/>
        <v>0.25</v>
      </c>
    </row>
    <row r="12" spans="1:28" x14ac:dyDescent="0.2">
      <c r="C12" s="38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1"/>
    </row>
    <row r="13" spans="1:28" x14ac:dyDescent="0.2">
      <c r="C13" s="44"/>
      <c r="D13" s="45" t="s">
        <v>47</v>
      </c>
      <c r="E13" s="67">
        <f>E9*E11</f>
        <v>1250</v>
      </c>
      <c r="F13" s="67">
        <f t="shared" ref="F13:AB13" si="6">F9*F11</f>
        <v>1250</v>
      </c>
      <c r="G13" s="67">
        <f t="shared" si="6"/>
        <v>1250</v>
      </c>
      <c r="H13" s="67">
        <f t="shared" si="6"/>
        <v>1250</v>
      </c>
      <c r="I13" s="67">
        <f t="shared" si="6"/>
        <v>1250</v>
      </c>
      <c r="J13" s="67">
        <f t="shared" si="6"/>
        <v>1250</v>
      </c>
      <c r="K13" s="67">
        <f t="shared" si="6"/>
        <v>1250</v>
      </c>
      <c r="L13" s="67">
        <f t="shared" si="6"/>
        <v>1250</v>
      </c>
      <c r="M13" s="67">
        <f t="shared" si="6"/>
        <v>1250</v>
      </c>
      <c r="N13" s="67">
        <f t="shared" si="6"/>
        <v>1250</v>
      </c>
      <c r="O13" s="67">
        <f t="shared" si="6"/>
        <v>1250</v>
      </c>
      <c r="P13" s="67">
        <f t="shared" si="6"/>
        <v>1250</v>
      </c>
      <c r="Q13" s="67">
        <f t="shared" si="6"/>
        <v>1250</v>
      </c>
      <c r="R13" s="67">
        <f t="shared" si="6"/>
        <v>1250</v>
      </c>
      <c r="S13" s="67">
        <f t="shared" si="6"/>
        <v>1250</v>
      </c>
      <c r="T13" s="67">
        <f t="shared" si="6"/>
        <v>1250</v>
      </c>
      <c r="U13" s="67">
        <f t="shared" si="6"/>
        <v>1250</v>
      </c>
      <c r="V13" s="67">
        <f t="shared" si="6"/>
        <v>1250</v>
      </c>
      <c r="W13" s="67">
        <f t="shared" si="6"/>
        <v>1250</v>
      </c>
      <c r="X13" s="67">
        <f t="shared" si="6"/>
        <v>1250</v>
      </c>
      <c r="Y13" s="67">
        <f t="shared" si="6"/>
        <v>1250</v>
      </c>
      <c r="Z13" s="67">
        <f t="shared" si="6"/>
        <v>1250</v>
      </c>
      <c r="AA13" s="67">
        <f t="shared" si="6"/>
        <v>1250</v>
      </c>
      <c r="AB13" s="67">
        <f t="shared" si="6"/>
        <v>1250</v>
      </c>
    </row>
    <row r="15" spans="1:28" x14ac:dyDescent="0.2">
      <c r="C15" s="34"/>
      <c r="D15" s="35" t="s">
        <v>30</v>
      </c>
      <c r="E15" s="46">
        <v>0.6</v>
      </c>
      <c r="F15" s="47">
        <f>E15</f>
        <v>0.6</v>
      </c>
      <c r="G15" s="47">
        <f t="shared" ref="G15:AB15" si="7">F15</f>
        <v>0.6</v>
      </c>
      <c r="H15" s="47">
        <f t="shared" si="7"/>
        <v>0.6</v>
      </c>
      <c r="I15" s="47">
        <f t="shared" si="7"/>
        <v>0.6</v>
      </c>
      <c r="J15" s="47">
        <f t="shared" si="7"/>
        <v>0.6</v>
      </c>
      <c r="K15" s="47">
        <f t="shared" si="7"/>
        <v>0.6</v>
      </c>
      <c r="L15" s="47">
        <f t="shared" si="7"/>
        <v>0.6</v>
      </c>
      <c r="M15" s="47">
        <f t="shared" si="7"/>
        <v>0.6</v>
      </c>
      <c r="N15" s="47">
        <f t="shared" si="7"/>
        <v>0.6</v>
      </c>
      <c r="O15" s="47">
        <f t="shared" si="7"/>
        <v>0.6</v>
      </c>
      <c r="P15" s="47">
        <f t="shared" si="7"/>
        <v>0.6</v>
      </c>
      <c r="Q15" s="47">
        <f t="shared" si="7"/>
        <v>0.6</v>
      </c>
      <c r="R15" s="47">
        <f t="shared" si="7"/>
        <v>0.6</v>
      </c>
      <c r="S15" s="47">
        <f t="shared" si="7"/>
        <v>0.6</v>
      </c>
      <c r="T15" s="47">
        <f t="shared" si="7"/>
        <v>0.6</v>
      </c>
      <c r="U15" s="47">
        <f t="shared" si="7"/>
        <v>0.6</v>
      </c>
      <c r="V15" s="47">
        <f t="shared" si="7"/>
        <v>0.6</v>
      </c>
      <c r="W15" s="47">
        <f t="shared" si="7"/>
        <v>0.6</v>
      </c>
      <c r="X15" s="47">
        <f t="shared" si="7"/>
        <v>0.6</v>
      </c>
      <c r="Y15" s="47">
        <f t="shared" si="7"/>
        <v>0.6</v>
      </c>
      <c r="Z15" s="47">
        <f t="shared" si="7"/>
        <v>0.6</v>
      </c>
      <c r="AA15" s="47">
        <f t="shared" si="7"/>
        <v>0.6</v>
      </c>
      <c r="AB15" s="47">
        <f t="shared" si="7"/>
        <v>0.6</v>
      </c>
    </row>
    <row r="16" spans="1:28" x14ac:dyDescent="0.2">
      <c r="C16" s="38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1"/>
    </row>
    <row r="17" spans="3:28" x14ac:dyDescent="0.2">
      <c r="C17" s="44"/>
      <c r="D17" s="45" t="s">
        <v>48</v>
      </c>
      <c r="E17" s="67">
        <f>E13*E15</f>
        <v>750</v>
      </c>
      <c r="F17" s="67">
        <f t="shared" ref="F17:AB17" si="8">F13*F15</f>
        <v>750</v>
      </c>
      <c r="G17" s="67">
        <f t="shared" si="8"/>
        <v>750</v>
      </c>
      <c r="H17" s="67">
        <f t="shared" si="8"/>
        <v>750</v>
      </c>
      <c r="I17" s="67">
        <f t="shared" si="8"/>
        <v>750</v>
      </c>
      <c r="J17" s="67">
        <f t="shared" si="8"/>
        <v>750</v>
      </c>
      <c r="K17" s="67">
        <f t="shared" si="8"/>
        <v>750</v>
      </c>
      <c r="L17" s="67">
        <f t="shared" si="8"/>
        <v>750</v>
      </c>
      <c r="M17" s="67">
        <f t="shared" si="8"/>
        <v>750</v>
      </c>
      <c r="N17" s="67">
        <f t="shared" si="8"/>
        <v>750</v>
      </c>
      <c r="O17" s="67">
        <f t="shared" si="8"/>
        <v>750</v>
      </c>
      <c r="P17" s="67">
        <f t="shared" si="8"/>
        <v>750</v>
      </c>
      <c r="Q17" s="67">
        <f t="shared" si="8"/>
        <v>750</v>
      </c>
      <c r="R17" s="67">
        <f t="shared" si="8"/>
        <v>750</v>
      </c>
      <c r="S17" s="67">
        <f t="shared" si="8"/>
        <v>750</v>
      </c>
      <c r="T17" s="67">
        <f t="shared" si="8"/>
        <v>750</v>
      </c>
      <c r="U17" s="67">
        <f t="shared" si="8"/>
        <v>750</v>
      </c>
      <c r="V17" s="67">
        <f t="shared" si="8"/>
        <v>750</v>
      </c>
      <c r="W17" s="67">
        <f t="shared" si="8"/>
        <v>750</v>
      </c>
      <c r="X17" s="67">
        <f t="shared" si="8"/>
        <v>750</v>
      </c>
      <c r="Y17" s="67">
        <f t="shared" si="8"/>
        <v>750</v>
      </c>
      <c r="Z17" s="67">
        <f t="shared" si="8"/>
        <v>750</v>
      </c>
      <c r="AA17" s="67">
        <f t="shared" si="8"/>
        <v>750</v>
      </c>
      <c r="AB17" s="67">
        <f t="shared" si="8"/>
        <v>750</v>
      </c>
    </row>
    <row r="19" spans="3:28" x14ac:dyDescent="0.2">
      <c r="C19" s="34"/>
      <c r="D19" s="35" t="s">
        <v>49</v>
      </c>
      <c r="E19" s="36">
        <v>1.2</v>
      </c>
      <c r="F19" s="37">
        <f>E19</f>
        <v>1.2</v>
      </c>
      <c r="G19" s="37">
        <f t="shared" ref="G19:AB19" si="9">F19</f>
        <v>1.2</v>
      </c>
      <c r="H19" s="37">
        <f t="shared" si="9"/>
        <v>1.2</v>
      </c>
      <c r="I19" s="37">
        <f t="shared" si="9"/>
        <v>1.2</v>
      </c>
      <c r="J19" s="37">
        <f t="shared" si="9"/>
        <v>1.2</v>
      </c>
      <c r="K19" s="37">
        <f t="shared" si="9"/>
        <v>1.2</v>
      </c>
      <c r="L19" s="37">
        <f t="shared" si="9"/>
        <v>1.2</v>
      </c>
      <c r="M19" s="37">
        <f t="shared" si="9"/>
        <v>1.2</v>
      </c>
      <c r="N19" s="37">
        <f t="shared" si="9"/>
        <v>1.2</v>
      </c>
      <c r="O19" s="37">
        <f t="shared" si="9"/>
        <v>1.2</v>
      </c>
      <c r="P19" s="37">
        <f t="shared" si="9"/>
        <v>1.2</v>
      </c>
      <c r="Q19" s="37">
        <f t="shared" si="9"/>
        <v>1.2</v>
      </c>
      <c r="R19" s="37">
        <f t="shared" si="9"/>
        <v>1.2</v>
      </c>
      <c r="S19" s="37">
        <f t="shared" si="9"/>
        <v>1.2</v>
      </c>
      <c r="T19" s="37">
        <f t="shared" si="9"/>
        <v>1.2</v>
      </c>
      <c r="U19" s="37">
        <f t="shared" si="9"/>
        <v>1.2</v>
      </c>
      <c r="V19" s="37">
        <f t="shared" si="9"/>
        <v>1.2</v>
      </c>
      <c r="W19" s="37">
        <f t="shared" si="9"/>
        <v>1.2</v>
      </c>
      <c r="X19" s="37">
        <f t="shared" si="9"/>
        <v>1.2</v>
      </c>
      <c r="Y19" s="37">
        <f t="shared" si="9"/>
        <v>1.2</v>
      </c>
      <c r="Z19" s="37">
        <f t="shared" si="9"/>
        <v>1.2</v>
      </c>
      <c r="AA19" s="37">
        <f t="shared" si="9"/>
        <v>1.2</v>
      </c>
      <c r="AB19" s="37">
        <f t="shared" si="9"/>
        <v>1.2</v>
      </c>
    </row>
    <row r="20" spans="3:28" x14ac:dyDescent="0.2">
      <c r="C20" s="38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1"/>
    </row>
    <row r="21" spans="3:28" x14ac:dyDescent="0.2">
      <c r="C21" s="44"/>
      <c r="D21" s="45" t="s">
        <v>50</v>
      </c>
      <c r="E21" s="54">
        <f>E17*E19</f>
        <v>900</v>
      </c>
      <c r="F21" s="54">
        <f t="shared" ref="F21:AB21" si="10">F17*F19</f>
        <v>900</v>
      </c>
      <c r="G21" s="54">
        <f t="shared" si="10"/>
        <v>900</v>
      </c>
      <c r="H21" s="54">
        <f t="shared" si="10"/>
        <v>900</v>
      </c>
      <c r="I21" s="54">
        <f t="shared" si="10"/>
        <v>900</v>
      </c>
      <c r="J21" s="54">
        <f t="shared" si="10"/>
        <v>900</v>
      </c>
      <c r="K21" s="54">
        <f t="shared" si="10"/>
        <v>900</v>
      </c>
      <c r="L21" s="54">
        <f t="shared" si="10"/>
        <v>900</v>
      </c>
      <c r="M21" s="54">
        <f t="shared" si="10"/>
        <v>900</v>
      </c>
      <c r="N21" s="54">
        <f t="shared" si="10"/>
        <v>900</v>
      </c>
      <c r="O21" s="54">
        <f t="shared" si="10"/>
        <v>900</v>
      </c>
      <c r="P21" s="54">
        <f t="shared" si="10"/>
        <v>900</v>
      </c>
      <c r="Q21" s="54">
        <f t="shared" si="10"/>
        <v>900</v>
      </c>
      <c r="R21" s="54">
        <f t="shared" si="10"/>
        <v>900</v>
      </c>
      <c r="S21" s="54">
        <f t="shared" si="10"/>
        <v>900</v>
      </c>
      <c r="T21" s="54">
        <f t="shared" si="10"/>
        <v>900</v>
      </c>
      <c r="U21" s="54">
        <f t="shared" si="10"/>
        <v>900</v>
      </c>
      <c r="V21" s="54">
        <f t="shared" si="10"/>
        <v>900</v>
      </c>
      <c r="W21" s="54">
        <f t="shared" si="10"/>
        <v>900</v>
      </c>
      <c r="X21" s="54">
        <f t="shared" si="10"/>
        <v>900</v>
      </c>
      <c r="Y21" s="54">
        <f t="shared" si="10"/>
        <v>900</v>
      </c>
      <c r="Z21" s="54">
        <f t="shared" si="10"/>
        <v>900</v>
      </c>
      <c r="AA21" s="54">
        <f t="shared" si="10"/>
        <v>900</v>
      </c>
      <c r="AB21" s="54">
        <f t="shared" si="10"/>
        <v>900</v>
      </c>
    </row>
    <row r="23" spans="3:28" x14ac:dyDescent="0.2">
      <c r="C23" s="34"/>
      <c r="D23" s="35" t="s">
        <v>51</v>
      </c>
      <c r="E23" s="48">
        <f>E21*$B$1</f>
        <v>2250</v>
      </c>
      <c r="F23" s="48">
        <f t="shared" ref="F23:AB23" si="11">F21*$B$1</f>
        <v>2250</v>
      </c>
      <c r="G23" s="48">
        <f t="shared" si="11"/>
        <v>2250</v>
      </c>
      <c r="H23" s="48">
        <f t="shared" si="11"/>
        <v>2250</v>
      </c>
      <c r="I23" s="48">
        <f t="shared" si="11"/>
        <v>2250</v>
      </c>
      <c r="J23" s="48">
        <f t="shared" si="11"/>
        <v>2250</v>
      </c>
      <c r="K23" s="48">
        <f t="shared" si="11"/>
        <v>2250</v>
      </c>
      <c r="L23" s="48">
        <f t="shared" si="11"/>
        <v>2250</v>
      </c>
      <c r="M23" s="48">
        <f t="shared" si="11"/>
        <v>2250</v>
      </c>
      <c r="N23" s="48">
        <f t="shared" si="11"/>
        <v>2250</v>
      </c>
      <c r="O23" s="48">
        <f t="shared" si="11"/>
        <v>2250</v>
      </c>
      <c r="P23" s="48">
        <f t="shared" si="11"/>
        <v>2250</v>
      </c>
      <c r="Q23" s="48">
        <f t="shared" si="11"/>
        <v>2250</v>
      </c>
      <c r="R23" s="48">
        <f t="shared" si="11"/>
        <v>2250</v>
      </c>
      <c r="S23" s="48">
        <f t="shared" si="11"/>
        <v>2250</v>
      </c>
      <c r="T23" s="48">
        <f t="shared" si="11"/>
        <v>2250</v>
      </c>
      <c r="U23" s="48">
        <f t="shared" si="11"/>
        <v>2250</v>
      </c>
      <c r="V23" s="48">
        <f t="shared" si="11"/>
        <v>2250</v>
      </c>
      <c r="W23" s="48">
        <f t="shared" si="11"/>
        <v>2250</v>
      </c>
      <c r="X23" s="48">
        <f t="shared" si="11"/>
        <v>2250</v>
      </c>
      <c r="Y23" s="48">
        <f t="shared" si="11"/>
        <v>2250</v>
      </c>
      <c r="Z23" s="48">
        <f t="shared" si="11"/>
        <v>2250</v>
      </c>
      <c r="AA23" s="48">
        <f t="shared" si="11"/>
        <v>2250</v>
      </c>
      <c r="AB23" s="48">
        <f t="shared" si="11"/>
        <v>2250</v>
      </c>
    </row>
    <row r="24" spans="3:28" x14ac:dyDescent="0.2">
      <c r="C24" s="38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1"/>
    </row>
    <row r="25" spans="3:28" x14ac:dyDescent="0.2">
      <c r="C25" s="44"/>
      <c r="D25" s="45" t="s">
        <v>56</v>
      </c>
      <c r="E25" s="50">
        <f>E21*$B$2</f>
        <v>801</v>
      </c>
      <c r="F25" s="50">
        <f t="shared" ref="F25:AB25" si="12">F21*$B$2</f>
        <v>801</v>
      </c>
      <c r="G25" s="50">
        <f t="shared" si="12"/>
        <v>801</v>
      </c>
      <c r="H25" s="50">
        <f t="shared" si="12"/>
        <v>801</v>
      </c>
      <c r="I25" s="50">
        <f t="shared" si="12"/>
        <v>801</v>
      </c>
      <c r="J25" s="50">
        <f t="shared" si="12"/>
        <v>801</v>
      </c>
      <c r="K25" s="50">
        <f t="shared" si="12"/>
        <v>801</v>
      </c>
      <c r="L25" s="50">
        <f t="shared" si="12"/>
        <v>801</v>
      </c>
      <c r="M25" s="50">
        <f t="shared" si="12"/>
        <v>801</v>
      </c>
      <c r="N25" s="50">
        <f t="shared" si="12"/>
        <v>801</v>
      </c>
      <c r="O25" s="50">
        <f t="shared" si="12"/>
        <v>801</v>
      </c>
      <c r="P25" s="50">
        <f t="shared" si="12"/>
        <v>801</v>
      </c>
      <c r="Q25" s="50">
        <f t="shared" si="12"/>
        <v>801</v>
      </c>
      <c r="R25" s="50">
        <f t="shared" si="12"/>
        <v>801</v>
      </c>
      <c r="S25" s="50">
        <f t="shared" si="12"/>
        <v>801</v>
      </c>
      <c r="T25" s="50">
        <f t="shared" si="12"/>
        <v>801</v>
      </c>
      <c r="U25" s="50">
        <f t="shared" si="12"/>
        <v>801</v>
      </c>
      <c r="V25" s="50">
        <f t="shared" si="12"/>
        <v>801</v>
      </c>
      <c r="W25" s="50">
        <f t="shared" si="12"/>
        <v>801</v>
      </c>
      <c r="X25" s="50">
        <f t="shared" si="12"/>
        <v>801</v>
      </c>
      <c r="Y25" s="50">
        <f t="shared" si="12"/>
        <v>801</v>
      </c>
      <c r="Z25" s="50">
        <f t="shared" si="12"/>
        <v>801</v>
      </c>
      <c r="AA25" s="50">
        <f t="shared" si="12"/>
        <v>801</v>
      </c>
      <c r="AB25" s="50">
        <f t="shared" si="12"/>
        <v>801</v>
      </c>
    </row>
    <row r="27" spans="3:28" x14ac:dyDescent="0.2">
      <c r="C27" s="51"/>
      <c r="D27" s="52" t="s">
        <v>55</v>
      </c>
      <c r="E27" s="53">
        <f>E23-E25</f>
        <v>1449</v>
      </c>
      <c r="F27" s="53">
        <f t="shared" ref="F27:AB27" si="13">F23-F25</f>
        <v>1449</v>
      </c>
      <c r="G27" s="53">
        <f t="shared" si="13"/>
        <v>1449</v>
      </c>
      <c r="H27" s="53">
        <f t="shared" si="13"/>
        <v>1449</v>
      </c>
      <c r="I27" s="53">
        <f t="shared" si="13"/>
        <v>1449</v>
      </c>
      <c r="J27" s="53">
        <f t="shared" si="13"/>
        <v>1449</v>
      </c>
      <c r="K27" s="53">
        <f t="shared" si="13"/>
        <v>1449</v>
      </c>
      <c r="L27" s="53">
        <f t="shared" si="13"/>
        <v>1449</v>
      </c>
      <c r="M27" s="53">
        <f t="shared" si="13"/>
        <v>1449</v>
      </c>
      <c r="N27" s="53">
        <f t="shared" si="13"/>
        <v>1449</v>
      </c>
      <c r="O27" s="53">
        <f t="shared" si="13"/>
        <v>1449</v>
      </c>
      <c r="P27" s="53">
        <f t="shared" si="13"/>
        <v>1449</v>
      </c>
      <c r="Q27" s="53">
        <f t="shared" si="13"/>
        <v>1449</v>
      </c>
      <c r="R27" s="53">
        <f t="shared" si="13"/>
        <v>1449</v>
      </c>
      <c r="S27" s="53">
        <f t="shared" si="13"/>
        <v>1449</v>
      </c>
      <c r="T27" s="53">
        <f t="shared" si="13"/>
        <v>1449</v>
      </c>
      <c r="U27" s="53">
        <f t="shared" si="13"/>
        <v>1449</v>
      </c>
      <c r="V27" s="53">
        <f t="shared" si="13"/>
        <v>1449</v>
      </c>
      <c r="W27" s="53">
        <f t="shared" si="13"/>
        <v>1449</v>
      </c>
      <c r="X27" s="53">
        <f t="shared" si="13"/>
        <v>1449</v>
      </c>
      <c r="Y27" s="53">
        <f t="shared" si="13"/>
        <v>1449</v>
      </c>
      <c r="Z27" s="53">
        <f t="shared" si="13"/>
        <v>1449</v>
      </c>
      <c r="AA27" s="53">
        <f t="shared" si="13"/>
        <v>1449</v>
      </c>
      <c r="AB27" s="53">
        <f t="shared" si="13"/>
        <v>1449</v>
      </c>
    </row>
    <row r="29" spans="3:28" ht="1" customHeight="1" x14ac:dyDescent="0.2">
      <c r="D29" s="3" t="s">
        <v>59</v>
      </c>
      <c r="E29" s="49">
        <f>E27</f>
        <v>1449</v>
      </c>
      <c r="F29" s="49">
        <f>E29+F27</f>
        <v>2898</v>
      </c>
      <c r="G29" s="49">
        <f t="shared" ref="G29:AB29" si="14">F29+G27</f>
        <v>4347</v>
      </c>
      <c r="H29" s="49">
        <f t="shared" si="14"/>
        <v>5796</v>
      </c>
      <c r="I29" s="49">
        <f t="shared" si="14"/>
        <v>7245</v>
      </c>
      <c r="J29" s="49">
        <f t="shared" si="14"/>
        <v>8694</v>
      </c>
      <c r="K29" s="49">
        <f t="shared" si="14"/>
        <v>10143</v>
      </c>
      <c r="L29" s="49">
        <f t="shared" si="14"/>
        <v>11592</v>
      </c>
      <c r="M29" s="49">
        <f t="shared" si="14"/>
        <v>13041</v>
      </c>
      <c r="N29" s="49">
        <f t="shared" si="14"/>
        <v>14490</v>
      </c>
      <c r="O29" s="49">
        <f t="shared" si="14"/>
        <v>15939</v>
      </c>
      <c r="P29" s="49">
        <f t="shared" si="14"/>
        <v>17388</v>
      </c>
      <c r="Q29" s="49">
        <f t="shared" si="14"/>
        <v>18837</v>
      </c>
      <c r="R29" s="49">
        <f t="shared" si="14"/>
        <v>20286</v>
      </c>
      <c r="S29" s="49">
        <f t="shared" si="14"/>
        <v>21735</v>
      </c>
      <c r="T29" s="49">
        <f t="shared" si="14"/>
        <v>23184</v>
      </c>
      <c r="U29" s="49">
        <f t="shared" si="14"/>
        <v>24633</v>
      </c>
      <c r="V29" s="49">
        <f t="shared" si="14"/>
        <v>26082</v>
      </c>
      <c r="W29" s="49">
        <f t="shared" si="14"/>
        <v>27531</v>
      </c>
      <c r="X29" s="49">
        <f t="shared" si="14"/>
        <v>28980</v>
      </c>
      <c r="Y29" s="49">
        <f t="shared" si="14"/>
        <v>30429</v>
      </c>
      <c r="Z29" s="49">
        <f t="shared" si="14"/>
        <v>31878</v>
      </c>
      <c r="AA29" s="49">
        <f t="shared" si="14"/>
        <v>33327</v>
      </c>
      <c r="AB29" s="49">
        <f t="shared" si="14"/>
        <v>34776</v>
      </c>
    </row>
    <row r="30" spans="3:28" x14ac:dyDescent="0.2">
      <c r="D30" s="3" t="s">
        <v>67</v>
      </c>
      <c r="E30" s="49">
        <f>SUM(E27:P27)</f>
        <v>17388</v>
      </c>
    </row>
    <row r="31" spans="3:28" x14ac:dyDescent="0.2">
      <c r="D31" s="3" t="s">
        <v>68</v>
      </c>
      <c r="E31" s="49">
        <f>SUM(Q27:AB27)</f>
        <v>17388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Per Cup Cost Economics</vt:lpstr>
      <vt:lpstr>Sanity Check</vt:lpstr>
      <vt:lpstr>Location Selection</vt:lpstr>
      <vt:lpstr>Single Stand Single Product</vt:lpstr>
      <vt:lpstr>AvgCupsPerPurchase</vt:lpstr>
      <vt:lpstr>AvgDailyFootTraffic</vt:lpstr>
      <vt:lpstr>AvgFootTrafficPerHour</vt:lpstr>
      <vt:lpstr>CostPerCupReg</vt:lpstr>
      <vt:lpstr>DaysSelling</vt:lpstr>
      <vt:lpstr>HoursOfOpsPerDay</vt:lpstr>
      <vt:lpstr>MonthlyCostOfGoods</vt:lpstr>
      <vt:lpstr>MonthlyGrossCostOfGoods</vt:lpstr>
      <vt:lpstr>MonthlyGrossRevenue</vt:lpstr>
      <vt:lpstr>PricePerCupReg</vt:lpstr>
      <vt:lpstr>PurchasePercentage</vt:lpstr>
      <vt:lpstr>StopPercentage</vt:lpstr>
      <vt:lpstr>TotalMonthlyCupsSold</vt:lpstr>
      <vt:lpstr>TotalMonthlyFootTraffic</vt:lpstr>
      <vt:lpstr>TotalMonthlyPurchases</vt:lpstr>
      <vt:lpstr>TotalMonthlyStops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 Coast Innovators, LLC</dc:creator>
  <cp:lastModifiedBy>Symon He</cp:lastModifiedBy>
  <dcterms:created xsi:type="dcterms:W3CDTF">2017-02-03T18:39:56Z</dcterms:created>
  <dcterms:modified xsi:type="dcterms:W3CDTF">2019-01-07T23:15:22Z</dcterms:modified>
</cp:coreProperties>
</file>