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VHacker/Dropbox/_Course Stuff/__Udemy Updates/FMST Model Updates 2019/NEW/"/>
    </mc:Choice>
  </mc:AlternateContent>
  <xr:revisionPtr revIDLastSave="0" documentId="13_ncr:1_{3488FB6D-7D23-3C4F-86F7-84538DD38CA5}" xr6:coauthVersionLast="36" xr6:coauthVersionMax="36" xr10:uidLastSave="{00000000-0000-0000-0000-000000000000}"/>
  <bookViews>
    <workbookView xWindow="19200" yWindow="460" windowWidth="19200" windowHeight="23540" tabRatio="500" xr2:uid="{00000000-000D-0000-FFFF-FFFF00000000}"/>
  </bookViews>
  <sheets>
    <sheet name="Per Cup Cost Economics" sheetId="1" r:id="rId1"/>
    <sheet name="Single Stand w Premium Upsell" sheetId="3" r:id="rId2"/>
    <sheet name="Location Selection" sheetId="2" state="hidden" r:id="rId3"/>
  </sheets>
  <definedNames>
    <definedName name="AvgCupsPerPurchase">'Single Stand w Premium Upsell'!$F$19:$AC$19</definedName>
    <definedName name="AvgDailyFootTraffic">'Single Stand w Premium Upsell'!$F$7:$AC$7</definedName>
    <definedName name="AvgFootTrafficPerHour">'Single Stand w Premium Upsell'!$F$5:$AC$5</definedName>
    <definedName name="CostPerCupReg">'Single Stand w Premium Upsell'!$B$4</definedName>
    <definedName name="CostPerPremium">'Single Stand w Premium Upsell'!$B$5</definedName>
    <definedName name="CostPerPremiumCup">'Single Stand w Premium Upsell'!$B$5</definedName>
    <definedName name="DaysSelling">'Single Stand w Premium Upsell'!$F$3:$AC$3</definedName>
    <definedName name="HoursOfOpsPerDay">'Single Stand w Premium Upsell'!$B$9</definedName>
    <definedName name="MonthlyCostOfGoods">'Single Stand w Premium Upsell'!$F$35:$AC$35</definedName>
    <definedName name="MonthlyGrossCostOfGoods">'Single Stand w Premium Upsell'!$F$35:$AC$35</definedName>
    <definedName name="MonthlyGrossRevenue">'Single Stand w Premium Upsell'!$F$30:$AC$30</definedName>
    <definedName name="MonthlyPremiumCupsSold">'Single Stand w Premium Upsell'!$F$24:$AC$24</definedName>
    <definedName name="MonthlyRegularCupsSold">'Single Stand w Premium Upsell'!$F$25:$AC$25</definedName>
    <definedName name="PercentageBuyingStrawberry">'Single Stand w Premium Upsell'!$B$7</definedName>
    <definedName name="PriceRegularCup">'Single Stand w Premium Upsell'!$B$1</definedName>
    <definedName name="PurchasePercentage">'Single Stand w Premium Upsell'!$F$15:$AC$15</definedName>
    <definedName name="StopPercentage">'Single Stand w Premium Upsell'!$F$11:$AC$11</definedName>
    <definedName name="StrawberryPremium">'Single Stand w Premium Upsell'!$B$2</definedName>
    <definedName name="TotalMonthlyCupsSold">'Single Stand w Premium Upsell'!$F$21:$AC$21</definedName>
    <definedName name="TotalMonthlyFootTraffic">'Single Stand w Premium Upsell'!$F$9:$AC$9</definedName>
    <definedName name="TotalMonthlyGrossRevenue">'Single Stand w Premium Upsell'!$F$30:$AC$30</definedName>
    <definedName name="TotalMonthlyPurchases">'Single Stand w Premium Upsell'!$F$17:$AC$17</definedName>
    <definedName name="TotalMonthlyStops">'Single Stand w Premium Upsell'!$F$13:$AC$13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  <c r="F23" i="1"/>
  <c r="F24" i="1"/>
  <c r="E24" i="1"/>
  <c r="E23" i="1"/>
  <c r="E22" i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F5" i="1"/>
  <c r="F13" i="1" s="1"/>
  <c r="F7" i="3" l="1"/>
  <c r="F9" i="3" s="1"/>
  <c r="F13" i="3" s="1"/>
  <c r="F17" i="3" s="1"/>
  <c r="F21" i="3" s="1"/>
  <c r="H3" i="3"/>
  <c r="I3" i="3" s="1"/>
  <c r="G3" i="3"/>
  <c r="G9" i="3" s="1"/>
  <c r="G5" i="3"/>
  <c r="G7" i="3" s="1"/>
  <c r="H5" i="3"/>
  <c r="I5" i="3" s="1"/>
  <c r="G11" i="3"/>
  <c r="H11" i="3" s="1"/>
  <c r="G15" i="3"/>
  <c r="H15" i="3" s="1"/>
  <c r="H7" i="3"/>
  <c r="G19" i="3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D12" i="2"/>
  <c r="D15" i="2"/>
  <c r="D17" i="2"/>
  <c r="D18" i="2" s="1"/>
  <c r="D20" i="2"/>
  <c r="E17" i="2"/>
  <c r="E12" i="2"/>
  <c r="E20" i="2"/>
  <c r="C17" i="2"/>
  <c r="C14" i="2"/>
  <c r="C15" i="2" s="1"/>
  <c r="E10" i="2"/>
  <c r="D10" i="2"/>
  <c r="E8" i="2"/>
  <c r="D8" i="2"/>
  <c r="D14" i="2"/>
  <c r="E14" i="2"/>
  <c r="E15" i="2" s="1"/>
  <c r="C12" i="2"/>
  <c r="B22" i="2"/>
  <c r="F25" i="1" l="1"/>
  <c r="J3" i="3"/>
  <c r="I9" i="3"/>
  <c r="C18" i="2"/>
  <c r="C21" i="2" s="1"/>
  <c r="F24" i="3"/>
  <c r="F22" i="3"/>
  <c r="I15" i="3"/>
  <c r="H17" i="3"/>
  <c r="H21" i="3" s="1"/>
  <c r="E18" i="2"/>
  <c r="E21" i="2" s="1"/>
  <c r="I11" i="3"/>
  <c r="H13" i="3"/>
  <c r="D21" i="2"/>
  <c r="D22" i="2" s="1"/>
  <c r="J5" i="3"/>
  <c r="I7" i="3"/>
  <c r="G13" i="3"/>
  <c r="G17" i="3" s="1"/>
  <c r="G21" i="3" s="1"/>
  <c r="H9" i="3"/>
  <c r="G24" i="3" l="1"/>
  <c r="G22" i="3"/>
  <c r="K5" i="3"/>
  <c r="J7" i="3"/>
  <c r="F27" i="3"/>
  <c r="F32" i="3"/>
  <c r="F25" i="3"/>
  <c r="E24" i="2"/>
  <c r="E22" i="2"/>
  <c r="D24" i="2"/>
  <c r="H24" i="3"/>
  <c r="H22" i="3"/>
  <c r="H25" i="3"/>
  <c r="J15" i="3"/>
  <c r="I17" i="3"/>
  <c r="I21" i="3" s="1"/>
  <c r="J11" i="3"/>
  <c r="I13" i="3"/>
  <c r="C22" i="2"/>
  <c r="C24" i="2"/>
  <c r="F15" i="1"/>
  <c r="F17" i="1"/>
  <c r="J9" i="3"/>
  <c r="K3" i="3"/>
  <c r="L3" i="3" l="1"/>
  <c r="F28" i="3"/>
  <c r="F30" i="3" s="1"/>
  <c r="F33" i="3"/>
  <c r="F35" i="3" s="1"/>
  <c r="K15" i="3"/>
  <c r="C7" i="2"/>
  <c r="D7" i="2" s="1"/>
  <c r="E7" i="2" s="1"/>
  <c r="E25" i="2" s="1"/>
  <c r="F28" i="1"/>
  <c r="L5" i="3"/>
  <c r="K7" i="3"/>
  <c r="K9" i="3" s="1"/>
  <c r="G27" i="3"/>
  <c r="G32" i="3"/>
  <c r="I24" i="3"/>
  <c r="I22" i="3"/>
  <c r="H33" i="3"/>
  <c r="H28" i="3"/>
  <c r="H32" i="3"/>
  <c r="H35" i="3" s="1"/>
  <c r="H27" i="3"/>
  <c r="H30" i="3" s="1"/>
  <c r="H37" i="3" s="1"/>
  <c r="J13" i="3"/>
  <c r="J17" i="3" s="1"/>
  <c r="J21" i="3" s="1"/>
  <c r="K11" i="3"/>
  <c r="G25" i="3"/>
  <c r="C25" i="2" l="1"/>
  <c r="D25" i="2"/>
  <c r="J24" i="3"/>
  <c r="J22" i="3"/>
  <c r="J25" i="3"/>
  <c r="F37" i="3"/>
  <c r="F39" i="3" s="1"/>
  <c r="I27" i="3"/>
  <c r="I32" i="3"/>
  <c r="L7" i="3"/>
  <c r="M5" i="3"/>
  <c r="L15" i="3"/>
  <c r="G28" i="3"/>
  <c r="G30" i="3" s="1"/>
  <c r="G33" i="3"/>
  <c r="G35" i="3" s="1"/>
  <c r="L9" i="3"/>
  <c r="M3" i="3"/>
  <c r="I25" i="3"/>
  <c r="K13" i="3"/>
  <c r="K17" i="3" s="1"/>
  <c r="K21" i="3" s="1"/>
  <c r="L11" i="3"/>
  <c r="K24" i="3" l="1"/>
  <c r="K22" i="3"/>
  <c r="K25" i="3"/>
  <c r="G37" i="3"/>
  <c r="G39" i="3"/>
  <c r="H39" i="3" s="1"/>
  <c r="M9" i="3"/>
  <c r="N3" i="3"/>
  <c r="M7" i="3"/>
  <c r="N5" i="3"/>
  <c r="I30" i="3"/>
  <c r="L13" i="3"/>
  <c r="L17" i="3" s="1"/>
  <c r="L21" i="3" s="1"/>
  <c r="M11" i="3"/>
  <c r="J28" i="3"/>
  <c r="J33" i="3"/>
  <c r="I33" i="3"/>
  <c r="I35" i="3" s="1"/>
  <c r="I28" i="3"/>
  <c r="M15" i="3"/>
  <c r="J27" i="3"/>
  <c r="J30" i="3" s="1"/>
  <c r="J32" i="3"/>
  <c r="L24" i="3" l="1"/>
  <c r="L22" i="3"/>
  <c r="L25" i="3"/>
  <c r="J37" i="3"/>
  <c r="O3" i="3"/>
  <c r="I39" i="3"/>
  <c r="J39" i="3" s="1"/>
  <c r="M13" i="3"/>
  <c r="M17" i="3" s="1"/>
  <c r="M21" i="3" s="1"/>
  <c r="N11" i="3"/>
  <c r="I37" i="3"/>
  <c r="J35" i="3"/>
  <c r="N15" i="3"/>
  <c r="K28" i="3"/>
  <c r="K33" i="3"/>
  <c r="N7" i="3"/>
  <c r="N9" i="3" s="1"/>
  <c r="O5" i="3"/>
  <c r="K27" i="3"/>
  <c r="K32" i="3"/>
  <c r="M24" i="3" l="1"/>
  <c r="M22" i="3"/>
  <c r="M25" i="3"/>
  <c r="P3" i="3"/>
  <c r="O15" i="3"/>
  <c r="K35" i="3"/>
  <c r="L33" i="3"/>
  <c r="L28" i="3"/>
  <c r="K30" i="3"/>
  <c r="K37" i="3" s="1"/>
  <c r="K39" i="3" s="1"/>
  <c r="O7" i="3"/>
  <c r="O9" i="3" s="1"/>
  <c r="P5" i="3"/>
  <c r="N13" i="3"/>
  <c r="N17" i="3" s="1"/>
  <c r="N21" i="3" s="1"/>
  <c r="O11" i="3"/>
  <c r="L32" i="3"/>
  <c r="L27" i="3"/>
  <c r="N24" i="3" l="1"/>
  <c r="N22" i="3"/>
  <c r="Q5" i="3"/>
  <c r="P7" i="3"/>
  <c r="P9" i="3" s="1"/>
  <c r="L30" i="3"/>
  <c r="P11" i="3"/>
  <c r="O13" i="3"/>
  <c r="P15" i="3"/>
  <c r="O17" i="3"/>
  <c r="O21" i="3" s="1"/>
  <c r="Q3" i="3"/>
  <c r="M28" i="3"/>
  <c r="M33" i="3"/>
  <c r="L35" i="3"/>
  <c r="M27" i="3"/>
  <c r="M32" i="3"/>
  <c r="Q11" i="3" l="1"/>
  <c r="P13" i="3"/>
  <c r="L37" i="3"/>
  <c r="L39" i="3" s="1"/>
  <c r="O24" i="3"/>
  <c r="O22" i="3"/>
  <c r="Q15" i="3"/>
  <c r="P17" i="3"/>
  <c r="P21" i="3" s="1"/>
  <c r="N27" i="3"/>
  <c r="N32" i="3"/>
  <c r="R5" i="3"/>
  <c r="Q7" i="3"/>
  <c r="R3" i="3"/>
  <c r="Q9" i="3"/>
  <c r="M35" i="3"/>
  <c r="M30" i="3"/>
  <c r="M37" i="3" s="1"/>
  <c r="N25" i="3"/>
  <c r="R15" i="3" l="1"/>
  <c r="O27" i="3"/>
  <c r="O32" i="3"/>
  <c r="P24" i="3"/>
  <c r="P22" i="3"/>
  <c r="P25" i="3"/>
  <c r="R9" i="3"/>
  <c r="S3" i="3"/>
  <c r="O25" i="3"/>
  <c r="S5" i="3"/>
  <c r="R7" i="3"/>
  <c r="M39" i="3"/>
  <c r="N28" i="3"/>
  <c r="N30" i="3" s="1"/>
  <c r="N33" i="3"/>
  <c r="N35" i="3" s="1"/>
  <c r="R11" i="3"/>
  <c r="Q13" i="3"/>
  <c r="Q17" i="3" s="1"/>
  <c r="Q21" i="3" s="1"/>
  <c r="Q24" i="3" l="1"/>
  <c r="Q22" i="3"/>
  <c r="Q25" i="3"/>
  <c r="N37" i="3"/>
  <c r="O30" i="3"/>
  <c r="P32" i="3"/>
  <c r="P35" i="3" s="1"/>
  <c r="P27" i="3"/>
  <c r="P30" i="3" s="1"/>
  <c r="P37" i="3" s="1"/>
  <c r="O35" i="3"/>
  <c r="O33" i="3"/>
  <c r="O28" i="3"/>
  <c r="P33" i="3"/>
  <c r="P28" i="3"/>
  <c r="N39" i="3"/>
  <c r="T5" i="3"/>
  <c r="S7" i="3"/>
  <c r="S9" i="3" s="1"/>
  <c r="R13" i="3"/>
  <c r="R17" i="3" s="1"/>
  <c r="R21" i="3" s="1"/>
  <c r="S11" i="3"/>
  <c r="T3" i="3"/>
  <c r="S15" i="3"/>
  <c r="R24" i="3" l="1"/>
  <c r="R22" i="3"/>
  <c r="R25" i="3"/>
  <c r="T7" i="3"/>
  <c r="U5" i="3"/>
  <c r="T15" i="3"/>
  <c r="O39" i="3"/>
  <c r="P39" i="3" s="1"/>
  <c r="O37" i="3"/>
  <c r="Q33" i="3"/>
  <c r="Q28" i="3"/>
  <c r="T9" i="3"/>
  <c r="U3" i="3"/>
  <c r="T11" i="3"/>
  <c r="S13" i="3"/>
  <c r="S17" i="3" s="1"/>
  <c r="S21" i="3" s="1"/>
  <c r="Q27" i="3"/>
  <c r="Q30" i="3" s="1"/>
  <c r="Q32" i="3"/>
  <c r="S24" i="3" l="1"/>
  <c r="S22" i="3"/>
  <c r="S25" i="3"/>
  <c r="U9" i="3"/>
  <c r="V3" i="3"/>
  <c r="T13" i="3"/>
  <c r="T17" i="3" s="1"/>
  <c r="T21" i="3" s="1"/>
  <c r="U11" i="3"/>
  <c r="U7" i="3"/>
  <c r="V5" i="3"/>
  <c r="U15" i="3"/>
  <c r="R28" i="3"/>
  <c r="R33" i="3"/>
  <c r="Q35" i="3"/>
  <c r="Q37" i="3" s="1"/>
  <c r="Q39" i="3" s="1"/>
  <c r="R27" i="3"/>
  <c r="R32" i="3"/>
  <c r="T24" i="3" l="1"/>
  <c r="T22" i="3"/>
  <c r="T25" i="3"/>
  <c r="W3" i="3"/>
  <c r="U13" i="3"/>
  <c r="U17" i="3" s="1"/>
  <c r="U21" i="3" s="1"/>
  <c r="V11" i="3"/>
  <c r="V15" i="3"/>
  <c r="S28" i="3"/>
  <c r="S33" i="3"/>
  <c r="R35" i="3"/>
  <c r="V7" i="3"/>
  <c r="V9" i="3" s="1"/>
  <c r="W5" i="3"/>
  <c r="R30" i="3"/>
  <c r="R37" i="3" s="1"/>
  <c r="R39" i="3" s="1"/>
  <c r="S27" i="3"/>
  <c r="S32" i="3"/>
  <c r="U24" i="3" l="1"/>
  <c r="U22" i="3"/>
  <c r="U25" i="3"/>
  <c r="V13" i="3"/>
  <c r="W11" i="3"/>
  <c r="T33" i="3"/>
  <c r="T28" i="3"/>
  <c r="W7" i="3"/>
  <c r="X5" i="3"/>
  <c r="X3" i="3"/>
  <c r="W9" i="3"/>
  <c r="S35" i="3"/>
  <c r="S30" i="3"/>
  <c r="S37" i="3" s="1"/>
  <c r="S39" i="3" s="1"/>
  <c r="V17" i="3"/>
  <c r="V21" i="3" s="1"/>
  <c r="W15" i="3"/>
  <c r="T32" i="3"/>
  <c r="T27" i="3"/>
  <c r="X15" i="3" l="1"/>
  <c r="Y3" i="3"/>
  <c r="T30" i="3"/>
  <c r="T37" i="3" s="1"/>
  <c r="T39" i="3" s="1"/>
  <c r="Y5" i="3"/>
  <c r="X7" i="3"/>
  <c r="X9" i="3" s="1"/>
  <c r="U27" i="3"/>
  <c r="U32" i="3"/>
  <c r="U35" i="3" s="1"/>
  <c r="V22" i="3"/>
  <c r="V24" i="3"/>
  <c r="X11" i="3"/>
  <c r="W13" i="3"/>
  <c r="W17" i="3" s="1"/>
  <c r="W21" i="3" s="1"/>
  <c r="U28" i="3"/>
  <c r="U33" i="3"/>
  <c r="T35" i="3"/>
  <c r="W24" i="3" l="1"/>
  <c r="W22" i="3"/>
  <c r="W25" i="3"/>
  <c r="V27" i="3"/>
  <c r="V32" i="3"/>
  <c r="Y11" i="3"/>
  <c r="X13" i="3"/>
  <c r="X17" i="3" s="1"/>
  <c r="X21" i="3" s="1"/>
  <c r="Z3" i="3"/>
  <c r="Y15" i="3"/>
  <c r="Z5" i="3"/>
  <c r="Y7" i="3"/>
  <c r="Y9" i="3" s="1"/>
  <c r="V25" i="3"/>
  <c r="U30" i="3"/>
  <c r="U37" i="3" s="1"/>
  <c r="U39" i="3" s="1"/>
  <c r="X24" i="3" l="1"/>
  <c r="X22" i="3"/>
  <c r="X25" i="3"/>
  <c r="V28" i="3"/>
  <c r="V30" i="3" s="1"/>
  <c r="V33" i="3"/>
  <c r="V35" i="3" s="1"/>
  <c r="AA5" i="3"/>
  <c r="Z7" i="3"/>
  <c r="Z9" i="3" s="1"/>
  <c r="Z11" i="3"/>
  <c r="Y13" i="3"/>
  <c r="Z15" i="3"/>
  <c r="Y17" i="3"/>
  <c r="Y21" i="3" s="1"/>
  <c r="W33" i="3"/>
  <c r="W28" i="3"/>
  <c r="AA3" i="3"/>
  <c r="W27" i="3"/>
  <c r="W32" i="3"/>
  <c r="V37" i="3" l="1"/>
  <c r="V39" i="3" s="1"/>
  <c r="AB5" i="3"/>
  <c r="AA7" i="3"/>
  <c r="X33" i="3"/>
  <c r="X28" i="3"/>
  <c r="X32" i="3"/>
  <c r="X35" i="3" s="1"/>
  <c r="X27" i="3"/>
  <c r="X30" i="3" s="1"/>
  <c r="X37" i="3" s="1"/>
  <c r="Y24" i="3"/>
  <c r="Y25" i="3" s="1"/>
  <c r="Y22" i="3"/>
  <c r="Z17" i="3"/>
  <c r="Z21" i="3" s="1"/>
  <c r="AA15" i="3"/>
  <c r="W35" i="3"/>
  <c r="W30" i="3"/>
  <c r="AB3" i="3"/>
  <c r="AA9" i="3"/>
  <c r="Z13" i="3"/>
  <c r="AA11" i="3"/>
  <c r="Y33" i="3" l="1"/>
  <c r="Y28" i="3"/>
  <c r="AB7" i="3"/>
  <c r="AC5" i="3"/>
  <c r="AC7" i="3" s="1"/>
  <c r="Y27" i="3"/>
  <c r="Y30" i="3" s="1"/>
  <c r="Y32" i="3"/>
  <c r="Y35" i="3" s="1"/>
  <c r="AB9" i="3"/>
  <c r="AC3" i="3"/>
  <c r="AC9" i="3" s="1"/>
  <c r="W37" i="3"/>
  <c r="AB15" i="3"/>
  <c r="Z24" i="3"/>
  <c r="Z22" i="3"/>
  <c r="Z25" i="3"/>
  <c r="AB11" i="3"/>
  <c r="AA13" i="3"/>
  <c r="AA17" i="3" s="1"/>
  <c r="AA21" i="3" s="1"/>
  <c r="W39" i="3"/>
  <c r="X39" i="3" s="1"/>
  <c r="AA24" i="3" l="1"/>
  <c r="AA22" i="3"/>
  <c r="AA25" i="3"/>
  <c r="AB13" i="3"/>
  <c r="AB17" i="3" s="1"/>
  <c r="AB21" i="3" s="1"/>
  <c r="AC11" i="3"/>
  <c r="AC13" i="3" s="1"/>
  <c r="Z28" i="3"/>
  <c r="Z33" i="3"/>
  <c r="Y37" i="3"/>
  <c r="Y39" i="3" s="1"/>
  <c r="Z27" i="3"/>
  <c r="Z32" i="3"/>
  <c r="AC15" i="3"/>
  <c r="AC17" i="3" s="1"/>
  <c r="AC21" i="3" s="1"/>
  <c r="AB24" i="3" l="1"/>
  <c r="AB22" i="3"/>
  <c r="AB25" i="3"/>
  <c r="AC24" i="3"/>
  <c r="AC22" i="3"/>
  <c r="AC25" i="3"/>
  <c r="AA28" i="3"/>
  <c r="AA33" i="3"/>
  <c r="Z35" i="3"/>
  <c r="Z30" i="3"/>
  <c r="Z37" i="3" s="1"/>
  <c r="Z39" i="3" s="1"/>
  <c r="AA27" i="3"/>
  <c r="AA32" i="3"/>
  <c r="AA35" i="3" s="1"/>
  <c r="AB33" i="3" l="1"/>
  <c r="AB28" i="3"/>
  <c r="AC28" i="3"/>
  <c r="AC33" i="3"/>
  <c r="AC27" i="3"/>
  <c r="AC30" i="3" s="1"/>
  <c r="AC32" i="3"/>
  <c r="AC35" i="3" s="1"/>
  <c r="AA30" i="3"/>
  <c r="AA37" i="3" s="1"/>
  <c r="AA39" i="3" s="1"/>
  <c r="AB32" i="3"/>
  <c r="AB27" i="3"/>
  <c r="AC37" i="3" l="1"/>
  <c r="AB30" i="3"/>
  <c r="AB35" i="3"/>
  <c r="AB37" i="3" l="1"/>
  <c r="AB39" i="3" s="1"/>
  <c r="AC39" i="3" s="1"/>
</calcChain>
</file>

<file path=xl/sharedStrings.xml><?xml version="1.0" encoding="utf-8"?>
<sst xmlns="http://schemas.openxmlformats.org/spreadsheetml/2006/main" count="95" uniqueCount="81">
  <si>
    <t>Water</t>
  </si>
  <si>
    <t>Ice</t>
  </si>
  <si>
    <t>Sugar</t>
  </si>
  <si>
    <t>Size</t>
  </si>
  <si>
    <t>Cost</t>
  </si>
  <si>
    <t>Cost/cup</t>
  </si>
  <si>
    <t>Subtotal</t>
  </si>
  <si>
    <t>10% Waste Padding</t>
  </si>
  <si>
    <t>Final Costs/Cup</t>
  </si>
  <si>
    <t>Lemon Juice</t>
  </si>
  <si>
    <t>Lemon Garnish</t>
  </si>
  <si>
    <t>Napkins</t>
  </si>
  <si>
    <t>Cups</t>
  </si>
  <si>
    <t>Straws</t>
  </si>
  <si>
    <t>Foot Traffic Per Hour</t>
  </si>
  <si>
    <t>Avg Foot Traffic Per Hour</t>
  </si>
  <si>
    <t>Avg Stops Per Hour</t>
  </si>
  <si>
    <t>Avg # of Purchases Per Hour</t>
  </si>
  <si>
    <t>Avg # of cups Per Purchase</t>
  </si>
  <si>
    <t>Hours of Operation (Selling)</t>
  </si>
  <si>
    <t>% That Stops</t>
  </si>
  <si>
    <t>% That Makes a Purchase</t>
  </si>
  <si>
    <t>Cost per cup</t>
  </si>
  <si>
    <t>Avg # of Cup Sold  Per Hour</t>
  </si>
  <si>
    <t>Location A</t>
  </si>
  <si>
    <t>Location B</t>
  </si>
  <si>
    <t>Location C</t>
  </si>
  <si>
    <t>Stop %</t>
  </si>
  <si>
    <t>Purchase %</t>
  </si>
  <si>
    <t>Price per cup</t>
  </si>
  <si>
    <t>Strawberries</t>
  </si>
  <si>
    <t>Cost/use</t>
  </si>
  <si>
    <t>50% strawberries</t>
  </si>
  <si>
    <t>25% water</t>
  </si>
  <si>
    <t>25% sugar</t>
  </si>
  <si>
    <t>Final Costs/Cup Strawberry</t>
  </si>
  <si>
    <t>Month</t>
  </si>
  <si>
    <t>Days Selling</t>
  </si>
  <si>
    <t>Price Per Cup</t>
  </si>
  <si>
    <t>Avg Foot Traffic/Day</t>
  </si>
  <si>
    <t>Total Monthly Foot Traffic</t>
  </si>
  <si>
    <t>Total Monthly Stops  @ Stand</t>
  </si>
  <si>
    <t>Total Monthly Purchases</t>
  </si>
  <si>
    <t>Avg # of Cups/Purchase</t>
  </si>
  <si>
    <t>Total Monthly Cups Sold</t>
  </si>
  <si>
    <t>Hours of Ops/Day</t>
  </si>
  <si>
    <t>Avg Foot Traffic/Hour</t>
  </si>
  <si>
    <t>Cost Per Cup</t>
  </si>
  <si>
    <t>Monthly Gross Profits</t>
  </si>
  <si>
    <t>Avg Gross Profit Per Hour</t>
  </si>
  <si>
    <t>Avg Gross Revenue Per Hour</t>
  </si>
  <si>
    <t>Cumulative Profits</t>
  </si>
  <si>
    <t>Strawberry Premium</t>
  </si>
  <si>
    <t>Strawberry Cost Per Cup</t>
  </si>
  <si>
    <t>Monthly Premium Cups Sold</t>
  </si>
  <si>
    <t>Monthly Regular Cups Sold</t>
  </si>
  <si>
    <t>Monthly Revenue From Premium Cups</t>
  </si>
  <si>
    <t>Monthly Revenue From Regular Cups</t>
  </si>
  <si>
    <t>Total Monthly Gross Revenue</t>
  </si>
  <si>
    <t>Monthly Premium COGS</t>
  </si>
  <si>
    <t>Monthly Total COGS</t>
  </si>
  <si>
    <t>(Sanity Check )  Cups Sold/Hour</t>
  </si>
  <si>
    <t>Monthly Regular COGS</t>
  </si>
  <si>
    <t>% of Cups Strawberry</t>
  </si>
  <si>
    <t>Cost/unit (gm, ml, etc…)</t>
  </si>
  <si>
    <t>Notes</t>
  </si>
  <si>
    <t>4.5KG</t>
  </si>
  <si>
    <t>~110gms of ice per cup</t>
  </si>
  <si>
    <t>20L</t>
  </si>
  <si>
    <t>~120ml of water per cup</t>
  </si>
  <si>
    <t>2.2KG</t>
  </si>
  <si>
    <t>~110gms of sugar per cup</t>
  </si>
  <si>
    <t>1 lemon</t>
  </si>
  <si>
    <t>~2 lemons per cup (factoring 12.5% loss in yield, needs more than 2 lemons on avg per cup)</t>
  </si>
  <si>
    <t>1 Lemon</t>
  </si>
  <si>
    <t>1/8th of a slice of lemon</t>
  </si>
  <si>
    <t>450gm</t>
  </si>
  <si>
    <t>Per use = 15ml</t>
  </si>
  <si>
    <t>7.5ml of strawberry puree @ 75% yield (assuming 7.5gm of strawberries)</t>
  </si>
  <si>
    <t>2.5ml of water in the syrup</t>
  </si>
  <si>
    <t>2.5ml coming from 2.5gm of sugar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</si>
</sst>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-&quot;$&quot;* #,##0.0000_-;\-&quot;$&quot;* #,##0.0000_-;_-&quot;$&quot;* &quot;-&quot;??_-;_-@_-"/>
    <numFmt numFmtId="168" formatCode="0.0"/>
    <numFmt numFmtId="169" formatCode="_-&quot;$&quot;* #,##0_-;\-&quot;$&quot;* #,##0_-;_-&quot;$&quot;* &quot;-&quot;??_-;_-@_-"/>
    <numFmt numFmtId="170" formatCode="_-* #,##0_-;\-* #,##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66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2" applyFont="1" applyBorder="1" applyAlignment="1">
      <alignment horizontal="center"/>
    </xf>
    <xf numFmtId="167" fontId="0" fillId="0" borderId="1" xfId="2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right" indent="1"/>
    </xf>
    <xf numFmtId="165" fontId="2" fillId="0" borderId="0" xfId="0" applyNumberFormat="1" applyFont="1"/>
    <xf numFmtId="165" fontId="2" fillId="2" borderId="0" xfId="0" applyNumberFormat="1" applyFont="1" applyFill="1"/>
    <xf numFmtId="0" fontId="0" fillId="0" borderId="0" xfId="0" applyAlignment="1">
      <alignment horizontal="right"/>
    </xf>
    <xf numFmtId="168" fontId="0" fillId="0" borderId="0" xfId="0" applyNumberFormat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165" fontId="3" fillId="3" borderId="0" xfId="2" applyFont="1" applyFill="1" applyAlignment="1">
      <alignment horizontal="center"/>
    </xf>
    <xf numFmtId="168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165" fontId="3" fillId="3" borderId="2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8" fontId="3" fillId="3" borderId="2" xfId="0" applyNumberFormat="1" applyFont="1" applyFill="1" applyBorder="1" applyAlignment="1">
      <alignment horizontal="center"/>
    </xf>
    <xf numFmtId="0" fontId="0" fillId="0" borderId="2" xfId="0" applyBorder="1"/>
    <xf numFmtId="168" fontId="6" fillId="0" borderId="2" xfId="0" applyNumberFormat="1" applyFont="1" applyFill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6" fillId="0" borderId="2" xfId="3" applyFont="1" applyFill="1" applyBorder="1" applyAlignment="1">
      <alignment horizontal="center"/>
    </xf>
    <xf numFmtId="168" fontId="0" fillId="0" borderId="2" xfId="0" applyNumberFormat="1" applyFont="1" applyBorder="1" applyAlignment="1">
      <alignment horizontal="center"/>
    </xf>
    <xf numFmtId="165" fontId="6" fillId="0" borderId="2" xfId="2" applyFont="1" applyFill="1" applyBorder="1" applyAlignment="1">
      <alignment horizontal="center"/>
    </xf>
    <xf numFmtId="0" fontId="2" fillId="0" borderId="1" xfId="0" applyFont="1" applyBorder="1"/>
    <xf numFmtId="165" fontId="3" fillId="3" borderId="2" xfId="0" applyNumberFormat="1" applyFont="1" applyFill="1" applyBorder="1"/>
    <xf numFmtId="165" fontId="7" fillId="0" borderId="3" xfId="2" applyFont="1" applyFill="1" applyBorder="1" applyAlignment="1">
      <alignment horizontal="center"/>
    </xf>
    <xf numFmtId="0" fontId="8" fillId="0" borderId="0" xfId="0" applyFont="1" applyAlignment="1">
      <alignment horizontal="right" indent="1"/>
    </xf>
    <xf numFmtId="165" fontId="2" fillId="0" borderId="0" xfId="2" applyFont="1"/>
    <xf numFmtId="0" fontId="3" fillId="3" borderId="0" xfId="0" applyFont="1" applyFill="1"/>
    <xf numFmtId="9" fontId="3" fillId="3" borderId="0" xfId="3" applyFont="1" applyFill="1"/>
    <xf numFmtId="166" fontId="3" fillId="3" borderId="0" xfId="1" applyFont="1" applyFill="1"/>
    <xf numFmtId="0" fontId="0" fillId="0" borderId="4" xfId="0" applyBorder="1"/>
    <xf numFmtId="0" fontId="2" fillId="0" borderId="5" xfId="0" applyFont="1" applyBorder="1" applyAlignment="1">
      <alignment horizontal="right"/>
    </xf>
    <xf numFmtId="0" fontId="3" fillId="3" borderId="5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8" xfId="0" applyBorder="1"/>
    <xf numFmtId="170" fontId="0" fillId="0" borderId="0" xfId="0" applyNumberFormat="1" applyBorder="1"/>
    <xf numFmtId="170" fontId="0" fillId="0" borderId="8" xfId="0" applyNumberFormat="1" applyBorder="1"/>
    <xf numFmtId="170" fontId="0" fillId="0" borderId="0" xfId="1" applyNumberFormat="1" applyFont="1" applyBorder="1"/>
    <xf numFmtId="0" fontId="0" fillId="0" borderId="9" xfId="0" applyBorder="1"/>
    <xf numFmtId="0" fontId="2" fillId="0" borderId="10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9" fontId="3" fillId="3" borderId="5" xfId="3" applyFont="1" applyFill="1" applyBorder="1"/>
    <xf numFmtId="9" fontId="0" fillId="0" borderId="5" xfId="0" applyNumberFormat="1" applyBorder="1"/>
    <xf numFmtId="9" fontId="0" fillId="0" borderId="6" xfId="0" applyNumberFormat="1" applyBorder="1"/>
    <xf numFmtId="169" fontId="0" fillId="0" borderId="0" xfId="0" applyNumberFormat="1"/>
    <xf numFmtId="0" fontId="0" fillId="0" borderId="12" xfId="0" applyBorder="1"/>
    <xf numFmtId="0" fontId="2" fillId="0" borderId="13" xfId="0" applyFont="1" applyBorder="1" applyAlignment="1">
      <alignment horizontal="right"/>
    </xf>
    <xf numFmtId="169" fontId="0" fillId="4" borderId="13" xfId="0" applyNumberFormat="1" applyFill="1" applyBorder="1"/>
    <xf numFmtId="0" fontId="0" fillId="5" borderId="0" xfId="0" applyFill="1"/>
    <xf numFmtId="0" fontId="2" fillId="5" borderId="0" xfId="0" applyFont="1" applyFill="1" applyBorder="1" applyAlignment="1">
      <alignment horizontal="right"/>
    </xf>
    <xf numFmtId="0" fontId="0" fillId="5" borderId="0" xfId="0" applyFill="1" applyBorder="1"/>
    <xf numFmtId="0" fontId="2" fillId="5" borderId="0" xfId="0" applyFont="1" applyFill="1" applyAlignment="1">
      <alignment horizontal="right"/>
    </xf>
    <xf numFmtId="1" fontId="0" fillId="5" borderId="0" xfId="0" applyNumberFormat="1" applyFill="1"/>
    <xf numFmtId="1" fontId="0" fillId="5" borderId="0" xfId="0" applyNumberFormat="1" applyFill="1" applyBorder="1"/>
    <xf numFmtId="169" fontId="0" fillId="5" borderId="0" xfId="2" applyNumberFormat="1" applyFont="1" applyFill="1"/>
    <xf numFmtId="169" fontId="0" fillId="5" borderId="0" xfId="2" applyNumberFormat="1" applyFont="1" applyFill="1" applyBorder="1"/>
    <xf numFmtId="164" fontId="0" fillId="5" borderId="0" xfId="0" applyNumberFormat="1" applyFill="1" applyBorder="1"/>
    <xf numFmtId="164" fontId="0" fillId="5" borderId="0" xfId="2" applyNumberFormat="1" applyFont="1" applyFill="1" applyBorder="1"/>
    <xf numFmtId="0" fontId="3" fillId="3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2" fillId="6" borderId="0" xfId="0" applyFont="1" applyFill="1" applyAlignment="1">
      <alignment horizontal="right"/>
    </xf>
    <xf numFmtId="167" fontId="0" fillId="6" borderId="1" xfId="2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</cellXfs>
  <cellStyles count="120">
    <cellStyle name="Comma" xfId="1" builtinId="3"/>
    <cellStyle name="Currency" xfId="2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4"/>
  <sheetViews>
    <sheetView showGridLines="0" tabSelected="1" topLeftCell="A2" zoomScale="121" zoomScaleNormal="121" zoomScalePageLayoutView="190" workbookViewId="0">
      <selection activeCell="G21" sqref="G21:G24"/>
    </sheetView>
  </sheetViews>
  <sheetFormatPr baseColWidth="10" defaultRowHeight="16" x14ac:dyDescent="0.2"/>
  <cols>
    <col min="2" max="2" width="16.1640625" customWidth="1"/>
    <col min="5" max="5" width="21.6640625" bestFit="1" customWidth="1"/>
    <col min="7" max="7" width="78" bestFit="1" customWidth="1"/>
  </cols>
  <sheetData>
    <row r="4" spans="2:7" s="6" customFormat="1" x14ac:dyDescent="0.2">
      <c r="C4" s="2" t="s">
        <v>3</v>
      </c>
      <c r="D4" s="2" t="s">
        <v>4</v>
      </c>
      <c r="E4" s="2" t="s">
        <v>64</v>
      </c>
      <c r="F4" s="2" t="s">
        <v>5</v>
      </c>
      <c r="G4" s="2" t="s">
        <v>65</v>
      </c>
    </row>
    <row r="5" spans="2:7" x14ac:dyDescent="0.2">
      <c r="B5" s="4" t="s">
        <v>1</v>
      </c>
      <c r="C5" s="7" t="s">
        <v>66</v>
      </c>
      <c r="D5" s="8">
        <v>4</v>
      </c>
      <c r="E5" s="9">
        <v>8.8888888879999997E-4</v>
      </c>
      <c r="F5" s="9">
        <f>E5*110</f>
        <v>9.7777777767999993E-2</v>
      </c>
      <c r="G5" t="s">
        <v>67</v>
      </c>
    </row>
    <row r="6" spans="2:7" x14ac:dyDescent="0.2">
      <c r="B6" s="4" t="s">
        <v>0</v>
      </c>
      <c r="C6" s="7" t="s">
        <v>68</v>
      </c>
      <c r="D6" s="8">
        <v>0.26400000000000001</v>
      </c>
      <c r="E6" s="9">
        <f>D6/20000</f>
        <v>1.3200000000000001E-5</v>
      </c>
      <c r="F6" s="9">
        <f>E6*120</f>
        <v>1.5840000000000001E-3</v>
      </c>
      <c r="G6" t="s">
        <v>69</v>
      </c>
    </row>
    <row r="7" spans="2:7" x14ac:dyDescent="0.2">
      <c r="B7" s="4" t="s">
        <v>2</v>
      </c>
      <c r="C7" s="7" t="s">
        <v>70</v>
      </c>
      <c r="D7" s="8">
        <v>2.5</v>
      </c>
      <c r="E7" s="9">
        <f>D7/2200</f>
        <v>1.1363636363636363E-3</v>
      </c>
      <c r="F7" s="9">
        <f>E7*110</f>
        <v>0.125</v>
      </c>
      <c r="G7" t="s">
        <v>71</v>
      </c>
    </row>
    <row r="8" spans="2:7" x14ac:dyDescent="0.2">
      <c r="B8" s="4" t="s">
        <v>9</v>
      </c>
      <c r="C8" s="7" t="s">
        <v>72</v>
      </c>
      <c r="D8" s="8">
        <v>0.15</v>
      </c>
      <c r="E8" s="9">
        <f>D8</f>
        <v>0.15</v>
      </c>
      <c r="F8" s="9">
        <f>E8*2/(1-0.125)</f>
        <v>0.34285714285714286</v>
      </c>
      <c r="G8" t="s">
        <v>73</v>
      </c>
    </row>
    <row r="9" spans="2:7" x14ac:dyDescent="0.2">
      <c r="B9" s="4" t="s">
        <v>10</v>
      </c>
      <c r="C9" s="7" t="s">
        <v>74</v>
      </c>
      <c r="D9" s="8">
        <v>0.15</v>
      </c>
      <c r="E9" s="9">
        <f>D9/8</f>
        <v>1.8749999999999999E-2</v>
      </c>
      <c r="F9" s="9">
        <f>E9</f>
        <v>1.8749999999999999E-2</v>
      </c>
      <c r="G9" t="s">
        <v>75</v>
      </c>
    </row>
    <row r="10" spans="2:7" x14ac:dyDescent="0.2">
      <c r="B10" s="4" t="s">
        <v>12</v>
      </c>
      <c r="C10" s="7">
        <v>500</v>
      </c>
      <c r="D10" s="8">
        <v>79</v>
      </c>
      <c r="E10" s="9">
        <f>D10/C10</f>
        <v>0.158</v>
      </c>
      <c r="F10" s="9">
        <f>E10</f>
        <v>0.158</v>
      </c>
    </row>
    <row r="11" spans="2:7" x14ac:dyDescent="0.2">
      <c r="B11" s="4" t="s">
        <v>11</v>
      </c>
      <c r="C11" s="7">
        <v>500</v>
      </c>
      <c r="D11" s="8">
        <v>25</v>
      </c>
      <c r="E11" s="9">
        <f>D11/C11</f>
        <v>0.05</v>
      </c>
      <c r="F11" s="9">
        <f>E11</f>
        <v>0.05</v>
      </c>
    </row>
    <row r="12" spans="2:7" x14ac:dyDescent="0.2">
      <c r="B12" s="4" t="s">
        <v>13</v>
      </c>
      <c r="C12" s="7">
        <v>500</v>
      </c>
      <c r="D12" s="8">
        <v>7</v>
      </c>
      <c r="E12" s="9">
        <f>D12/C12</f>
        <v>1.4E-2</v>
      </c>
      <c r="F12" s="9">
        <f>E12</f>
        <v>1.4E-2</v>
      </c>
    </row>
    <row r="13" spans="2:7" x14ac:dyDescent="0.2">
      <c r="E13" s="10" t="s">
        <v>6</v>
      </c>
      <c r="F13" s="11">
        <f>SUM(F5:F12)</f>
        <v>0.80796892062514292</v>
      </c>
    </row>
    <row r="15" spans="2:7" x14ac:dyDescent="0.2">
      <c r="B15" s="10" t="s">
        <v>7</v>
      </c>
      <c r="F15" s="11">
        <f>F13*0.1</f>
        <v>8.0796892062514294E-2</v>
      </c>
    </row>
    <row r="17" spans="2:9" x14ac:dyDescent="0.2">
      <c r="B17" s="1" t="s">
        <v>8</v>
      </c>
      <c r="F17" s="12">
        <f>F13+F15</f>
        <v>0.8887658126876572</v>
      </c>
    </row>
    <row r="21" spans="2:9" x14ac:dyDescent="0.2">
      <c r="C21" s="2" t="s">
        <v>3</v>
      </c>
      <c r="D21" s="2" t="s">
        <v>4</v>
      </c>
      <c r="E21" s="2" t="s">
        <v>64</v>
      </c>
      <c r="F21" s="2" t="s">
        <v>31</v>
      </c>
      <c r="G21" s="2" t="s">
        <v>65</v>
      </c>
      <c r="I21" s="2" t="s">
        <v>77</v>
      </c>
    </row>
    <row r="22" spans="2:9" x14ac:dyDescent="0.2">
      <c r="B22" s="4" t="s">
        <v>30</v>
      </c>
      <c r="C22" s="7" t="s">
        <v>76</v>
      </c>
      <c r="D22" s="8">
        <v>4</v>
      </c>
      <c r="E22" s="75">
        <f>D22/450</f>
        <v>8.8888888888888889E-3</v>
      </c>
      <c r="F22" s="75">
        <f>15/2*E22/(1-0.25)</f>
        <v>8.8888888888888892E-2</v>
      </c>
      <c r="G22" t="s">
        <v>78</v>
      </c>
      <c r="I22" t="s">
        <v>32</v>
      </c>
    </row>
    <row r="23" spans="2:9" x14ac:dyDescent="0.2">
      <c r="B23" s="4" t="s">
        <v>0</v>
      </c>
      <c r="C23" s="7" t="s">
        <v>68</v>
      </c>
      <c r="D23" s="8">
        <v>0.26400000000000001</v>
      </c>
      <c r="E23" s="75">
        <f>D23/20000</f>
        <v>1.3200000000000001E-5</v>
      </c>
      <c r="F23" s="75">
        <f>15/4*E23</f>
        <v>4.9500000000000004E-5</v>
      </c>
      <c r="G23" t="s">
        <v>79</v>
      </c>
      <c r="I23" t="s">
        <v>33</v>
      </c>
    </row>
    <row r="24" spans="2:9" x14ac:dyDescent="0.2">
      <c r="B24" s="33" t="s">
        <v>2</v>
      </c>
      <c r="C24" s="7" t="s">
        <v>70</v>
      </c>
      <c r="D24" s="8">
        <v>2.5</v>
      </c>
      <c r="E24" s="75">
        <f>D24/2200</f>
        <v>1.1363636363636363E-3</v>
      </c>
      <c r="F24" s="75">
        <f>15/4*E24</f>
        <v>4.261363636363636E-3</v>
      </c>
      <c r="G24" t="s">
        <v>80</v>
      </c>
      <c r="I24" t="s">
        <v>34</v>
      </c>
    </row>
    <row r="25" spans="2:9" x14ac:dyDescent="0.2">
      <c r="B25" s="33"/>
      <c r="E25" s="3" t="s">
        <v>6</v>
      </c>
      <c r="F25" s="34">
        <f>SUM(F22:F24)</f>
        <v>9.3199752525252519E-2</v>
      </c>
    </row>
    <row r="27" spans="2:9" ht="14" customHeight="1" x14ac:dyDescent="0.2"/>
    <row r="28" spans="2:9" x14ac:dyDescent="0.2">
      <c r="B28" s="1" t="s">
        <v>35</v>
      </c>
      <c r="F28" s="12">
        <f>F25+F17</f>
        <v>0.98196556521290967</v>
      </c>
    </row>
    <row r="34" spans="9:9" x14ac:dyDescent="0.2">
      <c r="I3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9"/>
  <sheetViews>
    <sheetView showGridLines="0" zoomScale="130" zoomScaleNormal="130" zoomScalePageLayoutView="130" workbookViewId="0">
      <selection activeCell="B5" sqref="B5"/>
    </sheetView>
  </sheetViews>
  <sheetFormatPr baseColWidth="10" defaultColWidth="0" defaultRowHeight="16" x14ac:dyDescent="0.2"/>
  <cols>
    <col min="1" max="1" width="25.1640625" customWidth="1"/>
    <col min="2" max="2" width="13.1640625" customWidth="1"/>
    <col min="3" max="3" width="2.5" customWidth="1"/>
    <col min="4" max="4" width="12.83203125" customWidth="1"/>
    <col min="5" max="5" width="14.5" style="3" customWidth="1"/>
    <col min="6" max="29" width="10.83203125" customWidth="1"/>
    <col min="30" max="16384" width="10.83203125" hidden="1"/>
  </cols>
  <sheetData>
    <row r="1" spans="1:29" s="2" customFormat="1" x14ac:dyDescent="0.2">
      <c r="A1" s="3" t="s">
        <v>38</v>
      </c>
      <c r="B1" s="18">
        <v>2.5</v>
      </c>
      <c r="C1"/>
      <c r="E1" s="3" t="s">
        <v>36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</row>
    <row r="2" spans="1:29" s="2" customFormat="1" x14ac:dyDescent="0.2">
      <c r="A2" s="74" t="s">
        <v>52</v>
      </c>
      <c r="B2" s="18">
        <v>0.5</v>
      </c>
      <c r="C2"/>
      <c r="E2" s="3"/>
    </row>
    <row r="3" spans="1:29" x14ac:dyDescent="0.2">
      <c r="E3" s="3" t="s">
        <v>37</v>
      </c>
      <c r="F3" s="35">
        <v>4</v>
      </c>
      <c r="G3">
        <f>F3</f>
        <v>4</v>
      </c>
      <c r="H3">
        <f t="shared" ref="H3:AC3" si="0">G3</f>
        <v>4</v>
      </c>
      <c r="I3">
        <f t="shared" si="0"/>
        <v>4</v>
      </c>
      <c r="J3">
        <f t="shared" si="0"/>
        <v>4</v>
      </c>
      <c r="K3">
        <f t="shared" si="0"/>
        <v>4</v>
      </c>
      <c r="L3">
        <f t="shared" si="0"/>
        <v>4</v>
      </c>
      <c r="M3">
        <f t="shared" si="0"/>
        <v>4</v>
      </c>
      <c r="N3">
        <f t="shared" si="0"/>
        <v>4</v>
      </c>
      <c r="O3">
        <f t="shared" si="0"/>
        <v>4</v>
      </c>
      <c r="P3">
        <f t="shared" si="0"/>
        <v>4</v>
      </c>
      <c r="Q3">
        <f t="shared" si="0"/>
        <v>4</v>
      </c>
      <c r="R3">
        <f t="shared" si="0"/>
        <v>4</v>
      </c>
      <c r="S3">
        <f t="shared" si="0"/>
        <v>4</v>
      </c>
      <c r="T3">
        <f t="shared" si="0"/>
        <v>4</v>
      </c>
      <c r="U3">
        <f t="shared" si="0"/>
        <v>4</v>
      </c>
      <c r="V3">
        <f t="shared" si="0"/>
        <v>4</v>
      </c>
      <c r="W3">
        <f t="shared" si="0"/>
        <v>4</v>
      </c>
      <c r="X3">
        <f t="shared" si="0"/>
        <v>4</v>
      </c>
      <c r="Y3">
        <f t="shared" si="0"/>
        <v>4</v>
      </c>
      <c r="Z3">
        <f t="shared" si="0"/>
        <v>4</v>
      </c>
      <c r="AA3">
        <f t="shared" si="0"/>
        <v>4</v>
      </c>
      <c r="AB3">
        <f t="shared" si="0"/>
        <v>4</v>
      </c>
      <c r="AC3">
        <f t="shared" si="0"/>
        <v>4</v>
      </c>
    </row>
    <row r="4" spans="1:29" x14ac:dyDescent="0.2">
      <c r="A4" s="3" t="s">
        <v>47</v>
      </c>
      <c r="B4" s="18">
        <v>0.89</v>
      </c>
      <c r="F4" s="3"/>
      <c r="G4" s="3"/>
    </row>
    <row r="5" spans="1:29" x14ac:dyDescent="0.2">
      <c r="A5" s="74" t="s">
        <v>53</v>
      </c>
      <c r="B5" s="18">
        <v>0.09</v>
      </c>
      <c r="D5" s="38"/>
      <c r="E5" s="39" t="s">
        <v>46</v>
      </c>
      <c r="F5" s="40">
        <v>250</v>
      </c>
      <c r="G5" s="41">
        <f>F5</f>
        <v>250</v>
      </c>
      <c r="H5" s="41">
        <f t="shared" ref="H5:AC5" si="1">G5</f>
        <v>250</v>
      </c>
      <c r="I5" s="41">
        <f t="shared" si="1"/>
        <v>250</v>
      </c>
      <c r="J5" s="41">
        <f t="shared" si="1"/>
        <v>250</v>
      </c>
      <c r="K5" s="41">
        <f t="shared" si="1"/>
        <v>250</v>
      </c>
      <c r="L5" s="41">
        <f t="shared" si="1"/>
        <v>250</v>
      </c>
      <c r="M5" s="41">
        <f t="shared" si="1"/>
        <v>250</v>
      </c>
      <c r="N5" s="41">
        <f t="shared" si="1"/>
        <v>250</v>
      </c>
      <c r="O5" s="41">
        <f t="shared" si="1"/>
        <v>250</v>
      </c>
      <c r="P5" s="41">
        <f t="shared" si="1"/>
        <v>250</v>
      </c>
      <c r="Q5" s="41">
        <f t="shared" si="1"/>
        <v>250</v>
      </c>
      <c r="R5" s="41">
        <f t="shared" si="1"/>
        <v>250</v>
      </c>
      <c r="S5" s="41">
        <f t="shared" si="1"/>
        <v>250</v>
      </c>
      <c r="T5" s="41">
        <f t="shared" si="1"/>
        <v>250</v>
      </c>
      <c r="U5" s="41">
        <f t="shared" si="1"/>
        <v>250</v>
      </c>
      <c r="V5" s="41">
        <f t="shared" si="1"/>
        <v>250</v>
      </c>
      <c r="W5" s="41">
        <f t="shared" si="1"/>
        <v>250</v>
      </c>
      <c r="X5" s="41">
        <f t="shared" si="1"/>
        <v>250</v>
      </c>
      <c r="Y5" s="41">
        <f t="shared" si="1"/>
        <v>250</v>
      </c>
      <c r="Z5" s="41">
        <f t="shared" si="1"/>
        <v>250</v>
      </c>
      <c r="AA5" s="41">
        <f t="shared" si="1"/>
        <v>250</v>
      </c>
      <c r="AB5" s="41">
        <f t="shared" si="1"/>
        <v>250</v>
      </c>
      <c r="AC5" s="42">
        <f t="shared" si="1"/>
        <v>250</v>
      </c>
    </row>
    <row r="6" spans="1:29" x14ac:dyDescent="0.2">
      <c r="D6" s="43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/>
    </row>
    <row r="7" spans="1:29" x14ac:dyDescent="0.2">
      <c r="A7" s="74" t="s">
        <v>63</v>
      </c>
      <c r="B7" s="36">
        <v>0.3</v>
      </c>
      <c r="D7" s="43"/>
      <c r="E7" s="44" t="s">
        <v>39</v>
      </c>
      <c r="F7" s="47">
        <f t="shared" ref="F7:AC7" si="2">AvgFootTrafficPerHour*HoursOfOpsPerDay</f>
        <v>1250</v>
      </c>
      <c r="G7" s="47">
        <f t="shared" si="2"/>
        <v>1250</v>
      </c>
      <c r="H7" s="47">
        <f t="shared" si="2"/>
        <v>1250</v>
      </c>
      <c r="I7" s="47">
        <f t="shared" si="2"/>
        <v>1250</v>
      </c>
      <c r="J7" s="47">
        <f t="shared" si="2"/>
        <v>1250</v>
      </c>
      <c r="K7" s="47">
        <f t="shared" si="2"/>
        <v>1250</v>
      </c>
      <c r="L7" s="47">
        <f t="shared" si="2"/>
        <v>1250</v>
      </c>
      <c r="M7" s="47">
        <f t="shared" si="2"/>
        <v>1250</v>
      </c>
      <c r="N7" s="47">
        <f t="shared" si="2"/>
        <v>1250</v>
      </c>
      <c r="O7" s="47">
        <f t="shared" si="2"/>
        <v>1250</v>
      </c>
      <c r="P7" s="47">
        <f t="shared" si="2"/>
        <v>1250</v>
      </c>
      <c r="Q7" s="47">
        <f t="shared" si="2"/>
        <v>1250</v>
      </c>
      <c r="R7" s="47">
        <f t="shared" si="2"/>
        <v>1250</v>
      </c>
      <c r="S7" s="47">
        <f t="shared" si="2"/>
        <v>1250</v>
      </c>
      <c r="T7" s="47">
        <f t="shared" si="2"/>
        <v>1250</v>
      </c>
      <c r="U7" s="47">
        <f t="shared" si="2"/>
        <v>1250</v>
      </c>
      <c r="V7" s="47">
        <f t="shared" si="2"/>
        <v>1250</v>
      </c>
      <c r="W7" s="47">
        <f t="shared" si="2"/>
        <v>1250</v>
      </c>
      <c r="X7" s="47">
        <f t="shared" si="2"/>
        <v>1250</v>
      </c>
      <c r="Y7" s="47">
        <f t="shared" si="2"/>
        <v>1250</v>
      </c>
      <c r="Z7" s="47">
        <f t="shared" si="2"/>
        <v>1250</v>
      </c>
      <c r="AA7" s="47">
        <f t="shared" si="2"/>
        <v>1250</v>
      </c>
      <c r="AB7" s="47">
        <f t="shared" si="2"/>
        <v>1250</v>
      </c>
      <c r="AC7" s="48">
        <f t="shared" si="2"/>
        <v>1250</v>
      </c>
    </row>
    <row r="8" spans="1:29" x14ac:dyDescent="0.2">
      <c r="D8" s="43"/>
      <c r="E8" s="44"/>
      <c r="F8" s="45"/>
      <c r="G8" s="49"/>
      <c r="H8" s="49"/>
      <c r="I8" s="49"/>
      <c r="J8" s="49"/>
      <c r="K8" s="49"/>
      <c r="L8" s="49"/>
      <c r="M8" s="49"/>
      <c r="N8" s="49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6"/>
    </row>
    <row r="9" spans="1:29" x14ac:dyDescent="0.2">
      <c r="A9" s="76" t="s">
        <v>45</v>
      </c>
      <c r="B9" s="37">
        <v>5</v>
      </c>
      <c r="D9" s="50"/>
      <c r="E9" s="51" t="s">
        <v>40</v>
      </c>
      <c r="F9" s="52">
        <f t="shared" ref="F9:AC9" si="3">DaysSelling*AvgDailyFootTraffic</f>
        <v>5000</v>
      </c>
      <c r="G9" s="52">
        <f t="shared" si="3"/>
        <v>5000</v>
      </c>
      <c r="H9" s="52">
        <f t="shared" si="3"/>
        <v>5000</v>
      </c>
      <c r="I9" s="52">
        <f t="shared" si="3"/>
        <v>5000</v>
      </c>
      <c r="J9" s="52">
        <f t="shared" si="3"/>
        <v>5000</v>
      </c>
      <c r="K9" s="52">
        <f t="shared" si="3"/>
        <v>5000</v>
      </c>
      <c r="L9" s="52">
        <f t="shared" si="3"/>
        <v>5000</v>
      </c>
      <c r="M9" s="52">
        <f t="shared" si="3"/>
        <v>5000</v>
      </c>
      <c r="N9" s="52">
        <f t="shared" si="3"/>
        <v>5000</v>
      </c>
      <c r="O9" s="52">
        <f t="shared" si="3"/>
        <v>5000</v>
      </c>
      <c r="P9" s="52">
        <f t="shared" si="3"/>
        <v>5000</v>
      </c>
      <c r="Q9" s="52">
        <f t="shared" si="3"/>
        <v>5000</v>
      </c>
      <c r="R9" s="52">
        <f t="shared" si="3"/>
        <v>5000</v>
      </c>
      <c r="S9" s="52">
        <f t="shared" si="3"/>
        <v>5000</v>
      </c>
      <c r="T9" s="52">
        <f t="shared" si="3"/>
        <v>5000</v>
      </c>
      <c r="U9" s="52">
        <f t="shared" si="3"/>
        <v>5000</v>
      </c>
      <c r="V9" s="52">
        <f t="shared" si="3"/>
        <v>5000</v>
      </c>
      <c r="W9" s="52">
        <f t="shared" si="3"/>
        <v>5000</v>
      </c>
      <c r="X9" s="52">
        <f t="shared" si="3"/>
        <v>5000</v>
      </c>
      <c r="Y9" s="52">
        <f t="shared" si="3"/>
        <v>5000</v>
      </c>
      <c r="Z9" s="52">
        <f t="shared" si="3"/>
        <v>5000</v>
      </c>
      <c r="AA9" s="52">
        <f t="shared" si="3"/>
        <v>5000</v>
      </c>
      <c r="AB9" s="52">
        <f t="shared" si="3"/>
        <v>5000</v>
      </c>
      <c r="AC9" s="53">
        <f t="shared" si="3"/>
        <v>5000</v>
      </c>
    </row>
    <row r="11" spans="1:29" x14ac:dyDescent="0.2">
      <c r="D11" s="38"/>
      <c r="E11" s="39" t="s">
        <v>27</v>
      </c>
      <c r="F11" s="54">
        <v>0.25</v>
      </c>
      <c r="G11" s="55">
        <f>F11</f>
        <v>0.25</v>
      </c>
      <c r="H11" s="55">
        <f t="shared" ref="H11:AC11" si="4">G11</f>
        <v>0.25</v>
      </c>
      <c r="I11" s="55">
        <f t="shared" si="4"/>
        <v>0.25</v>
      </c>
      <c r="J11" s="55">
        <f t="shared" si="4"/>
        <v>0.25</v>
      </c>
      <c r="K11" s="55">
        <f t="shared" si="4"/>
        <v>0.25</v>
      </c>
      <c r="L11" s="55">
        <f t="shared" si="4"/>
        <v>0.25</v>
      </c>
      <c r="M11" s="55">
        <f t="shared" si="4"/>
        <v>0.25</v>
      </c>
      <c r="N11" s="55">
        <f t="shared" si="4"/>
        <v>0.25</v>
      </c>
      <c r="O11" s="55">
        <f t="shared" si="4"/>
        <v>0.25</v>
      </c>
      <c r="P11" s="55">
        <f t="shared" si="4"/>
        <v>0.25</v>
      </c>
      <c r="Q11" s="55">
        <f t="shared" si="4"/>
        <v>0.25</v>
      </c>
      <c r="R11" s="55">
        <f t="shared" si="4"/>
        <v>0.25</v>
      </c>
      <c r="S11" s="55">
        <f t="shared" si="4"/>
        <v>0.25</v>
      </c>
      <c r="T11" s="55">
        <f t="shared" si="4"/>
        <v>0.25</v>
      </c>
      <c r="U11" s="55">
        <f t="shared" si="4"/>
        <v>0.25</v>
      </c>
      <c r="V11" s="55">
        <f t="shared" si="4"/>
        <v>0.25</v>
      </c>
      <c r="W11" s="55">
        <f t="shared" si="4"/>
        <v>0.25</v>
      </c>
      <c r="X11" s="55">
        <f t="shared" si="4"/>
        <v>0.25</v>
      </c>
      <c r="Y11" s="55">
        <f t="shared" si="4"/>
        <v>0.25</v>
      </c>
      <c r="Z11" s="55">
        <f t="shared" si="4"/>
        <v>0.25</v>
      </c>
      <c r="AA11" s="55">
        <f t="shared" si="4"/>
        <v>0.25</v>
      </c>
      <c r="AB11" s="55">
        <f t="shared" si="4"/>
        <v>0.25</v>
      </c>
      <c r="AC11" s="56">
        <f t="shared" si="4"/>
        <v>0.25</v>
      </c>
    </row>
    <row r="12" spans="1:29" x14ac:dyDescent="0.2">
      <c r="D12" s="43"/>
      <c r="E12" s="44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6"/>
    </row>
    <row r="13" spans="1:29" x14ac:dyDescent="0.2">
      <c r="D13" s="50"/>
      <c r="E13" s="51" t="s">
        <v>41</v>
      </c>
      <c r="F13" s="52">
        <f t="shared" ref="F13:AC13" si="5">StopPercentage*TotalMonthlyFootTraffic</f>
        <v>1250</v>
      </c>
      <c r="G13" s="52">
        <f t="shared" si="5"/>
        <v>1250</v>
      </c>
      <c r="H13" s="52">
        <f t="shared" si="5"/>
        <v>1250</v>
      </c>
      <c r="I13" s="52">
        <f t="shared" si="5"/>
        <v>1250</v>
      </c>
      <c r="J13" s="52">
        <f t="shared" si="5"/>
        <v>1250</v>
      </c>
      <c r="K13" s="52">
        <f t="shared" si="5"/>
        <v>1250</v>
      </c>
      <c r="L13" s="52">
        <f t="shared" si="5"/>
        <v>1250</v>
      </c>
      <c r="M13" s="52">
        <f t="shared" si="5"/>
        <v>1250</v>
      </c>
      <c r="N13" s="52">
        <f t="shared" si="5"/>
        <v>1250</v>
      </c>
      <c r="O13" s="52">
        <f t="shared" si="5"/>
        <v>1250</v>
      </c>
      <c r="P13" s="52">
        <f t="shared" si="5"/>
        <v>1250</v>
      </c>
      <c r="Q13" s="52">
        <f t="shared" si="5"/>
        <v>1250</v>
      </c>
      <c r="R13" s="52">
        <f t="shared" si="5"/>
        <v>1250</v>
      </c>
      <c r="S13" s="52">
        <f t="shared" si="5"/>
        <v>1250</v>
      </c>
      <c r="T13" s="52">
        <f t="shared" si="5"/>
        <v>1250</v>
      </c>
      <c r="U13" s="52">
        <f t="shared" si="5"/>
        <v>1250</v>
      </c>
      <c r="V13" s="52">
        <f t="shared" si="5"/>
        <v>1250</v>
      </c>
      <c r="W13" s="52">
        <f t="shared" si="5"/>
        <v>1250</v>
      </c>
      <c r="X13" s="52">
        <f t="shared" si="5"/>
        <v>1250</v>
      </c>
      <c r="Y13" s="52">
        <f t="shared" si="5"/>
        <v>1250</v>
      </c>
      <c r="Z13" s="52">
        <f t="shared" si="5"/>
        <v>1250</v>
      </c>
      <c r="AA13" s="52">
        <f t="shared" si="5"/>
        <v>1250</v>
      </c>
      <c r="AB13" s="52">
        <f t="shared" si="5"/>
        <v>1250</v>
      </c>
      <c r="AC13" s="53">
        <f t="shared" si="5"/>
        <v>1250</v>
      </c>
    </row>
    <row r="15" spans="1:29" x14ac:dyDescent="0.2">
      <c r="D15" s="38"/>
      <c r="E15" s="39" t="s">
        <v>28</v>
      </c>
      <c r="F15" s="54">
        <v>0.6</v>
      </c>
      <c r="G15" s="55">
        <f>F15</f>
        <v>0.6</v>
      </c>
      <c r="H15" s="55">
        <f t="shared" ref="H15:AC15" si="6">G15</f>
        <v>0.6</v>
      </c>
      <c r="I15" s="55">
        <f t="shared" si="6"/>
        <v>0.6</v>
      </c>
      <c r="J15" s="55">
        <f t="shared" si="6"/>
        <v>0.6</v>
      </c>
      <c r="K15" s="55">
        <f t="shared" si="6"/>
        <v>0.6</v>
      </c>
      <c r="L15" s="55">
        <f t="shared" si="6"/>
        <v>0.6</v>
      </c>
      <c r="M15" s="55">
        <f t="shared" si="6"/>
        <v>0.6</v>
      </c>
      <c r="N15" s="55">
        <f t="shared" si="6"/>
        <v>0.6</v>
      </c>
      <c r="O15" s="55">
        <f t="shared" si="6"/>
        <v>0.6</v>
      </c>
      <c r="P15" s="55">
        <f t="shared" si="6"/>
        <v>0.6</v>
      </c>
      <c r="Q15" s="55">
        <f t="shared" si="6"/>
        <v>0.6</v>
      </c>
      <c r="R15" s="55">
        <f t="shared" si="6"/>
        <v>0.6</v>
      </c>
      <c r="S15" s="55">
        <f t="shared" si="6"/>
        <v>0.6</v>
      </c>
      <c r="T15" s="55">
        <f t="shared" si="6"/>
        <v>0.6</v>
      </c>
      <c r="U15" s="55">
        <f t="shared" si="6"/>
        <v>0.6</v>
      </c>
      <c r="V15" s="55">
        <f t="shared" si="6"/>
        <v>0.6</v>
      </c>
      <c r="W15" s="55">
        <f t="shared" si="6"/>
        <v>0.6</v>
      </c>
      <c r="X15" s="55">
        <f t="shared" si="6"/>
        <v>0.6</v>
      </c>
      <c r="Y15" s="55">
        <f t="shared" si="6"/>
        <v>0.6</v>
      </c>
      <c r="Z15" s="55">
        <f t="shared" si="6"/>
        <v>0.6</v>
      </c>
      <c r="AA15" s="55">
        <f t="shared" si="6"/>
        <v>0.6</v>
      </c>
      <c r="AB15" s="55">
        <f t="shared" si="6"/>
        <v>0.6</v>
      </c>
      <c r="AC15" s="56">
        <f t="shared" si="6"/>
        <v>0.6</v>
      </c>
    </row>
    <row r="16" spans="1:29" x14ac:dyDescent="0.2"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6"/>
    </row>
    <row r="17" spans="4:29" x14ac:dyDescent="0.2">
      <c r="D17" s="50"/>
      <c r="E17" s="51" t="s">
        <v>42</v>
      </c>
      <c r="F17" s="52">
        <f t="shared" ref="F17:AC17" si="7">PurchasePercentage*TotalMonthlyStops</f>
        <v>750</v>
      </c>
      <c r="G17" s="52">
        <f t="shared" si="7"/>
        <v>750</v>
      </c>
      <c r="H17" s="52">
        <f t="shared" si="7"/>
        <v>750</v>
      </c>
      <c r="I17" s="52">
        <f t="shared" si="7"/>
        <v>750</v>
      </c>
      <c r="J17" s="52">
        <f t="shared" si="7"/>
        <v>750</v>
      </c>
      <c r="K17" s="52">
        <f t="shared" si="7"/>
        <v>750</v>
      </c>
      <c r="L17" s="52">
        <f t="shared" si="7"/>
        <v>750</v>
      </c>
      <c r="M17" s="52">
        <f t="shared" si="7"/>
        <v>750</v>
      </c>
      <c r="N17" s="52">
        <f t="shared" si="7"/>
        <v>750</v>
      </c>
      <c r="O17" s="52">
        <f t="shared" si="7"/>
        <v>750</v>
      </c>
      <c r="P17" s="52">
        <f t="shared" si="7"/>
        <v>750</v>
      </c>
      <c r="Q17" s="52">
        <f t="shared" si="7"/>
        <v>750</v>
      </c>
      <c r="R17" s="52">
        <f t="shared" si="7"/>
        <v>750</v>
      </c>
      <c r="S17" s="52">
        <f t="shared" si="7"/>
        <v>750</v>
      </c>
      <c r="T17" s="52">
        <f t="shared" si="7"/>
        <v>750</v>
      </c>
      <c r="U17" s="52">
        <f t="shared" si="7"/>
        <v>750</v>
      </c>
      <c r="V17" s="52">
        <f t="shared" si="7"/>
        <v>750</v>
      </c>
      <c r="W17" s="52">
        <f t="shared" si="7"/>
        <v>750</v>
      </c>
      <c r="X17" s="52">
        <f t="shared" si="7"/>
        <v>750</v>
      </c>
      <c r="Y17" s="52">
        <f t="shared" si="7"/>
        <v>750</v>
      </c>
      <c r="Z17" s="52">
        <f t="shared" si="7"/>
        <v>750</v>
      </c>
      <c r="AA17" s="52">
        <f t="shared" si="7"/>
        <v>750</v>
      </c>
      <c r="AB17" s="52">
        <f t="shared" si="7"/>
        <v>750</v>
      </c>
      <c r="AC17" s="53">
        <f t="shared" si="7"/>
        <v>750</v>
      </c>
    </row>
    <row r="19" spans="4:29" s="72" customFormat="1" x14ac:dyDescent="0.2">
      <c r="E19" s="73" t="s">
        <v>43</v>
      </c>
      <c r="F19" s="71">
        <v>1.2</v>
      </c>
      <c r="G19" s="72">
        <f>F19</f>
        <v>1.2</v>
      </c>
      <c r="H19" s="72">
        <f t="shared" ref="H19:AC19" si="8">G19</f>
        <v>1.2</v>
      </c>
      <c r="I19" s="72">
        <f t="shared" si="8"/>
        <v>1.2</v>
      </c>
      <c r="J19" s="72">
        <f t="shared" si="8"/>
        <v>1.2</v>
      </c>
      <c r="K19" s="72">
        <f t="shared" si="8"/>
        <v>1.2</v>
      </c>
      <c r="L19" s="72">
        <f t="shared" si="8"/>
        <v>1.2</v>
      </c>
      <c r="M19" s="72">
        <f t="shared" si="8"/>
        <v>1.2</v>
      </c>
      <c r="N19" s="72">
        <f t="shared" si="8"/>
        <v>1.2</v>
      </c>
      <c r="O19" s="72">
        <f t="shared" si="8"/>
        <v>1.2</v>
      </c>
      <c r="P19" s="72">
        <f t="shared" si="8"/>
        <v>1.2</v>
      </c>
      <c r="Q19" s="72">
        <f t="shared" si="8"/>
        <v>1.2</v>
      </c>
      <c r="R19" s="72">
        <f t="shared" si="8"/>
        <v>1.2</v>
      </c>
      <c r="S19" s="72">
        <f t="shared" si="8"/>
        <v>1.2</v>
      </c>
      <c r="T19" s="72">
        <f t="shared" si="8"/>
        <v>1.2</v>
      </c>
      <c r="U19" s="72">
        <f t="shared" si="8"/>
        <v>1.2</v>
      </c>
      <c r="V19" s="72">
        <f t="shared" si="8"/>
        <v>1.2</v>
      </c>
      <c r="W19" s="72">
        <f t="shared" si="8"/>
        <v>1.2</v>
      </c>
      <c r="X19" s="72">
        <f t="shared" si="8"/>
        <v>1.2</v>
      </c>
      <c r="Y19" s="72">
        <f t="shared" si="8"/>
        <v>1.2</v>
      </c>
      <c r="Z19" s="72">
        <f t="shared" si="8"/>
        <v>1.2</v>
      </c>
      <c r="AA19" s="72">
        <f t="shared" si="8"/>
        <v>1.2</v>
      </c>
      <c r="AB19" s="72">
        <f t="shared" si="8"/>
        <v>1.2</v>
      </c>
      <c r="AC19" s="72">
        <f t="shared" si="8"/>
        <v>1.2</v>
      </c>
    </row>
    <row r="20" spans="4:29" s="72" customFormat="1" x14ac:dyDescent="0.2">
      <c r="E20" s="73"/>
    </row>
    <row r="21" spans="4:29" s="63" customFormat="1" x14ac:dyDescent="0.2">
      <c r="E21" s="62" t="s">
        <v>44</v>
      </c>
      <c r="F21" s="66">
        <f>F17*F19</f>
        <v>900</v>
      </c>
      <c r="G21" s="66">
        <f t="shared" ref="G21:AC21" si="9">G17*G19</f>
        <v>900</v>
      </c>
      <c r="H21" s="66">
        <f t="shared" si="9"/>
        <v>900</v>
      </c>
      <c r="I21" s="66">
        <f t="shared" si="9"/>
        <v>900</v>
      </c>
      <c r="J21" s="66">
        <f t="shared" si="9"/>
        <v>900</v>
      </c>
      <c r="K21" s="66">
        <f t="shared" si="9"/>
        <v>900</v>
      </c>
      <c r="L21" s="66">
        <f t="shared" si="9"/>
        <v>900</v>
      </c>
      <c r="M21" s="66">
        <f t="shared" si="9"/>
        <v>900</v>
      </c>
      <c r="N21" s="66">
        <f t="shared" si="9"/>
        <v>900</v>
      </c>
      <c r="O21" s="66">
        <f t="shared" si="9"/>
        <v>900</v>
      </c>
      <c r="P21" s="66">
        <f t="shared" si="9"/>
        <v>900</v>
      </c>
      <c r="Q21" s="66">
        <f t="shared" si="9"/>
        <v>900</v>
      </c>
      <c r="R21" s="66">
        <f t="shared" si="9"/>
        <v>900</v>
      </c>
      <c r="S21" s="66">
        <f t="shared" si="9"/>
        <v>900</v>
      </c>
      <c r="T21" s="66">
        <f t="shared" si="9"/>
        <v>900</v>
      </c>
      <c r="U21" s="66">
        <f t="shared" si="9"/>
        <v>900</v>
      </c>
      <c r="V21" s="66">
        <f t="shared" si="9"/>
        <v>900</v>
      </c>
      <c r="W21" s="66">
        <f t="shared" si="9"/>
        <v>900</v>
      </c>
      <c r="X21" s="66">
        <f t="shared" si="9"/>
        <v>900</v>
      </c>
      <c r="Y21" s="66">
        <f t="shared" si="9"/>
        <v>900</v>
      </c>
      <c r="Z21" s="66">
        <f t="shared" si="9"/>
        <v>900</v>
      </c>
      <c r="AA21" s="66">
        <f t="shared" si="9"/>
        <v>900</v>
      </c>
      <c r="AB21" s="66">
        <f t="shared" si="9"/>
        <v>900</v>
      </c>
      <c r="AC21" s="66">
        <f t="shared" si="9"/>
        <v>900</v>
      </c>
    </row>
    <row r="22" spans="4:29" s="63" customFormat="1" x14ac:dyDescent="0.2">
      <c r="E22" s="62" t="s">
        <v>61</v>
      </c>
      <c r="F22" s="66">
        <f>F21/F3/$B$9</f>
        <v>45</v>
      </c>
      <c r="G22" s="66">
        <f t="shared" ref="G22:AC22" si="10">G21/G3/$B$9</f>
        <v>45</v>
      </c>
      <c r="H22" s="66">
        <f t="shared" si="10"/>
        <v>45</v>
      </c>
      <c r="I22" s="66">
        <f t="shared" si="10"/>
        <v>45</v>
      </c>
      <c r="J22" s="66">
        <f t="shared" si="10"/>
        <v>45</v>
      </c>
      <c r="K22" s="66">
        <f t="shared" si="10"/>
        <v>45</v>
      </c>
      <c r="L22" s="66">
        <f t="shared" si="10"/>
        <v>45</v>
      </c>
      <c r="M22" s="66">
        <f t="shared" si="10"/>
        <v>45</v>
      </c>
      <c r="N22" s="66">
        <f t="shared" si="10"/>
        <v>45</v>
      </c>
      <c r="O22" s="66">
        <f t="shared" si="10"/>
        <v>45</v>
      </c>
      <c r="P22" s="66">
        <f t="shared" si="10"/>
        <v>45</v>
      </c>
      <c r="Q22" s="66">
        <f t="shared" si="10"/>
        <v>45</v>
      </c>
      <c r="R22" s="66">
        <f t="shared" si="10"/>
        <v>45</v>
      </c>
      <c r="S22" s="66">
        <f t="shared" si="10"/>
        <v>45</v>
      </c>
      <c r="T22" s="66">
        <f t="shared" si="10"/>
        <v>45</v>
      </c>
      <c r="U22" s="66">
        <f t="shared" si="10"/>
        <v>45</v>
      </c>
      <c r="V22" s="66">
        <f t="shared" si="10"/>
        <v>45</v>
      </c>
      <c r="W22" s="66">
        <f t="shared" si="10"/>
        <v>45</v>
      </c>
      <c r="X22" s="66">
        <f t="shared" si="10"/>
        <v>45</v>
      </c>
      <c r="Y22" s="66">
        <f t="shared" si="10"/>
        <v>45</v>
      </c>
      <c r="Z22" s="66">
        <f t="shared" si="10"/>
        <v>45</v>
      </c>
      <c r="AA22" s="66">
        <f t="shared" si="10"/>
        <v>45</v>
      </c>
      <c r="AB22" s="66">
        <f t="shared" si="10"/>
        <v>45</v>
      </c>
      <c r="AC22" s="66">
        <f t="shared" si="10"/>
        <v>45</v>
      </c>
    </row>
    <row r="23" spans="4:29" s="63" customFormat="1" x14ac:dyDescent="0.2">
      <c r="E23" s="62"/>
    </row>
    <row r="24" spans="4:29" s="61" customFormat="1" x14ac:dyDescent="0.2">
      <c r="E24" s="64" t="s">
        <v>54</v>
      </c>
      <c r="F24" s="65">
        <f>F21*$B$7</f>
        <v>270</v>
      </c>
      <c r="G24" s="65">
        <f t="shared" ref="G24:AC24" si="11">G21*$B$7</f>
        <v>270</v>
      </c>
      <c r="H24" s="65">
        <f t="shared" si="11"/>
        <v>270</v>
      </c>
      <c r="I24" s="65">
        <f t="shared" si="11"/>
        <v>270</v>
      </c>
      <c r="J24" s="65">
        <f t="shared" si="11"/>
        <v>270</v>
      </c>
      <c r="K24" s="65">
        <f t="shared" si="11"/>
        <v>270</v>
      </c>
      <c r="L24" s="65">
        <f t="shared" si="11"/>
        <v>270</v>
      </c>
      <c r="M24" s="65">
        <f t="shared" si="11"/>
        <v>270</v>
      </c>
      <c r="N24" s="65">
        <f t="shared" si="11"/>
        <v>270</v>
      </c>
      <c r="O24" s="65">
        <f t="shared" si="11"/>
        <v>270</v>
      </c>
      <c r="P24" s="65">
        <f t="shared" si="11"/>
        <v>270</v>
      </c>
      <c r="Q24" s="65">
        <f t="shared" si="11"/>
        <v>270</v>
      </c>
      <c r="R24" s="65">
        <f t="shared" si="11"/>
        <v>270</v>
      </c>
      <c r="S24" s="65">
        <f t="shared" si="11"/>
        <v>270</v>
      </c>
      <c r="T24" s="65">
        <f t="shared" si="11"/>
        <v>270</v>
      </c>
      <c r="U24" s="65">
        <f t="shared" si="11"/>
        <v>270</v>
      </c>
      <c r="V24" s="65">
        <f t="shared" si="11"/>
        <v>270</v>
      </c>
      <c r="W24" s="65">
        <f t="shared" si="11"/>
        <v>270</v>
      </c>
      <c r="X24" s="65">
        <f t="shared" si="11"/>
        <v>270</v>
      </c>
      <c r="Y24" s="65">
        <f t="shared" si="11"/>
        <v>270</v>
      </c>
      <c r="Z24" s="65">
        <f t="shared" si="11"/>
        <v>270</v>
      </c>
      <c r="AA24" s="65">
        <f t="shared" si="11"/>
        <v>270</v>
      </c>
      <c r="AB24" s="65">
        <f t="shared" si="11"/>
        <v>270</v>
      </c>
      <c r="AC24" s="65">
        <f t="shared" si="11"/>
        <v>270</v>
      </c>
    </row>
    <row r="25" spans="4:29" s="61" customFormat="1" x14ac:dyDescent="0.2">
      <c r="E25" s="64" t="s">
        <v>55</v>
      </c>
      <c r="F25" s="65">
        <f>F21-F24</f>
        <v>630</v>
      </c>
      <c r="G25" s="65">
        <f t="shared" ref="G25:AC25" si="12">G21-G24</f>
        <v>630</v>
      </c>
      <c r="H25" s="65">
        <f t="shared" si="12"/>
        <v>630</v>
      </c>
      <c r="I25" s="65">
        <f t="shared" si="12"/>
        <v>630</v>
      </c>
      <c r="J25" s="65">
        <f t="shared" si="12"/>
        <v>630</v>
      </c>
      <c r="K25" s="65">
        <f t="shared" si="12"/>
        <v>630</v>
      </c>
      <c r="L25" s="65">
        <f t="shared" si="12"/>
        <v>630</v>
      </c>
      <c r="M25" s="65">
        <f t="shared" si="12"/>
        <v>630</v>
      </c>
      <c r="N25" s="65">
        <f t="shared" si="12"/>
        <v>630</v>
      </c>
      <c r="O25" s="65">
        <f t="shared" si="12"/>
        <v>630</v>
      </c>
      <c r="P25" s="65">
        <f t="shared" si="12"/>
        <v>630</v>
      </c>
      <c r="Q25" s="65">
        <f t="shared" si="12"/>
        <v>630</v>
      </c>
      <c r="R25" s="65">
        <f t="shared" si="12"/>
        <v>630</v>
      </c>
      <c r="S25" s="65">
        <f t="shared" si="12"/>
        <v>630</v>
      </c>
      <c r="T25" s="65">
        <f t="shared" si="12"/>
        <v>630</v>
      </c>
      <c r="U25" s="65">
        <f t="shared" si="12"/>
        <v>630</v>
      </c>
      <c r="V25" s="65">
        <f t="shared" si="12"/>
        <v>630</v>
      </c>
      <c r="W25" s="65">
        <f t="shared" si="12"/>
        <v>630</v>
      </c>
      <c r="X25" s="65">
        <f t="shared" si="12"/>
        <v>630</v>
      </c>
      <c r="Y25" s="65">
        <f t="shared" si="12"/>
        <v>630</v>
      </c>
      <c r="Z25" s="65">
        <f t="shared" si="12"/>
        <v>630</v>
      </c>
      <c r="AA25" s="65">
        <f t="shared" si="12"/>
        <v>630</v>
      </c>
      <c r="AB25" s="65">
        <f t="shared" si="12"/>
        <v>630</v>
      </c>
      <c r="AC25" s="65">
        <f t="shared" si="12"/>
        <v>630</v>
      </c>
    </row>
    <row r="26" spans="4:29" s="61" customFormat="1" x14ac:dyDescent="0.2">
      <c r="E26" s="64"/>
    </row>
    <row r="27" spans="4:29" s="61" customFormat="1" x14ac:dyDescent="0.2">
      <c r="E27" s="64" t="s">
        <v>56</v>
      </c>
      <c r="F27" s="67">
        <f>F24*($B$1+$B$2)</f>
        <v>810</v>
      </c>
      <c r="G27" s="67">
        <f t="shared" ref="G27:AC27" si="13">G24*($B$1+$B$2)</f>
        <v>810</v>
      </c>
      <c r="H27" s="67">
        <f t="shared" si="13"/>
        <v>810</v>
      </c>
      <c r="I27" s="67">
        <f t="shared" si="13"/>
        <v>810</v>
      </c>
      <c r="J27" s="67">
        <f t="shared" si="13"/>
        <v>810</v>
      </c>
      <c r="K27" s="67">
        <f t="shared" si="13"/>
        <v>810</v>
      </c>
      <c r="L27" s="67">
        <f t="shared" si="13"/>
        <v>810</v>
      </c>
      <c r="M27" s="67">
        <f t="shared" si="13"/>
        <v>810</v>
      </c>
      <c r="N27" s="67">
        <f t="shared" si="13"/>
        <v>810</v>
      </c>
      <c r="O27" s="67">
        <f t="shared" si="13"/>
        <v>810</v>
      </c>
      <c r="P27" s="67">
        <f t="shared" si="13"/>
        <v>810</v>
      </c>
      <c r="Q27" s="67">
        <f t="shared" si="13"/>
        <v>810</v>
      </c>
      <c r="R27" s="67">
        <f t="shared" si="13"/>
        <v>810</v>
      </c>
      <c r="S27" s="67">
        <f t="shared" si="13"/>
        <v>810</v>
      </c>
      <c r="T27" s="67">
        <f t="shared" si="13"/>
        <v>810</v>
      </c>
      <c r="U27" s="67">
        <f t="shared" si="13"/>
        <v>810</v>
      </c>
      <c r="V27" s="67">
        <f t="shared" si="13"/>
        <v>810</v>
      </c>
      <c r="W27" s="67">
        <f t="shared" si="13"/>
        <v>810</v>
      </c>
      <c r="X27" s="67">
        <f t="shared" si="13"/>
        <v>810</v>
      </c>
      <c r="Y27" s="67">
        <f t="shared" si="13"/>
        <v>810</v>
      </c>
      <c r="Z27" s="67">
        <f t="shared" si="13"/>
        <v>810</v>
      </c>
      <c r="AA27" s="67">
        <f t="shared" si="13"/>
        <v>810</v>
      </c>
      <c r="AB27" s="67">
        <f t="shared" si="13"/>
        <v>810</v>
      </c>
      <c r="AC27" s="67">
        <f t="shared" si="13"/>
        <v>810</v>
      </c>
    </row>
    <row r="28" spans="4:29" s="61" customFormat="1" x14ac:dyDescent="0.2">
      <c r="E28" s="64" t="s">
        <v>57</v>
      </c>
      <c r="F28" s="67">
        <f t="shared" ref="F28:AC28" si="14">MonthlyRegularCupsSold*PriceRegularCup</f>
        <v>1575</v>
      </c>
      <c r="G28" s="67">
        <f t="shared" si="14"/>
        <v>1575</v>
      </c>
      <c r="H28" s="67">
        <f t="shared" si="14"/>
        <v>1575</v>
      </c>
      <c r="I28" s="67">
        <f t="shared" si="14"/>
        <v>1575</v>
      </c>
      <c r="J28" s="67">
        <f t="shared" si="14"/>
        <v>1575</v>
      </c>
      <c r="K28" s="67">
        <f t="shared" si="14"/>
        <v>1575</v>
      </c>
      <c r="L28" s="67">
        <f t="shared" si="14"/>
        <v>1575</v>
      </c>
      <c r="M28" s="67">
        <f t="shared" si="14"/>
        <v>1575</v>
      </c>
      <c r="N28" s="67">
        <f t="shared" si="14"/>
        <v>1575</v>
      </c>
      <c r="O28" s="67">
        <f t="shared" si="14"/>
        <v>1575</v>
      </c>
      <c r="P28" s="67">
        <f t="shared" si="14"/>
        <v>1575</v>
      </c>
      <c r="Q28" s="67">
        <f t="shared" si="14"/>
        <v>1575</v>
      </c>
      <c r="R28" s="67">
        <f t="shared" si="14"/>
        <v>1575</v>
      </c>
      <c r="S28" s="67">
        <f t="shared" si="14"/>
        <v>1575</v>
      </c>
      <c r="T28" s="67">
        <f t="shared" si="14"/>
        <v>1575</v>
      </c>
      <c r="U28" s="67">
        <f t="shared" si="14"/>
        <v>1575</v>
      </c>
      <c r="V28" s="67">
        <f t="shared" si="14"/>
        <v>1575</v>
      </c>
      <c r="W28" s="67">
        <f t="shared" si="14"/>
        <v>1575</v>
      </c>
      <c r="X28" s="67">
        <f t="shared" si="14"/>
        <v>1575</v>
      </c>
      <c r="Y28" s="67">
        <f t="shared" si="14"/>
        <v>1575</v>
      </c>
      <c r="Z28" s="67">
        <f t="shared" si="14"/>
        <v>1575</v>
      </c>
      <c r="AA28" s="67">
        <f t="shared" si="14"/>
        <v>1575</v>
      </c>
      <c r="AB28" s="67">
        <f t="shared" si="14"/>
        <v>1575</v>
      </c>
      <c r="AC28" s="67">
        <f t="shared" si="14"/>
        <v>1575</v>
      </c>
    </row>
    <row r="29" spans="4:29" s="61" customFormat="1" x14ac:dyDescent="0.2">
      <c r="E29" s="64"/>
    </row>
    <row r="30" spans="4:29" s="63" customFormat="1" x14ac:dyDescent="0.2">
      <c r="E30" s="62" t="s">
        <v>58</v>
      </c>
      <c r="F30" s="68">
        <f>F27+F28</f>
        <v>2385</v>
      </c>
      <c r="G30" s="68">
        <f t="shared" ref="G30:AC30" si="15">G27+G28</f>
        <v>2385</v>
      </c>
      <c r="H30" s="68">
        <f t="shared" si="15"/>
        <v>2385</v>
      </c>
      <c r="I30" s="68">
        <f t="shared" si="15"/>
        <v>2385</v>
      </c>
      <c r="J30" s="68">
        <f t="shared" si="15"/>
        <v>2385</v>
      </c>
      <c r="K30" s="68">
        <f t="shared" si="15"/>
        <v>2385</v>
      </c>
      <c r="L30" s="68">
        <f t="shared" si="15"/>
        <v>2385</v>
      </c>
      <c r="M30" s="68">
        <f t="shared" si="15"/>
        <v>2385</v>
      </c>
      <c r="N30" s="68">
        <f t="shared" si="15"/>
        <v>2385</v>
      </c>
      <c r="O30" s="68">
        <f t="shared" si="15"/>
        <v>2385</v>
      </c>
      <c r="P30" s="68">
        <f t="shared" si="15"/>
        <v>2385</v>
      </c>
      <c r="Q30" s="68">
        <f t="shared" si="15"/>
        <v>2385</v>
      </c>
      <c r="R30" s="68">
        <f t="shared" si="15"/>
        <v>2385</v>
      </c>
      <c r="S30" s="68">
        <f t="shared" si="15"/>
        <v>2385</v>
      </c>
      <c r="T30" s="68">
        <f t="shared" si="15"/>
        <v>2385</v>
      </c>
      <c r="U30" s="68">
        <f t="shared" si="15"/>
        <v>2385</v>
      </c>
      <c r="V30" s="68">
        <f t="shared" si="15"/>
        <v>2385</v>
      </c>
      <c r="W30" s="68">
        <f t="shared" si="15"/>
        <v>2385</v>
      </c>
      <c r="X30" s="68">
        <f t="shared" si="15"/>
        <v>2385</v>
      </c>
      <c r="Y30" s="68">
        <f t="shared" si="15"/>
        <v>2385</v>
      </c>
      <c r="Z30" s="68">
        <f t="shared" si="15"/>
        <v>2385</v>
      </c>
      <c r="AA30" s="68">
        <f t="shared" si="15"/>
        <v>2385</v>
      </c>
      <c r="AB30" s="68">
        <f t="shared" si="15"/>
        <v>2385</v>
      </c>
      <c r="AC30" s="68">
        <f t="shared" si="15"/>
        <v>2385</v>
      </c>
    </row>
    <row r="31" spans="4:29" s="63" customFormat="1" x14ac:dyDescent="0.2">
      <c r="E31" s="62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</row>
    <row r="32" spans="4:29" s="63" customFormat="1" x14ac:dyDescent="0.2">
      <c r="E32" s="64" t="s">
        <v>59</v>
      </c>
      <c r="F32" s="69">
        <f>F24*($B$4+$B$5)</f>
        <v>264.60000000000002</v>
      </c>
      <c r="G32" s="69">
        <f t="shared" ref="G32:AC32" si="16">G24*($B$4+$B$5)</f>
        <v>264.60000000000002</v>
      </c>
      <c r="H32" s="69">
        <f t="shared" si="16"/>
        <v>264.60000000000002</v>
      </c>
      <c r="I32" s="69">
        <f t="shared" si="16"/>
        <v>264.60000000000002</v>
      </c>
      <c r="J32" s="69">
        <f t="shared" si="16"/>
        <v>264.60000000000002</v>
      </c>
      <c r="K32" s="69">
        <f t="shared" si="16"/>
        <v>264.60000000000002</v>
      </c>
      <c r="L32" s="69">
        <f t="shared" si="16"/>
        <v>264.60000000000002</v>
      </c>
      <c r="M32" s="69">
        <f t="shared" si="16"/>
        <v>264.60000000000002</v>
      </c>
      <c r="N32" s="69">
        <f t="shared" si="16"/>
        <v>264.60000000000002</v>
      </c>
      <c r="O32" s="69">
        <f t="shared" si="16"/>
        <v>264.60000000000002</v>
      </c>
      <c r="P32" s="69">
        <f t="shared" si="16"/>
        <v>264.60000000000002</v>
      </c>
      <c r="Q32" s="69">
        <f t="shared" si="16"/>
        <v>264.60000000000002</v>
      </c>
      <c r="R32" s="69">
        <f t="shared" si="16"/>
        <v>264.60000000000002</v>
      </c>
      <c r="S32" s="69">
        <f t="shared" si="16"/>
        <v>264.60000000000002</v>
      </c>
      <c r="T32" s="69">
        <f t="shared" si="16"/>
        <v>264.60000000000002</v>
      </c>
      <c r="U32" s="69">
        <f t="shared" si="16"/>
        <v>264.60000000000002</v>
      </c>
      <c r="V32" s="69">
        <f t="shared" si="16"/>
        <v>264.60000000000002</v>
      </c>
      <c r="W32" s="69">
        <f t="shared" si="16"/>
        <v>264.60000000000002</v>
      </c>
      <c r="X32" s="69">
        <f t="shared" si="16"/>
        <v>264.60000000000002</v>
      </c>
      <c r="Y32" s="69">
        <f t="shared" si="16"/>
        <v>264.60000000000002</v>
      </c>
      <c r="Z32" s="69">
        <f t="shared" si="16"/>
        <v>264.60000000000002</v>
      </c>
      <c r="AA32" s="69">
        <f t="shared" si="16"/>
        <v>264.60000000000002</v>
      </c>
      <c r="AB32" s="69">
        <f t="shared" si="16"/>
        <v>264.60000000000002</v>
      </c>
      <c r="AC32" s="69">
        <f t="shared" si="16"/>
        <v>264.60000000000002</v>
      </c>
    </row>
    <row r="33" spans="4:29" s="63" customFormat="1" x14ac:dyDescent="0.2">
      <c r="E33" s="64" t="s">
        <v>62</v>
      </c>
      <c r="F33" s="69">
        <f>F25*$B$4</f>
        <v>560.70000000000005</v>
      </c>
      <c r="G33" s="69">
        <f t="shared" ref="G33:AC33" si="17">G25*$B$4</f>
        <v>560.70000000000005</v>
      </c>
      <c r="H33" s="69">
        <f t="shared" si="17"/>
        <v>560.70000000000005</v>
      </c>
      <c r="I33" s="69">
        <f t="shared" si="17"/>
        <v>560.70000000000005</v>
      </c>
      <c r="J33" s="69">
        <f t="shared" si="17"/>
        <v>560.70000000000005</v>
      </c>
      <c r="K33" s="69">
        <f t="shared" si="17"/>
        <v>560.70000000000005</v>
      </c>
      <c r="L33" s="69">
        <f t="shared" si="17"/>
        <v>560.70000000000005</v>
      </c>
      <c r="M33" s="69">
        <f t="shared" si="17"/>
        <v>560.70000000000005</v>
      </c>
      <c r="N33" s="69">
        <f t="shared" si="17"/>
        <v>560.70000000000005</v>
      </c>
      <c r="O33" s="69">
        <f t="shared" si="17"/>
        <v>560.70000000000005</v>
      </c>
      <c r="P33" s="69">
        <f t="shared" si="17"/>
        <v>560.70000000000005</v>
      </c>
      <c r="Q33" s="69">
        <f t="shared" si="17"/>
        <v>560.70000000000005</v>
      </c>
      <c r="R33" s="69">
        <f t="shared" si="17"/>
        <v>560.70000000000005</v>
      </c>
      <c r="S33" s="69">
        <f t="shared" si="17"/>
        <v>560.70000000000005</v>
      </c>
      <c r="T33" s="69">
        <f t="shared" si="17"/>
        <v>560.70000000000005</v>
      </c>
      <c r="U33" s="69">
        <f t="shared" si="17"/>
        <v>560.70000000000005</v>
      </c>
      <c r="V33" s="69">
        <f t="shared" si="17"/>
        <v>560.70000000000005</v>
      </c>
      <c r="W33" s="69">
        <f t="shared" si="17"/>
        <v>560.70000000000005</v>
      </c>
      <c r="X33" s="69">
        <f t="shared" si="17"/>
        <v>560.70000000000005</v>
      </c>
      <c r="Y33" s="69">
        <f t="shared" si="17"/>
        <v>560.70000000000005</v>
      </c>
      <c r="Z33" s="69">
        <f t="shared" si="17"/>
        <v>560.70000000000005</v>
      </c>
      <c r="AA33" s="69">
        <f t="shared" si="17"/>
        <v>560.70000000000005</v>
      </c>
      <c r="AB33" s="69">
        <f t="shared" si="17"/>
        <v>560.70000000000005</v>
      </c>
      <c r="AC33" s="69">
        <f t="shared" si="17"/>
        <v>560.70000000000005</v>
      </c>
    </row>
    <row r="34" spans="4:29" s="63" customFormat="1" x14ac:dyDescent="0.2">
      <c r="E34" s="64"/>
    </row>
    <row r="35" spans="4:29" s="63" customFormat="1" x14ac:dyDescent="0.2">
      <c r="E35" s="62" t="s">
        <v>60</v>
      </c>
      <c r="F35" s="70">
        <f>F32+F33</f>
        <v>825.30000000000007</v>
      </c>
      <c r="G35" s="70">
        <f t="shared" ref="G35:AC35" si="18">G32+G33</f>
        <v>825.30000000000007</v>
      </c>
      <c r="H35" s="70">
        <f t="shared" si="18"/>
        <v>825.30000000000007</v>
      </c>
      <c r="I35" s="70">
        <f t="shared" si="18"/>
        <v>825.30000000000007</v>
      </c>
      <c r="J35" s="70">
        <f t="shared" si="18"/>
        <v>825.30000000000007</v>
      </c>
      <c r="K35" s="70">
        <f t="shared" si="18"/>
        <v>825.30000000000007</v>
      </c>
      <c r="L35" s="70">
        <f t="shared" si="18"/>
        <v>825.30000000000007</v>
      </c>
      <c r="M35" s="70">
        <f t="shared" si="18"/>
        <v>825.30000000000007</v>
      </c>
      <c r="N35" s="70">
        <f t="shared" si="18"/>
        <v>825.30000000000007</v>
      </c>
      <c r="O35" s="70">
        <f t="shared" si="18"/>
        <v>825.30000000000007</v>
      </c>
      <c r="P35" s="70">
        <f t="shared" si="18"/>
        <v>825.30000000000007</v>
      </c>
      <c r="Q35" s="70">
        <f t="shared" si="18"/>
        <v>825.30000000000007</v>
      </c>
      <c r="R35" s="70">
        <f t="shared" si="18"/>
        <v>825.30000000000007</v>
      </c>
      <c r="S35" s="70">
        <f t="shared" si="18"/>
        <v>825.30000000000007</v>
      </c>
      <c r="T35" s="70">
        <f t="shared" si="18"/>
        <v>825.30000000000007</v>
      </c>
      <c r="U35" s="70">
        <f t="shared" si="18"/>
        <v>825.30000000000007</v>
      </c>
      <c r="V35" s="70">
        <f t="shared" si="18"/>
        <v>825.30000000000007</v>
      </c>
      <c r="W35" s="70">
        <f t="shared" si="18"/>
        <v>825.30000000000007</v>
      </c>
      <c r="X35" s="70">
        <f t="shared" si="18"/>
        <v>825.30000000000007</v>
      </c>
      <c r="Y35" s="70">
        <f t="shared" si="18"/>
        <v>825.30000000000007</v>
      </c>
      <c r="Z35" s="70">
        <f t="shared" si="18"/>
        <v>825.30000000000007</v>
      </c>
      <c r="AA35" s="70">
        <f t="shared" si="18"/>
        <v>825.30000000000007</v>
      </c>
      <c r="AB35" s="70">
        <f t="shared" si="18"/>
        <v>825.30000000000007</v>
      </c>
      <c r="AC35" s="70">
        <f t="shared" si="18"/>
        <v>825.30000000000007</v>
      </c>
    </row>
    <row r="37" spans="4:29" x14ac:dyDescent="0.2">
      <c r="D37" s="58"/>
      <c r="E37" s="59" t="s">
        <v>48</v>
      </c>
      <c r="F37" s="60">
        <f>F30-F35</f>
        <v>1559.6999999999998</v>
      </c>
      <c r="G37" s="60">
        <f t="shared" ref="G37:AC37" si="19">G30-G35</f>
        <v>1559.6999999999998</v>
      </c>
      <c r="H37" s="60">
        <f t="shared" si="19"/>
        <v>1559.6999999999998</v>
      </c>
      <c r="I37" s="60">
        <f t="shared" si="19"/>
        <v>1559.6999999999998</v>
      </c>
      <c r="J37" s="60">
        <f t="shared" si="19"/>
        <v>1559.6999999999998</v>
      </c>
      <c r="K37" s="60">
        <f t="shared" si="19"/>
        <v>1559.6999999999998</v>
      </c>
      <c r="L37" s="60">
        <f t="shared" si="19"/>
        <v>1559.6999999999998</v>
      </c>
      <c r="M37" s="60">
        <f t="shared" si="19"/>
        <v>1559.6999999999998</v>
      </c>
      <c r="N37" s="60">
        <f t="shared" si="19"/>
        <v>1559.6999999999998</v>
      </c>
      <c r="O37" s="60">
        <f t="shared" si="19"/>
        <v>1559.6999999999998</v>
      </c>
      <c r="P37" s="60">
        <f t="shared" si="19"/>
        <v>1559.6999999999998</v>
      </c>
      <c r="Q37" s="60">
        <f t="shared" si="19"/>
        <v>1559.6999999999998</v>
      </c>
      <c r="R37" s="60">
        <f t="shared" si="19"/>
        <v>1559.6999999999998</v>
      </c>
      <c r="S37" s="60">
        <f t="shared" si="19"/>
        <v>1559.6999999999998</v>
      </c>
      <c r="T37" s="60">
        <f t="shared" si="19"/>
        <v>1559.6999999999998</v>
      </c>
      <c r="U37" s="60">
        <f t="shared" si="19"/>
        <v>1559.6999999999998</v>
      </c>
      <c r="V37" s="60">
        <f t="shared" si="19"/>
        <v>1559.6999999999998</v>
      </c>
      <c r="W37" s="60">
        <f t="shared" si="19"/>
        <v>1559.6999999999998</v>
      </c>
      <c r="X37" s="60">
        <f t="shared" si="19"/>
        <v>1559.6999999999998</v>
      </c>
      <c r="Y37" s="60">
        <f t="shared" si="19"/>
        <v>1559.6999999999998</v>
      </c>
      <c r="Z37" s="60">
        <f t="shared" si="19"/>
        <v>1559.6999999999998</v>
      </c>
      <c r="AA37" s="60">
        <f t="shared" si="19"/>
        <v>1559.6999999999998</v>
      </c>
      <c r="AB37" s="60">
        <f t="shared" si="19"/>
        <v>1559.6999999999998</v>
      </c>
      <c r="AC37" s="60">
        <f t="shared" si="19"/>
        <v>1559.6999999999998</v>
      </c>
    </row>
    <row r="39" spans="4:29" ht="1" customHeight="1" x14ac:dyDescent="0.2">
      <c r="E39" s="3" t="s">
        <v>51</v>
      </c>
      <c r="F39" s="57">
        <f>F37</f>
        <v>1559.6999999999998</v>
      </c>
      <c r="G39" s="57">
        <f>F39+G37</f>
        <v>3119.3999999999996</v>
      </c>
      <c r="H39" s="57">
        <f t="shared" ref="H39:AC39" si="20">G39+H37</f>
        <v>4679.0999999999995</v>
      </c>
      <c r="I39" s="57">
        <f t="shared" si="20"/>
        <v>6238.7999999999993</v>
      </c>
      <c r="J39" s="57">
        <f t="shared" si="20"/>
        <v>7798.4999999999991</v>
      </c>
      <c r="K39" s="57">
        <f t="shared" si="20"/>
        <v>9358.1999999999989</v>
      </c>
      <c r="L39" s="57">
        <f t="shared" si="20"/>
        <v>10917.899999999998</v>
      </c>
      <c r="M39" s="57">
        <f t="shared" si="20"/>
        <v>12477.599999999999</v>
      </c>
      <c r="N39" s="57">
        <f t="shared" si="20"/>
        <v>14037.3</v>
      </c>
      <c r="O39" s="57">
        <f t="shared" si="20"/>
        <v>15597</v>
      </c>
      <c r="P39" s="57">
        <f t="shared" si="20"/>
        <v>17156.7</v>
      </c>
      <c r="Q39" s="57">
        <f t="shared" si="20"/>
        <v>18716.400000000001</v>
      </c>
      <c r="R39" s="57">
        <f t="shared" si="20"/>
        <v>20276.100000000002</v>
      </c>
      <c r="S39" s="57">
        <f t="shared" si="20"/>
        <v>21835.800000000003</v>
      </c>
      <c r="T39" s="57">
        <f t="shared" si="20"/>
        <v>23395.500000000004</v>
      </c>
      <c r="U39" s="57">
        <f t="shared" si="20"/>
        <v>24955.200000000004</v>
      </c>
      <c r="V39" s="57">
        <f t="shared" si="20"/>
        <v>26514.900000000005</v>
      </c>
      <c r="W39" s="57">
        <f t="shared" si="20"/>
        <v>28074.600000000006</v>
      </c>
      <c r="X39" s="57">
        <f t="shared" si="20"/>
        <v>29634.300000000007</v>
      </c>
      <c r="Y39" s="57">
        <f t="shared" si="20"/>
        <v>31194.000000000007</v>
      </c>
      <c r="Z39" s="57">
        <f t="shared" si="20"/>
        <v>32753.700000000008</v>
      </c>
      <c r="AA39" s="57">
        <f t="shared" si="20"/>
        <v>34313.400000000009</v>
      </c>
      <c r="AB39" s="57">
        <f t="shared" si="20"/>
        <v>35873.100000000006</v>
      </c>
      <c r="AC39" s="57">
        <f t="shared" si="20"/>
        <v>37432.800000000003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30"/>
  <sheetViews>
    <sheetView showGridLines="0" zoomScale="160" zoomScaleNormal="160" zoomScalePageLayoutView="160" workbookViewId="0">
      <selection activeCell="B36" sqref="B36"/>
    </sheetView>
  </sheetViews>
  <sheetFormatPr baseColWidth="10" defaultRowHeight="16" x14ac:dyDescent="0.2"/>
  <cols>
    <col min="2" max="2" width="33.83203125" style="6" customWidth="1"/>
    <col min="6" max="6" width="14.1640625" customWidth="1"/>
  </cols>
  <sheetData>
    <row r="1" spans="2:5" x14ac:dyDescent="0.2">
      <c r="C1" s="1" t="s">
        <v>24</v>
      </c>
      <c r="D1" s="1" t="s">
        <v>25</v>
      </c>
      <c r="E1" s="1" t="s">
        <v>26</v>
      </c>
    </row>
    <row r="2" spans="2:5" x14ac:dyDescent="0.2">
      <c r="B2" s="4" t="s">
        <v>14</v>
      </c>
      <c r="C2" s="16">
        <v>160</v>
      </c>
      <c r="D2" s="16">
        <v>200</v>
      </c>
      <c r="E2" s="16">
        <v>300</v>
      </c>
    </row>
    <row r="3" spans="2:5" x14ac:dyDescent="0.2">
      <c r="B3" s="4" t="s">
        <v>27</v>
      </c>
      <c r="C3" s="17">
        <v>0.3</v>
      </c>
      <c r="D3" s="17">
        <v>0.25</v>
      </c>
      <c r="E3" s="17">
        <v>0.15</v>
      </c>
    </row>
    <row r="4" spans="2:5" x14ac:dyDescent="0.2">
      <c r="B4" s="4" t="s">
        <v>28</v>
      </c>
      <c r="C4" s="17">
        <v>0.65</v>
      </c>
      <c r="D4" s="17">
        <v>0.55000000000000004</v>
      </c>
      <c r="E4" s="17">
        <v>0.65</v>
      </c>
    </row>
    <row r="5" spans="2:5" x14ac:dyDescent="0.2">
      <c r="B5" s="2"/>
      <c r="C5" s="15"/>
      <c r="D5" s="15"/>
      <c r="E5" s="15"/>
    </row>
    <row r="6" spans="2:5" x14ac:dyDescent="0.2">
      <c r="C6" s="30" t="s">
        <v>24</v>
      </c>
      <c r="D6" s="30" t="s">
        <v>25</v>
      </c>
      <c r="E6" s="30" t="s">
        <v>26</v>
      </c>
    </row>
    <row r="7" spans="2:5" x14ac:dyDescent="0.2">
      <c r="B7" s="4" t="s">
        <v>22</v>
      </c>
      <c r="C7" s="31">
        <f>'Per Cup Cost Economics'!F17</f>
        <v>0.8887658126876572</v>
      </c>
      <c r="D7" s="21">
        <f>C7</f>
        <v>0.8887658126876572</v>
      </c>
      <c r="E7" s="21">
        <f>D7</f>
        <v>0.8887658126876572</v>
      </c>
    </row>
    <row r="8" spans="2:5" x14ac:dyDescent="0.2">
      <c r="B8" s="4" t="s">
        <v>29</v>
      </c>
      <c r="C8" s="21">
        <v>2.5</v>
      </c>
      <c r="D8" s="21">
        <f>C8</f>
        <v>2.5</v>
      </c>
      <c r="E8" s="21">
        <f>D8</f>
        <v>2.5</v>
      </c>
    </row>
    <row r="9" spans="2:5" x14ac:dyDescent="0.2">
      <c r="B9" s="13"/>
      <c r="C9" s="22"/>
      <c r="D9" s="22"/>
      <c r="E9" s="22"/>
    </row>
    <row r="10" spans="2:5" x14ac:dyDescent="0.2">
      <c r="B10" s="4" t="s">
        <v>19</v>
      </c>
      <c r="C10" s="23">
        <v>5</v>
      </c>
      <c r="D10" s="23">
        <f>C10</f>
        <v>5</v>
      </c>
      <c r="E10" s="23">
        <f>C10</f>
        <v>5</v>
      </c>
    </row>
    <row r="11" spans="2:5" x14ac:dyDescent="0.2">
      <c r="B11" s="19"/>
      <c r="C11" s="24"/>
      <c r="D11" s="24"/>
      <c r="E11" s="24"/>
    </row>
    <row r="12" spans="2:5" x14ac:dyDescent="0.2">
      <c r="B12" s="4" t="s">
        <v>15</v>
      </c>
      <c r="C12" s="25">
        <f>C2</f>
        <v>160</v>
      </c>
      <c r="D12" s="25">
        <f t="shared" ref="D12:E12" si="0">D2</f>
        <v>200</v>
      </c>
      <c r="E12" s="25">
        <f t="shared" si="0"/>
        <v>300</v>
      </c>
    </row>
    <row r="13" spans="2:5" x14ac:dyDescent="0.2">
      <c r="B13" s="4"/>
      <c r="C13" s="26"/>
      <c r="D13" s="26"/>
      <c r="E13" s="26"/>
    </row>
    <row r="14" spans="2:5" x14ac:dyDescent="0.2">
      <c r="B14" s="4" t="s">
        <v>20</v>
      </c>
      <c r="C14" s="27">
        <f>C3</f>
        <v>0.3</v>
      </c>
      <c r="D14" s="27">
        <f t="shared" ref="D14:E14" si="1">D3</f>
        <v>0.25</v>
      </c>
      <c r="E14" s="27">
        <f t="shared" si="1"/>
        <v>0.15</v>
      </c>
    </row>
    <row r="15" spans="2:5" x14ac:dyDescent="0.2">
      <c r="B15" s="4" t="s">
        <v>16</v>
      </c>
      <c r="C15" s="25">
        <f>C14*C12</f>
        <v>48</v>
      </c>
      <c r="D15" s="25">
        <f t="shared" ref="D15:E15" si="2">D14*D12</f>
        <v>50</v>
      </c>
      <c r="E15" s="25">
        <f t="shared" si="2"/>
        <v>45</v>
      </c>
    </row>
    <row r="16" spans="2:5" x14ac:dyDescent="0.2">
      <c r="B16" s="4"/>
      <c r="C16" s="26"/>
      <c r="D16" s="26"/>
      <c r="E16" s="26"/>
    </row>
    <row r="17" spans="2:5" x14ac:dyDescent="0.2">
      <c r="B17" s="4" t="s">
        <v>21</v>
      </c>
      <c r="C17" s="27">
        <f>C4</f>
        <v>0.65</v>
      </c>
      <c r="D17" s="27">
        <f t="shared" ref="D17:E17" si="3">D4</f>
        <v>0.55000000000000004</v>
      </c>
      <c r="E17" s="27">
        <f t="shared" si="3"/>
        <v>0.65</v>
      </c>
    </row>
    <row r="18" spans="2:5" x14ac:dyDescent="0.2">
      <c r="B18" s="4" t="s">
        <v>17</v>
      </c>
      <c r="C18" s="25">
        <f>C17*C15</f>
        <v>31.200000000000003</v>
      </c>
      <c r="D18" s="25">
        <f t="shared" ref="D18:E18" si="4">D17*D15</f>
        <v>27.500000000000004</v>
      </c>
      <c r="E18" s="25">
        <f t="shared" si="4"/>
        <v>29.25</v>
      </c>
    </row>
    <row r="19" spans="2:5" x14ac:dyDescent="0.2">
      <c r="B19" s="4"/>
      <c r="C19" s="26"/>
      <c r="D19" s="26"/>
      <c r="E19" s="26"/>
    </row>
    <row r="20" spans="2:5" x14ac:dyDescent="0.2">
      <c r="B20" s="4" t="s">
        <v>18</v>
      </c>
      <c r="C20" s="23">
        <v>1.2</v>
      </c>
      <c r="D20" s="23">
        <f>C20</f>
        <v>1.2</v>
      </c>
      <c r="E20" s="23">
        <f>C20</f>
        <v>1.2</v>
      </c>
    </row>
    <row r="21" spans="2:5" x14ac:dyDescent="0.2">
      <c r="B21" s="4" t="s">
        <v>23</v>
      </c>
      <c r="C21" s="28">
        <f>C20*C18</f>
        <v>37.440000000000005</v>
      </c>
      <c r="D21" s="28">
        <f t="shared" ref="D21:E21" si="5">D20*D18</f>
        <v>33</v>
      </c>
      <c r="E21" s="28">
        <f t="shared" si="5"/>
        <v>35.1</v>
      </c>
    </row>
    <row r="22" spans="2:5" x14ac:dyDescent="0.2">
      <c r="B22" s="4" t="str">
        <f>"Cups Sold During "&amp;ROUND(C10,0)&amp;" Hours of Selling"</f>
        <v>Cups Sold During 5 Hours of Selling</v>
      </c>
      <c r="C22" s="28">
        <f>C21*C10</f>
        <v>187.20000000000002</v>
      </c>
      <c r="D22" s="28">
        <f t="shared" ref="D22:E22" si="6">D21*D10</f>
        <v>165</v>
      </c>
      <c r="E22" s="28">
        <f t="shared" si="6"/>
        <v>175.5</v>
      </c>
    </row>
    <row r="23" spans="2:5" x14ac:dyDescent="0.2">
      <c r="B23" s="4"/>
      <c r="C23" s="26"/>
      <c r="D23" s="26"/>
      <c r="E23" s="26"/>
    </row>
    <row r="24" spans="2:5" x14ac:dyDescent="0.2">
      <c r="B24" s="4" t="s">
        <v>50</v>
      </c>
      <c r="C24" s="29">
        <f>C8*C21</f>
        <v>93.600000000000009</v>
      </c>
      <c r="D24" s="29">
        <f t="shared" ref="D24:E24" si="7">D8*D21</f>
        <v>82.5</v>
      </c>
      <c r="E24" s="29">
        <f t="shared" si="7"/>
        <v>87.75</v>
      </c>
    </row>
    <row r="25" spans="2:5" x14ac:dyDescent="0.2">
      <c r="B25" s="4" t="s">
        <v>49</v>
      </c>
      <c r="C25" s="32">
        <f>C24-C21*C7</f>
        <v>60.324607972974121</v>
      </c>
      <c r="D25" s="32">
        <f t="shared" ref="D25:E25" si="8">D24-D21*D7</f>
        <v>53.170728181307311</v>
      </c>
      <c r="E25" s="32">
        <f t="shared" si="8"/>
        <v>56.55431997466323</v>
      </c>
    </row>
    <row r="26" spans="2:5" x14ac:dyDescent="0.2">
      <c r="B26" s="20"/>
    </row>
    <row r="27" spans="2:5" x14ac:dyDescent="0.2">
      <c r="B27" s="14"/>
    </row>
    <row r="28" spans="2:5" x14ac:dyDescent="0.2">
      <c r="B28" s="14"/>
    </row>
    <row r="29" spans="2:5" x14ac:dyDescent="0.2">
      <c r="B29" s="5"/>
    </row>
    <row r="30" spans="2:5" x14ac:dyDescent="0.2">
      <c r="B30" s="5"/>
    </row>
  </sheetData>
  <conditionalFormatting sqref="C25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Per Cup Cost Economics</vt:lpstr>
      <vt:lpstr>Single Stand w Premium Upsell</vt:lpstr>
      <vt:lpstr>Location Selection</vt:lpstr>
      <vt:lpstr>AvgCupsPerPurchase</vt:lpstr>
      <vt:lpstr>AvgDailyFootTraffic</vt:lpstr>
      <vt:lpstr>AvgFootTrafficPerHour</vt:lpstr>
      <vt:lpstr>CostPerCupReg</vt:lpstr>
      <vt:lpstr>CostPerPremium</vt:lpstr>
      <vt:lpstr>CostPerPremiumCup</vt:lpstr>
      <vt:lpstr>DaysSelling</vt:lpstr>
      <vt:lpstr>HoursOfOpsPerDay</vt:lpstr>
      <vt:lpstr>MonthlyCostOfGoods</vt:lpstr>
      <vt:lpstr>MonthlyGrossCostOfGoods</vt:lpstr>
      <vt:lpstr>MonthlyGrossRevenue</vt:lpstr>
      <vt:lpstr>MonthlyPremiumCupsSold</vt:lpstr>
      <vt:lpstr>MonthlyRegularCupsSold</vt:lpstr>
      <vt:lpstr>PercentageBuyingStrawberry</vt:lpstr>
      <vt:lpstr>PriceRegularCup</vt:lpstr>
      <vt:lpstr>PurchasePercentage</vt:lpstr>
      <vt:lpstr>StopPercentage</vt:lpstr>
      <vt:lpstr>StrawberryPremium</vt:lpstr>
      <vt:lpstr>TotalMonthlyCupsSold</vt:lpstr>
      <vt:lpstr>TotalMonthlyFootTraffic</vt:lpstr>
      <vt:lpstr>TotalMonthlyGrossRevenue</vt:lpstr>
      <vt:lpstr>TotalMonthlyPurchases</vt:lpstr>
      <vt:lpstr>TotalMonthlyStops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Coast Innovators, LLC</dc:creator>
  <cp:lastModifiedBy>Symon He</cp:lastModifiedBy>
  <dcterms:created xsi:type="dcterms:W3CDTF">2017-02-03T18:39:56Z</dcterms:created>
  <dcterms:modified xsi:type="dcterms:W3CDTF">2019-01-07T23:24:41Z</dcterms:modified>
</cp:coreProperties>
</file>