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indeloitte-my.sharepoint.com/personal/rbagokar_deloitte_com/Documents/Documents/Financial modeling/Sect2/"/>
    </mc:Choice>
  </mc:AlternateContent>
  <xr:revisionPtr revIDLastSave="4" documentId="11_A9B0D5546A5E0CBECE7400FDA55AC12EC58C872F" xr6:coauthVersionLast="47" xr6:coauthVersionMax="47" xr10:uidLastSave="{9DEA3CCF-0BE7-41BC-9C7D-3C1F03834F02}"/>
  <bookViews>
    <workbookView xWindow="-108" yWindow="-108" windowWidth="23256" windowHeight="12456" tabRatio="587" xr2:uid="{00000000-000D-0000-FFFF-FFFF00000000}"/>
  </bookViews>
  <sheets>
    <sheet name="Combined Revenues" sheetId="4" r:id="rId1"/>
    <sheet name="Location 1" sheetId="3" r:id="rId2"/>
    <sheet name="Location 2" sheetId="5" r:id="rId3"/>
    <sheet name="Location 3" sheetId="6" r:id="rId4"/>
    <sheet name="Location 4" sheetId="9" r:id="rId5"/>
    <sheet name="Location 5" sheetId="10" r:id="rId6"/>
    <sheet name="Per Cup Cost Economics" sheetId="1" state="hidden" r:id="rId7"/>
    <sheet name="Location Selection" sheetId="2" state="hidden" r:id="rId8"/>
  </sheets>
  <definedNames>
    <definedName name="AvgCupsPerPurchase" localSheetId="2">'Location 2'!$F$20:$AC$20</definedName>
    <definedName name="AvgCupsPerPurchase" localSheetId="3">'Location 3'!$F$20:$AC$20</definedName>
    <definedName name="AvgCupsPerPurchase" localSheetId="4">'Location 4'!$F$20:$AC$20</definedName>
    <definedName name="AvgCupsPerPurchase" localSheetId="5">'Location 5'!$F$20:$AC$20</definedName>
    <definedName name="AvgCupsPerPurchase">'Location 1'!$F$20:$AC$20</definedName>
    <definedName name="AvgDailyFootTraffic" localSheetId="2">'Location 2'!$F$8:$AC$8</definedName>
    <definedName name="AvgDailyFootTraffic" localSheetId="3">'Location 3'!$F$8:$AC$8</definedName>
    <definedName name="AvgDailyFootTraffic" localSheetId="4">'Location 4'!$F$8:$AC$8</definedName>
    <definedName name="AvgDailyFootTraffic" localSheetId="5">'Location 5'!$F$8:$AC$8</definedName>
    <definedName name="AvgDailyFootTraffic">'Location 1'!$F$8:$AC$8</definedName>
    <definedName name="AvgFootTrafficPerHour" localSheetId="2">'Location 2'!$F$6:$AC$6</definedName>
    <definedName name="AvgFootTrafficPerHour" localSheetId="3">'Location 3'!$F$6:$AC$6</definedName>
    <definedName name="AvgFootTrafficPerHour" localSheetId="4">'Location 4'!$F$6:$AC$6</definedName>
    <definedName name="AvgFootTrafficPerHour" localSheetId="5">'Location 5'!$F$6:$AC$6</definedName>
    <definedName name="AvgFootTrafficPerHour">'Location 1'!$F$6:$AC$6</definedName>
    <definedName name="CostPerCupReg" localSheetId="2">'Location 2'!$B$4</definedName>
    <definedName name="CostPerCupReg" localSheetId="3">'Location 3'!$B$4</definedName>
    <definedName name="CostPerCupReg" localSheetId="4">'Location 4'!$B$4</definedName>
    <definedName name="CostPerCupReg" localSheetId="5">'Location 5'!$B$4</definedName>
    <definedName name="CostPerCupReg">'Location 1'!$B$4</definedName>
    <definedName name="CostPerPremium" localSheetId="2">'Location 2'!$B$5</definedName>
    <definedName name="CostPerPremium" localSheetId="3">'Location 3'!$B$5</definedName>
    <definedName name="CostPerPremium" localSheetId="4">'Location 4'!$B$5</definedName>
    <definedName name="CostPerPremium" localSheetId="5">'Location 5'!$B$5</definedName>
    <definedName name="CostPerPremium">'Location 1'!$B$5</definedName>
    <definedName name="DaysSelling" localSheetId="2">'Location 2'!$F$4:$AC$4</definedName>
    <definedName name="DaysSelling" localSheetId="3">'Location 3'!$F$4:$AC$4</definedName>
    <definedName name="DaysSelling" localSheetId="4">'Location 4'!$F$4:$AC$4</definedName>
    <definedName name="DaysSelling" localSheetId="5">'Location 5'!$F$4:$AC$4</definedName>
    <definedName name="DaysSelling">'Location 1'!$F$4:$AC$4</definedName>
    <definedName name="HourlyWage" localSheetId="2">'Location 2'!$B$11</definedName>
    <definedName name="HourlyWage" localSheetId="3">'Location 3'!$B$11</definedName>
    <definedName name="HourlyWage" localSheetId="4">'Location 4'!$B$11</definedName>
    <definedName name="HourlyWage" localSheetId="5">'Location 5'!$B$11</definedName>
    <definedName name="HourlyWage">'Location 1'!$B$11</definedName>
    <definedName name="HoursOfOpsPerDay" localSheetId="2">'Location 2'!$B$9</definedName>
    <definedName name="HoursOfOpsPerDay" localSheetId="3">'Location 3'!$B$9</definedName>
    <definedName name="HoursOfOpsPerDay" localSheetId="4">'Location 4'!$B$9</definedName>
    <definedName name="HoursOfOpsPerDay" localSheetId="5">'Location 5'!$B$9</definedName>
    <definedName name="HoursOfOpsPerDay">'Location 1'!$B$9</definedName>
    <definedName name="MonthlyCostOfGoods" localSheetId="2">'Location 2'!$F$35:$AC$35</definedName>
    <definedName name="MonthlyCostOfGoods" localSheetId="3">'Location 3'!$F$35:$AC$35</definedName>
    <definedName name="MonthlyCostOfGoods" localSheetId="4">'Location 4'!$F$35:$AC$35</definedName>
    <definedName name="MonthlyCostOfGoods" localSheetId="5">'Location 5'!$F$35:$AC$35</definedName>
    <definedName name="MonthlyCostOfGoods">'Location 1'!$F$35:$AC$35</definedName>
    <definedName name="MonthlyGrossCostOfGoods" localSheetId="2">'Location 2'!$F$35:$AC$35</definedName>
    <definedName name="MonthlyGrossCostOfGoods" localSheetId="3">'Location 3'!$F$35:$AC$35</definedName>
    <definedName name="MonthlyGrossCostOfGoods" localSheetId="4">'Location 4'!$F$35:$AC$35</definedName>
    <definedName name="MonthlyGrossCostOfGoods" localSheetId="5">'Location 5'!$F$35:$AC$35</definedName>
    <definedName name="MonthlyGrossCostOfGoods">'Location 1'!$F$35:$AC$35</definedName>
    <definedName name="MonthlyGrossRevenue" localSheetId="2">'Location 2'!$F$30:$AC$30</definedName>
    <definedName name="MonthlyGrossRevenue" localSheetId="3">'Location 3'!$F$30:$AC$30</definedName>
    <definedName name="MonthlyGrossRevenue" localSheetId="4">'Location 4'!$F$30:$AC$30</definedName>
    <definedName name="MonthlyGrossRevenue" localSheetId="5">'Location 5'!$F$30:$AC$30</definedName>
    <definedName name="MonthlyGrossRevenue">'Location 1'!$F$30:$AC$30</definedName>
    <definedName name="MonthlyPremiumCupsSold" localSheetId="2">'Location 2'!$F$24:$AC$24</definedName>
    <definedName name="MonthlyPremiumCupsSold" localSheetId="3">'Location 3'!$F$24:$AC$24</definedName>
    <definedName name="MonthlyPremiumCupsSold" localSheetId="4">'Location 4'!$F$24:$AC$24</definedName>
    <definedName name="MonthlyPremiumCupsSold" localSheetId="5">'Location 5'!$F$24:$AC$24</definedName>
    <definedName name="MonthlyPremiumCupsSold">'Location 1'!$F$24:$AC$24</definedName>
    <definedName name="MonthlyRegularCupsSold" localSheetId="2">'Location 2'!$F$25:$AC$25</definedName>
    <definedName name="MonthlyRegularCupsSold" localSheetId="3">'Location 3'!$F$25:$AC$25</definedName>
    <definedName name="MonthlyRegularCupsSold" localSheetId="4">'Location 4'!$F$25:$AC$25</definedName>
    <definedName name="MonthlyRegularCupsSold" localSheetId="5">'Location 5'!$F$25:$AC$25</definedName>
    <definedName name="MonthlyRegularCupsSold">'Location 1'!$F$25:$AC$25</definedName>
    <definedName name="PercentageBuyingStrawberry" localSheetId="2">'Location 2'!$B$7</definedName>
    <definedName name="PercentageBuyingStrawberry" localSheetId="3">'Location 3'!$B$7</definedName>
    <definedName name="PercentageBuyingStrawberry" localSheetId="4">'Location 4'!$B$7</definedName>
    <definedName name="PercentageBuyingStrawberry" localSheetId="5">'Location 5'!$B$7</definedName>
    <definedName name="PercentageBuyingStrawberry">'Location 1'!$B$7</definedName>
    <definedName name="PriceRegularCup" localSheetId="2">'Location 2'!$B$1</definedName>
    <definedName name="PriceRegularCup" localSheetId="3">'Location 3'!$B$1</definedName>
    <definedName name="PriceRegularCup" localSheetId="4">'Location 4'!$B$1</definedName>
    <definedName name="PriceRegularCup" localSheetId="5">'Location 5'!$B$1</definedName>
    <definedName name="PriceRegularCup">'Location 1'!$B$1</definedName>
    <definedName name="PurchasePercentage" localSheetId="2">'Location 2'!$F$16:$AC$16</definedName>
    <definedName name="PurchasePercentage" localSheetId="3">'Location 3'!$F$16:$AC$16</definedName>
    <definedName name="PurchasePercentage" localSheetId="4">'Location 4'!$F$16:$AC$16</definedName>
    <definedName name="PurchasePercentage" localSheetId="5">'Location 5'!$F$16:$AC$16</definedName>
    <definedName name="PurchasePercentage">'Location 1'!$F$16:$AC$16</definedName>
    <definedName name="SetupHoursPerShift" localSheetId="2">'Location 2'!$B$13</definedName>
    <definedName name="SetupHoursPerShift" localSheetId="3">'Location 3'!$B$13</definedName>
    <definedName name="SetupHoursPerShift" localSheetId="4">'Location 4'!$B$13</definedName>
    <definedName name="SetupHoursPerShift" localSheetId="5">'Location 5'!$B$13</definedName>
    <definedName name="SetupHoursPerShift">'Location 1'!$B$13</definedName>
    <definedName name="StopPercentage" localSheetId="2">'Location 2'!$F$12:$AC$12</definedName>
    <definedName name="StopPercentage" localSheetId="3">'Location 3'!$F$12:$AC$12</definedName>
    <definedName name="StopPercentage" localSheetId="4">'Location 4'!$F$12:$AC$12</definedName>
    <definedName name="StopPercentage" localSheetId="5">'Location 5'!$F$12:$AC$12</definedName>
    <definedName name="StopPercentage">'Location 1'!$F$12:$AC$12</definedName>
    <definedName name="StrawberryPremium" localSheetId="2">'Location 2'!$B$2</definedName>
    <definedName name="StrawberryPremium" localSheetId="3">'Location 3'!$B$2</definedName>
    <definedName name="StrawberryPremium" localSheetId="4">'Location 4'!$B$2</definedName>
    <definedName name="StrawberryPremium" localSheetId="5">'Location 5'!$B$2</definedName>
    <definedName name="StrawberryPremium">'Location 1'!$B$2</definedName>
    <definedName name="TotalMonthlyCostOfOperations" localSheetId="2">'Location 2'!$F$44:$AC$44</definedName>
    <definedName name="TotalMonthlyCostOfOperations" localSheetId="3">'Location 3'!$F$44:$AC$44</definedName>
    <definedName name="TotalMonthlyCostOfOperations" localSheetId="4">'Location 4'!$F$44:$AC$44</definedName>
    <definedName name="TotalMonthlyCostOfOperations" localSheetId="5">'Location 5'!$F$44:$AC$44</definedName>
    <definedName name="TotalMonthlyCostOfOperations">'Location 1'!$F$44:$AC$44</definedName>
    <definedName name="TotalMonthlyCupsSold" localSheetId="2">'Location 2'!$F$22:$AC$22</definedName>
    <definedName name="TotalMonthlyCupsSold" localSheetId="3">'Location 3'!$F$22:$AC$22</definedName>
    <definedName name="TotalMonthlyCupsSold" localSheetId="4">'Location 4'!$F$22:$AC$22</definedName>
    <definedName name="TotalMonthlyCupsSold" localSheetId="5">'Location 5'!$F$22:$AC$22</definedName>
    <definedName name="TotalMonthlyCupsSold">'Location 1'!$F$22:$AC$22</definedName>
    <definedName name="TotalMonthlyFootTraffic" localSheetId="2">'Location 2'!$F$10:$AC$10</definedName>
    <definedName name="TotalMonthlyFootTraffic" localSheetId="3">'Location 3'!$F$10:$AC$10</definedName>
    <definedName name="TotalMonthlyFootTraffic" localSheetId="4">'Location 4'!$F$10:$AC$10</definedName>
    <definedName name="TotalMonthlyFootTraffic" localSheetId="5">'Location 5'!$F$10:$AC$10</definedName>
    <definedName name="TotalMonthlyFootTraffic">'Location 1'!$F$10:$AC$10</definedName>
    <definedName name="TotalMonthlyGrossRevenue" localSheetId="2">'Location 2'!$F$30:$AC$30</definedName>
    <definedName name="TotalMonthlyGrossRevenue" localSheetId="3">'Location 3'!$F$30:$AC$30</definedName>
    <definedName name="TotalMonthlyGrossRevenue" localSheetId="4">'Location 4'!$F$30:$AC$30</definedName>
    <definedName name="TotalMonthlyGrossRevenue" localSheetId="5">'Location 5'!$F$30:$AC$30</definedName>
    <definedName name="TotalMonthlyGrossRevenue">'Location 1'!$F$30:$AC$30</definedName>
    <definedName name="TotalMonthlyPurchases" localSheetId="2">'Location 2'!$F$18:$AC$18</definedName>
    <definedName name="TotalMonthlyPurchases" localSheetId="3">'Location 3'!$F$18:$AC$18</definedName>
    <definedName name="TotalMonthlyPurchases" localSheetId="4">'Location 4'!$F$18:$AC$18</definedName>
    <definedName name="TotalMonthlyPurchases" localSheetId="5">'Location 5'!$F$18:$AC$18</definedName>
    <definedName name="TotalMonthlyPurchases">'Location 1'!$F$18:$AC$18</definedName>
    <definedName name="TotalMonthlyStops" localSheetId="2">'Location 2'!$F$14:$AC$14</definedName>
    <definedName name="TotalMonthlyStops" localSheetId="3">'Location 3'!$F$14:$AC$14</definedName>
    <definedName name="TotalMonthlyStops" localSheetId="4">'Location 4'!$F$14:$AC$14</definedName>
    <definedName name="TotalMonthlyStops" localSheetId="5">'Location 5'!$F$14:$AC$14</definedName>
    <definedName name="TotalMonthlyStops">'Location 1'!$F$14:$AC$14</definedName>
    <definedName name="TotalyMonthlyCostOfOperations" localSheetId="2">'Location 2'!$F$44:$AC$44</definedName>
    <definedName name="TotalyMonthlyCostOfOperations" localSheetId="3">'Location 3'!$F$44:$AC$44</definedName>
    <definedName name="TotalyMonthlyCostOfOperations" localSheetId="4">'Location 4'!$F$44:$AC$44</definedName>
    <definedName name="TotalyMonthlyCostOfOperations" localSheetId="5">'Location 5'!$F$44:$AC$44</definedName>
    <definedName name="TotalyMonthlyCostOfOperations">'Location 1'!$F$44:$AC$44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3" l="1"/>
  <c r="F6" i="3"/>
  <c r="B9" i="3"/>
  <c r="F8" i="3"/>
  <c r="F2" i="3"/>
  <c r="F4" i="3"/>
  <c r="F10" i="3"/>
  <c r="F12" i="3"/>
  <c r="F14" i="3"/>
  <c r="F16" i="3"/>
  <c r="F18" i="3"/>
  <c r="F20" i="3"/>
  <c r="F22" i="3"/>
  <c r="B7" i="3"/>
  <c r="F24" i="3"/>
  <c r="F25" i="3"/>
  <c r="G6" i="3"/>
  <c r="G8" i="3"/>
  <c r="G2" i="3"/>
  <c r="G4" i="3"/>
  <c r="G10" i="3"/>
  <c r="G12" i="3"/>
  <c r="G14" i="3"/>
  <c r="G16" i="3"/>
  <c r="G18" i="3"/>
  <c r="G20" i="3"/>
  <c r="G22" i="3"/>
  <c r="G24" i="3"/>
  <c r="G25" i="3"/>
  <c r="H6" i="3"/>
  <c r="H8" i="3"/>
  <c r="H2" i="3"/>
  <c r="H4" i="3"/>
  <c r="H10" i="3"/>
  <c r="H12" i="3"/>
  <c r="H14" i="3"/>
  <c r="H16" i="3"/>
  <c r="H18" i="3"/>
  <c r="H20" i="3"/>
  <c r="H22" i="3"/>
  <c r="H24" i="3"/>
  <c r="H25" i="3"/>
  <c r="I6" i="3"/>
  <c r="I8" i="3"/>
  <c r="I2" i="3"/>
  <c r="I4" i="3"/>
  <c r="I10" i="3"/>
  <c r="I12" i="3"/>
  <c r="I14" i="3"/>
  <c r="I16" i="3"/>
  <c r="I18" i="3"/>
  <c r="I20" i="3"/>
  <c r="I22" i="3"/>
  <c r="I24" i="3"/>
  <c r="I25" i="3"/>
  <c r="J6" i="3"/>
  <c r="J8" i="3"/>
  <c r="J2" i="3"/>
  <c r="J4" i="3"/>
  <c r="J10" i="3"/>
  <c r="J12" i="3"/>
  <c r="J14" i="3"/>
  <c r="J16" i="3"/>
  <c r="J18" i="3"/>
  <c r="J20" i="3"/>
  <c r="J22" i="3"/>
  <c r="J24" i="3"/>
  <c r="J25" i="3"/>
  <c r="K6" i="3"/>
  <c r="K8" i="3"/>
  <c r="K2" i="3"/>
  <c r="K4" i="3"/>
  <c r="K10" i="3"/>
  <c r="K12" i="3"/>
  <c r="K14" i="3"/>
  <c r="K16" i="3"/>
  <c r="K18" i="3"/>
  <c r="K20" i="3"/>
  <c r="K22" i="3"/>
  <c r="K24" i="3"/>
  <c r="K25" i="3"/>
  <c r="L6" i="3"/>
  <c r="L8" i="3"/>
  <c r="L2" i="3"/>
  <c r="L4" i="3"/>
  <c r="L10" i="3"/>
  <c r="L12" i="3"/>
  <c r="L14" i="3"/>
  <c r="L16" i="3"/>
  <c r="L18" i="3"/>
  <c r="L20" i="3"/>
  <c r="L22" i="3"/>
  <c r="L24" i="3"/>
  <c r="L25" i="3"/>
  <c r="M6" i="3"/>
  <c r="M8" i="3"/>
  <c r="M2" i="3"/>
  <c r="M4" i="3"/>
  <c r="M10" i="3"/>
  <c r="M12" i="3"/>
  <c r="M14" i="3"/>
  <c r="M16" i="3"/>
  <c r="M18" i="3"/>
  <c r="M20" i="3"/>
  <c r="M22" i="3"/>
  <c r="M24" i="3"/>
  <c r="M25" i="3"/>
  <c r="N6" i="3"/>
  <c r="N8" i="3"/>
  <c r="N2" i="3"/>
  <c r="N4" i="3"/>
  <c r="N10" i="3"/>
  <c r="N12" i="3"/>
  <c r="N14" i="3"/>
  <c r="N16" i="3"/>
  <c r="N18" i="3"/>
  <c r="N20" i="3"/>
  <c r="N22" i="3"/>
  <c r="N24" i="3"/>
  <c r="N25" i="3"/>
  <c r="O6" i="3"/>
  <c r="O8" i="3"/>
  <c r="O2" i="3"/>
  <c r="O4" i="3"/>
  <c r="O10" i="3"/>
  <c r="O12" i="3"/>
  <c r="O14" i="3"/>
  <c r="O16" i="3"/>
  <c r="O18" i="3"/>
  <c r="O20" i="3"/>
  <c r="O22" i="3"/>
  <c r="O24" i="3"/>
  <c r="O25" i="3"/>
  <c r="P6" i="3"/>
  <c r="P8" i="3"/>
  <c r="P2" i="3"/>
  <c r="P4" i="3"/>
  <c r="P10" i="3"/>
  <c r="P12" i="3"/>
  <c r="P14" i="3"/>
  <c r="P16" i="3"/>
  <c r="P18" i="3"/>
  <c r="P20" i="3"/>
  <c r="P22" i="3"/>
  <c r="P24" i="3"/>
  <c r="P25" i="3"/>
  <c r="Q6" i="3"/>
  <c r="Q8" i="3"/>
  <c r="Q2" i="3"/>
  <c r="Q4" i="3"/>
  <c r="Q10" i="3"/>
  <c r="Q12" i="3"/>
  <c r="Q14" i="3"/>
  <c r="Q16" i="3"/>
  <c r="Q18" i="3"/>
  <c r="Q20" i="3"/>
  <c r="Q22" i="3"/>
  <c r="Q24" i="3"/>
  <c r="Q25" i="3"/>
  <c r="R6" i="3"/>
  <c r="R8" i="3"/>
  <c r="R2" i="3"/>
  <c r="R4" i="3"/>
  <c r="R10" i="3"/>
  <c r="R12" i="3"/>
  <c r="R14" i="3"/>
  <c r="R16" i="3"/>
  <c r="R18" i="3"/>
  <c r="R20" i="3"/>
  <c r="R22" i="3"/>
  <c r="R24" i="3"/>
  <c r="R25" i="3"/>
  <c r="S6" i="3"/>
  <c r="S8" i="3"/>
  <c r="S2" i="3"/>
  <c r="S4" i="3"/>
  <c r="S10" i="3"/>
  <c r="S12" i="3"/>
  <c r="S14" i="3"/>
  <c r="S16" i="3"/>
  <c r="S18" i="3"/>
  <c r="S20" i="3"/>
  <c r="S22" i="3"/>
  <c r="S24" i="3"/>
  <c r="S25" i="3"/>
  <c r="T6" i="3"/>
  <c r="T8" i="3"/>
  <c r="T2" i="3"/>
  <c r="T4" i="3"/>
  <c r="T10" i="3"/>
  <c r="T12" i="3"/>
  <c r="T14" i="3"/>
  <c r="T16" i="3"/>
  <c r="T18" i="3"/>
  <c r="T20" i="3"/>
  <c r="T22" i="3"/>
  <c r="T24" i="3"/>
  <c r="T25" i="3"/>
  <c r="U6" i="3"/>
  <c r="U8" i="3"/>
  <c r="U2" i="3"/>
  <c r="U4" i="3"/>
  <c r="U10" i="3"/>
  <c r="U12" i="3"/>
  <c r="U14" i="3"/>
  <c r="U16" i="3"/>
  <c r="U18" i="3"/>
  <c r="U20" i="3"/>
  <c r="U22" i="3"/>
  <c r="U24" i="3"/>
  <c r="U25" i="3"/>
  <c r="V6" i="3"/>
  <c r="V8" i="3"/>
  <c r="V2" i="3"/>
  <c r="V4" i="3"/>
  <c r="V10" i="3"/>
  <c r="V12" i="3"/>
  <c r="V14" i="3"/>
  <c r="V16" i="3"/>
  <c r="V18" i="3"/>
  <c r="V20" i="3"/>
  <c r="V22" i="3"/>
  <c r="V24" i="3"/>
  <c r="V25" i="3"/>
  <c r="W6" i="3"/>
  <c r="W8" i="3"/>
  <c r="W2" i="3"/>
  <c r="W4" i="3"/>
  <c r="W10" i="3"/>
  <c r="W12" i="3"/>
  <c r="W14" i="3"/>
  <c r="W16" i="3"/>
  <c r="W18" i="3"/>
  <c r="W20" i="3"/>
  <c r="W22" i="3"/>
  <c r="W24" i="3"/>
  <c r="W25" i="3"/>
  <c r="X6" i="3"/>
  <c r="X8" i="3"/>
  <c r="X2" i="3"/>
  <c r="X4" i="3"/>
  <c r="X10" i="3"/>
  <c r="X12" i="3"/>
  <c r="X14" i="3"/>
  <c r="X16" i="3"/>
  <c r="X18" i="3"/>
  <c r="X20" i="3"/>
  <c r="X22" i="3"/>
  <c r="X24" i="3"/>
  <c r="X25" i="3"/>
  <c r="Y6" i="3"/>
  <c r="Y8" i="3"/>
  <c r="Y2" i="3"/>
  <c r="Y4" i="3"/>
  <c r="Y10" i="3"/>
  <c r="Y12" i="3"/>
  <c r="Y14" i="3"/>
  <c r="Y16" i="3"/>
  <c r="Y18" i="3"/>
  <c r="Y20" i="3"/>
  <c r="Y22" i="3"/>
  <c r="Y24" i="3"/>
  <c r="Y25" i="3"/>
  <c r="Z6" i="3"/>
  <c r="Z8" i="3"/>
  <c r="Z2" i="3"/>
  <c r="Z4" i="3"/>
  <c r="Z10" i="3"/>
  <c r="Z12" i="3"/>
  <c r="Z14" i="3"/>
  <c r="Z16" i="3"/>
  <c r="Z18" i="3"/>
  <c r="Z20" i="3"/>
  <c r="Z22" i="3"/>
  <c r="Z24" i="3"/>
  <c r="Z25" i="3"/>
  <c r="AA6" i="3"/>
  <c r="AA8" i="3"/>
  <c r="AA2" i="3"/>
  <c r="AA4" i="3"/>
  <c r="AA10" i="3"/>
  <c r="AA12" i="3"/>
  <c r="AA14" i="3"/>
  <c r="AA16" i="3"/>
  <c r="AA18" i="3"/>
  <c r="AA20" i="3"/>
  <c r="AA22" i="3"/>
  <c r="AA24" i="3"/>
  <c r="AA25" i="3"/>
  <c r="AB6" i="3"/>
  <c r="AB8" i="3"/>
  <c r="AB2" i="3"/>
  <c r="AB4" i="3"/>
  <c r="AB10" i="3"/>
  <c r="AB12" i="3"/>
  <c r="AB14" i="3"/>
  <c r="AB16" i="3"/>
  <c r="AB18" i="3"/>
  <c r="AB20" i="3"/>
  <c r="AB22" i="3"/>
  <c r="AB24" i="3"/>
  <c r="AB25" i="3"/>
  <c r="AC6" i="3"/>
  <c r="AC8" i="3"/>
  <c r="AC2" i="3"/>
  <c r="AC4" i="3"/>
  <c r="AC10" i="3"/>
  <c r="AC12" i="3"/>
  <c r="AC14" i="3"/>
  <c r="AC16" i="3"/>
  <c r="AC18" i="3"/>
  <c r="AC20" i="3"/>
  <c r="AC22" i="3"/>
  <c r="AC24" i="3"/>
  <c r="AC25" i="3"/>
  <c r="B1" i="3"/>
  <c r="B2" i="3"/>
  <c r="AC27" i="3"/>
  <c r="AC28" i="3"/>
  <c r="AC30" i="3"/>
  <c r="B4" i="3"/>
  <c r="B5" i="3"/>
  <c r="AC32" i="3"/>
  <c r="AC33" i="3"/>
  <c r="AC35" i="3"/>
  <c r="B13" i="3"/>
  <c r="AC37" i="3"/>
  <c r="AC38" i="3"/>
  <c r="AC40" i="3"/>
  <c r="B11" i="3"/>
  <c r="AC42" i="3"/>
  <c r="AC44" i="3"/>
  <c r="AC47" i="3"/>
  <c r="AB27" i="3"/>
  <c r="AB28" i="3"/>
  <c r="AB30" i="3"/>
  <c r="AB32" i="3"/>
  <c r="AB33" i="3"/>
  <c r="AB35" i="3"/>
  <c r="AB37" i="3"/>
  <c r="AB38" i="3"/>
  <c r="AB40" i="3"/>
  <c r="AB42" i="3"/>
  <c r="AB44" i="3"/>
  <c r="AB47" i="3"/>
  <c r="AA27" i="3"/>
  <c r="AA28" i="3"/>
  <c r="AA30" i="3"/>
  <c r="AA32" i="3"/>
  <c r="AA33" i="3"/>
  <c r="AA35" i="3"/>
  <c r="AA37" i="3"/>
  <c r="AA38" i="3"/>
  <c r="AA40" i="3"/>
  <c r="AA42" i="3"/>
  <c r="AA44" i="3"/>
  <c r="AA47" i="3"/>
  <c r="Z27" i="3"/>
  <c r="Z28" i="3"/>
  <c r="Z30" i="3"/>
  <c r="Z32" i="3"/>
  <c r="Z33" i="3"/>
  <c r="Z35" i="3"/>
  <c r="Z37" i="3"/>
  <c r="Z38" i="3"/>
  <c r="Z40" i="3"/>
  <c r="Z42" i="3"/>
  <c r="Z44" i="3"/>
  <c r="Z47" i="3"/>
  <c r="Y27" i="3"/>
  <c r="Y28" i="3"/>
  <c r="Y30" i="3"/>
  <c r="Y32" i="3"/>
  <c r="Y33" i="3"/>
  <c r="Y35" i="3"/>
  <c r="Y37" i="3"/>
  <c r="Y38" i="3"/>
  <c r="Y40" i="3"/>
  <c r="Y42" i="3"/>
  <c r="Y44" i="3"/>
  <c r="Y47" i="3"/>
  <c r="X27" i="3"/>
  <c r="X28" i="3"/>
  <c r="X30" i="3"/>
  <c r="X32" i="3"/>
  <c r="X33" i="3"/>
  <c r="X35" i="3"/>
  <c r="X37" i="3"/>
  <c r="X38" i="3"/>
  <c r="X40" i="3"/>
  <c r="X42" i="3"/>
  <c r="X44" i="3"/>
  <c r="X47" i="3"/>
  <c r="W27" i="3"/>
  <c r="W28" i="3"/>
  <c r="W30" i="3"/>
  <c r="W32" i="3"/>
  <c r="W33" i="3"/>
  <c r="W35" i="3"/>
  <c r="W37" i="3"/>
  <c r="W38" i="3"/>
  <c r="W40" i="3"/>
  <c r="W42" i="3"/>
  <c r="W44" i="3"/>
  <c r="W47" i="3"/>
  <c r="V27" i="3"/>
  <c r="V28" i="3"/>
  <c r="V30" i="3"/>
  <c r="V32" i="3"/>
  <c r="V33" i="3"/>
  <c r="V35" i="3"/>
  <c r="V37" i="3"/>
  <c r="V38" i="3"/>
  <c r="V40" i="3"/>
  <c r="V42" i="3"/>
  <c r="V44" i="3"/>
  <c r="V47" i="3"/>
  <c r="U27" i="3"/>
  <c r="U28" i="3"/>
  <c r="U30" i="3"/>
  <c r="U32" i="3"/>
  <c r="U33" i="3"/>
  <c r="U35" i="3"/>
  <c r="U37" i="3"/>
  <c r="U38" i="3"/>
  <c r="U40" i="3"/>
  <c r="U42" i="3"/>
  <c r="U44" i="3"/>
  <c r="U47" i="3"/>
  <c r="T27" i="3"/>
  <c r="T28" i="3"/>
  <c r="T30" i="3"/>
  <c r="T32" i="3"/>
  <c r="T33" i="3"/>
  <c r="T35" i="3"/>
  <c r="T37" i="3"/>
  <c r="T38" i="3"/>
  <c r="T40" i="3"/>
  <c r="T42" i="3"/>
  <c r="T44" i="3"/>
  <c r="T47" i="3"/>
  <c r="S27" i="3"/>
  <c r="S28" i="3"/>
  <c r="S30" i="3"/>
  <c r="S32" i="3"/>
  <c r="S33" i="3"/>
  <c r="S35" i="3"/>
  <c r="S37" i="3"/>
  <c r="S38" i="3"/>
  <c r="S40" i="3"/>
  <c r="S42" i="3"/>
  <c r="S44" i="3"/>
  <c r="S47" i="3"/>
  <c r="R27" i="3"/>
  <c r="R28" i="3"/>
  <c r="R30" i="3"/>
  <c r="R32" i="3"/>
  <c r="R33" i="3"/>
  <c r="R35" i="3"/>
  <c r="R37" i="3"/>
  <c r="R38" i="3"/>
  <c r="R40" i="3"/>
  <c r="R42" i="3"/>
  <c r="R44" i="3"/>
  <c r="R47" i="3"/>
  <c r="Q27" i="3"/>
  <c r="Q28" i="3"/>
  <c r="Q30" i="3"/>
  <c r="Q32" i="3"/>
  <c r="Q33" i="3"/>
  <c r="Q35" i="3"/>
  <c r="Q37" i="3"/>
  <c r="Q38" i="3"/>
  <c r="Q40" i="3"/>
  <c r="Q42" i="3"/>
  <c r="Q44" i="3"/>
  <c r="Q47" i="3"/>
  <c r="P27" i="3"/>
  <c r="P28" i="3"/>
  <c r="P30" i="3"/>
  <c r="P32" i="3"/>
  <c r="P33" i="3"/>
  <c r="P35" i="3"/>
  <c r="P37" i="3"/>
  <c r="P38" i="3"/>
  <c r="P40" i="3"/>
  <c r="P42" i="3"/>
  <c r="P44" i="3"/>
  <c r="P47" i="3"/>
  <c r="O27" i="3"/>
  <c r="O28" i="3"/>
  <c r="O30" i="3"/>
  <c r="O32" i="3"/>
  <c r="O33" i="3"/>
  <c r="O35" i="3"/>
  <c r="O37" i="3"/>
  <c r="O38" i="3"/>
  <c r="O40" i="3"/>
  <c r="O42" i="3"/>
  <c r="O44" i="3"/>
  <c r="O47" i="3"/>
  <c r="N27" i="3"/>
  <c r="N28" i="3"/>
  <c r="N30" i="3"/>
  <c r="N32" i="3"/>
  <c r="N33" i="3"/>
  <c r="N35" i="3"/>
  <c r="N37" i="3"/>
  <c r="N38" i="3"/>
  <c r="N40" i="3"/>
  <c r="N42" i="3"/>
  <c r="N44" i="3"/>
  <c r="N47" i="3"/>
  <c r="M27" i="3"/>
  <c r="M28" i="3"/>
  <c r="M30" i="3"/>
  <c r="M32" i="3"/>
  <c r="M33" i="3"/>
  <c r="M35" i="3"/>
  <c r="M37" i="3"/>
  <c r="M38" i="3"/>
  <c r="M40" i="3"/>
  <c r="M42" i="3"/>
  <c r="M44" i="3"/>
  <c r="M47" i="3"/>
  <c r="L27" i="3"/>
  <c r="L28" i="3"/>
  <c r="L30" i="3"/>
  <c r="L32" i="3"/>
  <c r="L33" i="3"/>
  <c r="L35" i="3"/>
  <c r="L37" i="3"/>
  <c r="L38" i="3"/>
  <c r="L40" i="3"/>
  <c r="L42" i="3"/>
  <c r="L44" i="3"/>
  <c r="L47" i="3"/>
  <c r="K27" i="3"/>
  <c r="K28" i="3"/>
  <c r="K30" i="3"/>
  <c r="K32" i="3"/>
  <c r="K33" i="3"/>
  <c r="K35" i="3"/>
  <c r="K37" i="3"/>
  <c r="K38" i="3"/>
  <c r="K40" i="3"/>
  <c r="K42" i="3"/>
  <c r="K44" i="3"/>
  <c r="K47" i="3"/>
  <c r="J27" i="3"/>
  <c r="J28" i="3"/>
  <c r="J30" i="3"/>
  <c r="J32" i="3"/>
  <c r="J33" i="3"/>
  <c r="J35" i="3"/>
  <c r="J37" i="3"/>
  <c r="J38" i="3"/>
  <c r="J40" i="3"/>
  <c r="J42" i="3"/>
  <c r="J44" i="3"/>
  <c r="J47" i="3"/>
  <c r="I27" i="3"/>
  <c r="I28" i="3"/>
  <c r="I30" i="3"/>
  <c r="I32" i="3"/>
  <c r="I33" i="3"/>
  <c r="I35" i="3"/>
  <c r="I37" i="3"/>
  <c r="I38" i="3"/>
  <c r="I40" i="3"/>
  <c r="I42" i="3"/>
  <c r="I44" i="3"/>
  <c r="I47" i="3"/>
  <c r="H27" i="3"/>
  <c r="H28" i="3"/>
  <c r="H30" i="3"/>
  <c r="H32" i="3"/>
  <c r="H33" i="3"/>
  <c r="H35" i="3"/>
  <c r="H37" i="3"/>
  <c r="H38" i="3"/>
  <c r="H40" i="3"/>
  <c r="H42" i="3"/>
  <c r="H44" i="3"/>
  <c r="H47" i="3"/>
  <c r="G27" i="3"/>
  <c r="G28" i="3"/>
  <c r="G30" i="3"/>
  <c r="G32" i="3"/>
  <c r="G33" i="3"/>
  <c r="G35" i="3"/>
  <c r="G37" i="3"/>
  <c r="G38" i="3"/>
  <c r="G40" i="3"/>
  <c r="G42" i="3"/>
  <c r="G44" i="3"/>
  <c r="G47" i="3"/>
  <c r="F27" i="3"/>
  <c r="F28" i="3"/>
  <c r="F30" i="3"/>
  <c r="F32" i="3"/>
  <c r="F33" i="3"/>
  <c r="F35" i="3"/>
  <c r="F38" i="3"/>
  <c r="F40" i="3"/>
  <c r="F42" i="3"/>
  <c r="F44" i="3"/>
  <c r="F47" i="3"/>
  <c r="F2" i="5"/>
  <c r="F4" i="5"/>
  <c r="B9" i="5"/>
  <c r="F38" i="5"/>
  <c r="B13" i="5"/>
  <c r="F37" i="5"/>
  <c r="E22" i="1"/>
  <c r="F22" i="1"/>
  <c r="AC2" i="10"/>
  <c r="AC4" i="10"/>
  <c r="B13" i="10"/>
  <c r="AC37" i="10"/>
  <c r="B9" i="10"/>
  <c r="AC38" i="10"/>
  <c r="AC40" i="10"/>
  <c r="B11" i="10"/>
  <c r="AC42" i="10"/>
  <c r="AC113" i="4"/>
  <c r="AB2" i="10"/>
  <c r="AB4" i="10"/>
  <c r="AB37" i="10"/>
  <c r="AB38" i="10"/>
  <c r="AB40" i="10"/>
  <c r="AB42" i="10"/>
  <c r="AB113" i="4"/>
  <c r="AA2" i="10"/>
  <c r="AA4" i="10"/>
  <c r="AA37" i="10"/>
  <c r="AA38" i="10"/>
  <c r="AA40" i="10"/>
  <c r="AA42" i="10"/>
  <c r="AA113" i="4"/>
  <c r="Z2" i="10"/>
  <c r="Z4" i="10"/>
  <c r="Z37" i="10"/>
  <c r="Z38" i="10"/>
  <c r="Z40" i="10"/>
  <c r="Z42" i="10"/>
  <c r="Z113" i="4"/>
  <c r="Y2" i="10"/>
  <c r="Y4" i="10"/>
  <c r="Y37" i="10"/>
  <c r="Y38" i="10"/>
  <c r="Y40" i="10"/>
  <c r="Y42" i="10"/>
  <c r="Y113" i="4"/>
  <c r="X2" i="10"/>
  <c r="X4" i="10"/>
  <c r="X37" i="10"/>
  <c r="X38" i="10"/>
  <c r="X40" i="10"/>
  <c r="X42" i="10"/>
  <c r="X113" i="4"/>
  <c r="W2" i="10"/>
  <c r="W4" i="10"/>
  <c r="W37" i="10"/>
  <c r="W38" i="10"/>
  <c r="W40" i="10"/>
  <c r="W42" i="10"/>
  <c r="W113" i="4"/>
  <c r="V2" i="10"/>
  <c r="V4" i="10"/>
  <c r="V37" i="10"/>
  <c r="V38" i="10"/>
  <c r="V40" i="10"/>
  <c r="V42" i="10"/>
  <c r="V113" i="4"/>
  <c r="U2" i="10"/>
  <c r="U4" i="10"/>
  <c r="U37" i="10"/>
  <c r="U38" i="10"/>
  <c r="U40" i="10"/>
  <c r="U42" i="10"/>
  <c r="U113" i="4"/>
  <c r="T2" i="10"/>
  <c r="T4" i="10"/>
  <c r="T37" i="10"/>
  <c r="T38" i="10"/>
  <c r="T40" i="10"/>
  <c r="T42" i="10"/>
  <c r="T113" i="4"/>
  <c r="S2" i="10"/>
  <c r="S4" i="10"/>
  <c r="S37" i="10"/>
  <c r="S38" i="10"/>
  <c r="S40" i="10"/>
  <c r="S42" i="10"/>
  <c r="S113" i="4"/>
  <c r="R2" i="10"/>
  <c r="R4" i="10"/>
  <c r="R37" i="10"/>
  <c r="R38" i="10"/>
  <c r="R40" i="10"/>
  <c r="R42" i="10"/>
  <c r="R113" i="4"/>
  <c r="Q2" i="10"/>
  <c r="Q4" i="10"/>
  <c r="Q37" i="10"/>
  <c r="Q38" i="10"/>
  <c r="Q40" i="10"/>
  <c r="Q42" i="10"/>
  <c r="Q113" i="4"/>
  <c r="P2" i="10"/>
  <c r="P4" i="10"/>
  <c r="P37" i="10"/>
  <c r="P38" i="10"/>
  <c r="P40" i="10"/>
  <c r="P42" i="10"/>
  <c r="P113" i="4"/>
  <c r="O2" i="10"/>
  <c r="O4" i="10"/>
  <c r="O37" i="10"/>
  <c r="O38" i="10"/>
  <c r="O40" i="10"/>
  <c r="O42" i="10"/>
  <c r="O113" i="4"/>
  <c r="N2" i="10"/>
  <c r="N4" i="10"/>
  <c r="N37" i="10"/>
  <c r="N38" i="10"/>
  <c r="N40" i="10"/>
  <c r="N42" i="10"/>
  <c r="N113" i="4"/>
  <c r="M2" i="10"/>
  <c r="M4" i="10"/>
  <c r="M37" i="10"/>
  <c r="M38" i="10"/>
  <c r="M40" i="10"/>
  <c r="M42" i="10"/>
  <c r="M113" i="4"/>
  <c r="L2" i="10"/>
  <c r="L4" i="10"/>
  <c r="L37" i="10"/>
  <c r="L38" i="10"/>
  <c r="L40" i="10"/>
  <c r="L42" i="10"/>
  <c r="L113" i="4"/>
  <c r="K2" i="10"/>
  <c r="K4" i="10"/>
  <c r="K37" i="10"/>
  <c r="K38" i="10"/>
  <c r="K40" i="10"/>
  <c r="K42" i="10"/>
  <c r="K113" i="4"/>
  <c r="J2" i="10"/>
  <c r="J4" i="10"/>
  <c r="J37" i="10"/>
  <c r="J38" i="10"/>
  <c r="J40" i="10"/>
  <c r="J42" i="10"/>
  <c r="J113" i="4"/>
  <c r="I2" i="10"/>
  <c r="I4" i="10"/>
  <c r="I37" i="10"/>
  <c r="I38" i="10"/>
  <c r="I40" i="10"/>
  <c r="I42" i="10"/>
  <c r="I113" i="4"/>
  <c r="H2" i="10"/>
  <c r="H4" i="10"/>
  <c r="H37" i="10"/>
  <c r="H38" i="10"/>
  <c r="H40" i="10"/>
  <c r="H42" i="10"/>
  <c r="H113" i="4"/>
  <c r="G2" i="10"/>
  <c r="G4" i="10"/>
  <c r="G37" i="10"/>
  <c r="G38" i="10"/>
  <c r="G40" i="10"/>
  <c r="G42" i="10"/>
  <c r="G113" i="4"/>
  <c r="AC2" i="9"/>
  <c r="AC4" i="9"/>
  <c r="B13" i="9"/>
  <c r="AC37" i="9"/>
  <c r="B9" i="9"/>
  <c r="AC38" i="9"/>
  <c r="AC40" i="9"/>
  <c r="B11" i="9"/>
  <c r="AC42" i="9"/>
  <c r="AC112" i="4"/>
  <c r="AB2" i="9"/>
  <c r="AB4" i="9"/>
  <c r="AB37" i="9"/>
  <c r="AB38" i="9"/>
  <c r="AB40" i="9"/>
  <c r="AB42" i="9"/>
  <c r="AB112" i="4"/>
  <c r="AA2" i="9"/>
  <c r="AA4" i="9"/>
  <c r="AA37" i="9"/>
  <c r="AA38" i="9"/>
  <c r="AA40" i="9"/>
  <c r="AA42" i="9"/>
  <c r="AA112" i="4"/>
  <c r="Z2" i="9"/>
  <c r="Z4" i="9"/>
  <c r="Z37" i="9"/>
  <c r="Z38" i="9"/>
  <c r="Z40" i="9"/>
  <c r="Z42" i="9"/>
  <c r="Z112" i="4"/>
  <c r="Y2" i="9"/>
  <c r="Y4" i="9"/>
  <c r="Y37" i="9"/>
  <c r="Y38" i="9"/>
  <c r="Y40" i="9"/>
  <c r="Y42" i="9"/>
  <c r="Y112" i="4"/>
  <c r="X2" i="9"/>
  <c r="X4" i="9"/>
  <c r="X37" i="9"/>
  <c r="X38" i="9"/>
  <c r="X40" i="9"/>
  <c r="X42" i="9"/>
  <c r="X112" i="4"/>
  <c r="W2" i="9"/>
  <c r="W4" i="9"/>
  <c r="W37" i="9"/>
  <c r="W38" i="9"/>
  <c r="W40" i="9"/>
  <c r="W42" i="9"/>
  <c r="W112" i="4"/>
  <c r="V2" i="9"/>
  <c r="V4" i="9"/>
  <c r="V37" i="9"/>
  <c r="V38" i="9"/>
  <c r="V40" i="9"/>
  <c r="V42" i="9"/>
  <c r="V112" i="4"/>
  <c r="U2" i="9"/>
  <c r="U4" i="9"/>
  <c r="U37" i="9"/>
  <c r="U38" i="9"/>
  <c r="U40" i="9"/>
  <c r="U42" i="9"/>
  <c r="U112" i="4"/>
  <c r="T2" i="9"/>
  <c r="T4" i="9"/>
  <c r="T37" i="9"/>
  <c r="T38" i="9"/>
  <c r="T40" i="9"/>
  <c r="T42" i="9"/>
  <c r="T112" i="4"/>
  <c r="S2" i="9"/>
  <c r="S4" i="9"/>
  <c r="S37" i="9"/>
  <c r="S38" i="9"/>
  <c r="S40" i="9"/>
  <c r="S42" i="9"/>
  <c r="S112" i="4"/>
  <c r="R2" i="9"/>
  <c r="R4" i="9"/>
  <c r="R37" i="9"/>
  <c r="R38" i="9"/>
  <c r="R40" i="9"/>
  <c r="R42" i="9"/>
  <c r="R112" i="4"/>
  <c r="Q2" i="9"/>
  <c r="Q4" i="9"/>
  <c r="Q37" i="9"/>
  <c r="Q38" i="9"/>
  <c r="Q40" i="9"/>
  <c r="Q42" i="9"/>
  <c r="Q112" i="4"/>
  <c r="P2" i="9"/>
  <c r="P4" i="9"/>
  <c r="P37" i="9"/>
  <c r="P38" i="9"/>
  <c r="P40" i="9"/>
  <c r="P42" i="9"/>
  <c r="P112" i="4"/>
  <c r="O2" i="9"/>
  <c r="O4" i="9"/>
  <c r="O37" i="9"/>
  <c r="O38" i="9"/>
  <c r="O40" i="9"/>
  <c r="O42" i="9"/>
  <c r="O112" i="4"/>
  <c r="N2" i="9"/>
  <c r="N4" i="9"/>
  <c r="N37" i="9"/>
  <c r="N38" i="9"/>
  <c r="N40" i="9"/>
  <c r="N42" i="9"/>
  <c r="N112" i="4"/>
  <c r="M2" i="9"/>
  <c r="M4" i="9"/>
  <c r="M37" i="9"/>
  <c r="M38" i="9"/>
  <c r="M40" i="9"/>
  <c r="M42" i="9"/>
  <c r="M112" i="4"/>
  <c r="L2" i="9"/>
  <c r="L4" i="9"/>
  <c r="L37" i="9"/>
  <c r="L38" i="9"/>
  <c r="L40" i="9"/>
  <c r="L42" i="9"/>
  <c r="L112" i="4"/>
  <c r="K2" i="9"/>
  <c r="K4" i="9"/>
  <c r="K37" i="9"/>
  <c r="K38" i="9"/>
  <c r="K40" i="9"/>
  <c r="K42" i="9"/>
  <c r="K112" i="4"/>
  <c r="J2" i="9"/>
  <c r="J4" i="9"/>
  <c r="J37" i="9"/>
  <c r="J38" i="9"/>
  <c r="J40" i="9"/>
  <c r="J42" i="9"/>
  <c r="J112" i="4"/>
  <c r="I2" i="9"/>
  <c r="I4" i="9"/>
  <c r="I37" i="9"/>
  <c r="I38" i="9"/>
  <c r="I40" i="9"/>
  <c r="I42" i="9"/>
  <c r="I112" i="4"/>
  <c r="H2" i="9"/>
  <c r="H4" i="9"/>
  <c r="H37" i="9"/>
  <c r="H38" i="9"/>
  <c r="H40" i="9"/>
  <c r="H42" i="9"/>
  <c r="H112" i="4"/>
  <c r="G2" i="9"/>
  <c r="G4" i="9"/>
  <c r="G37" i="9"/>
  <c r="G38" i="9"/>
  <c r="G40" i="9"/>
  <c r="G42" i="9"/>
  <c r="G112" i="4"/>
  <c r="AC2" i="6"/>
  <c r="AC4" i="6"/>
  <c r="B13" i="6"/>
  <c r="AC37" i="6"/>
  <c r="B9" i="6"/>
  <c r="AC38" i="6"/>
  <c r="AC40" i="6"/>
  <c r="B11" i="6"/>
  <c r="AC42" i="6"/>
  <c r="AC111" i="4"/>
  <c r="AB2" i="6"/>
  <c r="AB4" i="6"/>
  <c r="AB37" i="6"/>
  <c r="AB38" i="6"/>
  <c r="AB40" i="6"/>
  <c r="AB42" i="6"/>
  <c r="AB111" i="4"/>
  <c r="AA2" i="6"/>
  <c r="AA4" i="6"/>
  <c r="AA37" i="6"/>
  <c r="AA38" i="6"/>
  <c r="AA40" i="6"/>
  <c r="AA42" i="6"/>
  <c r="AA111" i="4"/>
  <c r="Z2" i="6"/>
  <c r="Z4" i="6"/>
  <c r="Z37" i="6"/>
  <c r="Z38" i="6"/>
  <c r="Z40" i="6"/>
  <c r="Z42" i="6"/>
  <c r="Z111" i="4"/>
  <c r="Y2" i="6"/>
  <c r="Y4" i="6"/>
  <c r="Y37" i="6"/>
  <c r="Y38" i="6"/>
  <c r="Y40" i="6"/>
  <c r="Y42" i="6"/>
  <c r="Y111" i="4"/>
  <c r="X2" i="6"/>
  <c r="X4" i="6"/>
  <c r="X37" i="6"/>
  <c r="X38" i="6"/>
  <c r="X40" i="6"/>
  <c r="X42" i="6"/>
  <c r="X111" i="4"/>
  <c r="W2" i="6"/>
  <c r="W4" i="6"/>
  <c r="W37" i="6"/>
  <c r="W38" i="6"/>
  <c r="W40" i="6"/>
  <c r="W42" i="6"/>
  <c r="W111" i="4"/>
  <c r="V2" i="6"/>
  <c r="V4" i="6"/>
  <c r="V37" i="6"/>
  <c r="V38" i="6"/>
  <c r="V40" i="6"/>
  <c r="V42" i="6"/>
  <c r="V111" i="4"/>
  <c r="U2" i="6"/>
  <c r="U4" i="6"/>
  <c r="U37" i="6"/>
  <c r="U38" i="6"/>
  <c r="U40" i="6"/>
  <c r="U42" i="6"/>
  <c r="U111" i="4"/>
  <c r="T2" i="6"/>
  <c r="T4" i="6"/>
  <c r="T37" i="6"/>
  <c r="T38" i="6"/>
  <c r="T40" i="6"/>
  <c r="T42" i="6"/>
  <c r="T111" i="4"/>
  <c r="S2" i="6"/>
  <c r="S4" i="6"/>
  <c r="S37" i="6"/>
  <c r="S38" i="6"/>
  <c r="S40" i="6"/>
  <c r="S42" i="6"/>
  <c r="S111" i="4"/>
  <c r="R2" i="6"/>
  <c r="R4" i="6"/>
  <c r="R37" i="6"/>
  <c r="R38" i="6"/>
  <c r="R40" i="6"/>
  <c r="R42" i="6"/>
  <c r="R111" i="4"/>
  <c r="Q2" i="6"/>
  <c r="Q4" i="6"/>
  <c r="Q37" i="6"/>
  <c r="Q38" i="6"/>
  <c r="Q40" i="6"/>
  <c r="Q42" i="6"/>
  <c r="Q111" i="4"/>
  <c r="P2" i="6"/>
  <c r="P4" i="6"/>
  <c r="P37" i="6"/>
  <c r="P38" i="6"/>
  <c r="P40" i="6"/>
  <c r="P42" i="6"/>
  <c r="P111" i="4"/>
  <c r="O2" i="6"/>
  <c r="O4" i="6"/>
  <c r="O37" i="6"/>
  <c r="O38" i="6"/>
  <c r="O40" i="6"/>
  <c r="O42" i="6"/>
  <c r="O111" i="4"/>
  <c r="N2" i="6"/>
  <c r="N4" i="6"/>
  <c r="N37" i="6"/>
  <c r="N38" i="6"/>
  <c r="N40" i="6"/>
  <c r="N42" i="6"/>
  <c r="N111" i="4"/>
  <c r="M2" i="6"/>
  <c r="M4" i="6"/>
  <c r="M37" i="6"/>
  <c r="M38" i="6"/>
  <c r="M40" i="6"/>
  <c r="M42" i="6"/>
  <c r="M111" i="4"/>
  <c r="L2" i="6"/>
  <c r="L4" i="6"/>
  <c r="L37" i="6"/>
  <c r="L38" i="6"/>
  <c r="L40" i="6"/>
  <c r="L42" i="6"/>
  <c r="L111" i="4"/>
  <c r="K2" i="6"/>
  <c r="K4" i="6"/>
  <c r="K37" i="6"/>
  <c r="K38" i="6"/>
  <c r="K40" i="6"/>
  <c r="K42" i="6"/>
  <c r="K111" i="4"/>
  <c r="J2" i="6"/>
  <c r="J4" i="6"/>
  <c r="J37" i="6"/>
  <c r="J38" i="6"/>
  <c r="J40" i="6"/>
  <c r="J42" i="6"/>
  <c r="J111" i="4"/>
  <c r="I2" i="6"/>
  <c r="I4" i="6"/>
  <c r="I37" i="6"/>
  <c r="I38" i="6"/>
  <c r="I40" i="6"/>
  <c r="I42" i="6"/>
  <c r="I111" i="4"/>
  <c r="H2" i="6"/>
  <c r="H4" i="6"/>
  <c r="H37" i="6"/>
  <c r="H38" i="6"/>
  <c r="H40" i="6"/>
  <c r="H42" i="6"/>
  <c r="H111" i="4"/>
  <c r="G2" i="6"/>
  <c r="G4" i="6"/>
  <c r="G37" i="6"/>
  <c r="G38" i="6"/>
  <c r="G40" i="6"/>
  <c r="G42" i="6"/>
  <c r="G111" i="4"/>
  <c r="AC2" i="5"/>
  <c r="AC4" i="5"/>
  <c r="AC37" i="5"/>
  <c r="AC38" i="5"/>
  <c r="AC40" i="5"/>
  <c r="B11" i="5"/>
  <c r="AC42" i="5"/>
  <c r="AC110" i="4"/>
  <c r="AB2" i="5"/>
  <c r="AB4" i="5"/>
  <c r="AB37" i="5"/>
  <c r="AB38" i="5"/>
  <c r="AB40" i="5"/>
  <c r="AB42" i="5"/>
  <c r="AB110" i="4"/>
  <c r="AA2" i="5"/>
  <c r="AA4" i="5"/>
  <c r="AA37" i="5"/>
  <c r="AA38" i="5"/>
  <c r="AA40" i="5"/>
  <c r="AA42" i="5"/>
  <c r="AA110" i="4"/>
  <c r="Z2" i="5"/>
  <c r="Z4" i="5"/>
  <c r="Z37" i="5"/>
  <c r="Z38" i="5"/>
  <c r="Z40" i="5"/>
  <c r="Z42" i="5"/>
  <c r="Z110" i="4"/>
  <c r="Y2" i="5"/>
  <c r="Y4" i="5"/>
  <c r="Y37" i="5"/>
  <c r="Y38" i="5"/>
  <c r="Y40" i="5"/>
  <c r="Y42" i="5"/>
  <c r="Y110" i="4"/>
  <c r="X2" i="5"/>
  <c r="X4" i="5"/>
  <c r="X37" i="5"/>
  <c r="X38" i="5"/>
  <c r="X40" i="5"/>
  <c r="X42" i="5"/>
  <c r="X110" i="4"/>
  <c r="W2" i="5"/>
  <c r="W4" i="5"/>
  <c r="W37" i="5"/>
  <c r="W38" i="5"/>
  <c r="W40" i="5"/>
  <c r="W42" i="5"/>
  <c r="W110" i="4"/>
  <c r="V2" i="5"/>
  <c r="V4" i="5"/>
  <c r="V37" i="5"/>
  <c r="V38" i="5"/>
  <c r="V40" i="5"/>
  <c r="V42" i="5"/>
  <c r="V110" i="4"/>
  <c r="U2" i="5"/>
  <c r="U4" i="5"/>
  <c r="U37" i="5"/>
  <c r="U38" i="5"/>
  <c r="U40" i="5"/>
  <c r="U42" i="5"/>
  <c r="U110" i="4"/>
  <c r="T2" i="5"/>
  <c r="T4" i="5"/>
  <c r="T37" i="5"/>
  <c r="T38" i="5"/>
  <c r="T40" i="5"/>
  <c r="T42" i="5"/>
  <c r="T110" i="4"/>
  <c r="S2" i="5"/>
  <c r="S4" i="5"/>
  <c r="S37" i="5"/>
  <c r="S38" i="5"/>
  <c r="S40" i="5"/>
  <c r="S42" i="5"/>
  <c r="S110" i="4"/>
  <c r="R2" i="5"/>
  <c r="R4" i="5"/>
  <c r="R37" i="5"/>
  <c r="R38" i="5"/>
  <c r="R40" i="5"/>
  <c r="R42" i="5"/>
  <c r="R110" i="4"/>
  <c r="Q2" i="5"/>
  <c r="Q4" i="5"/>
  <c r="Q37" i="5"/>
  <c r="Q38" i="5"/>
  <c r="Q40" i="5"/>
  <c r="Q42" i="5"/>
  <c r="Q110" i="4"/>
  <c r="P2" i="5"/>
  <c r="P4" i="5"/>
  <c r="P37" i="5"/>
  <c r="P38" i="5"/>
  <c r="P40" i="5"/>
  <c r="P42" i="5"/>
  <c r="P110" i="4"/>
  <c r="O2" i="5"/>
  <c r="O4" i="5"/>
  <c r="O37" i="5"/>
  <c r="O38" i="5"/>
  <c r="O40" i="5"/>
  <c r="O42" i="5"/>
  <c r="O110" i="4"/>
  <c r="N2" i="5"/>
  <c r="N4" i="5"/>
  <c r="N37" i="5"/>
  <c r="N38" i="5"/>
  <c r="N40" i="5"/>
  <c r="N42" i="5"/>
  <c r="N110" i="4"/>
  <c r="M2" i="5"/>
  <c r="M4" i="5"/>
  <c r="M37" i="5"/>
  <c r="M38" i="5"/>
  <c r="M40" i="5"/>
  <c r="M42" i="5"/>
  <c r="M110" i="4"/>
  <c r="L2" i="5"/>
  <c r="L4" i="5"/>
  <c r="L37" i="5"/>
  <c r="L38" i="5"/>
  <c r="L40" i="5"/>
  <c r="L42" i="5"/>
  <c r="L110" i="4"/>
  <c r="K2" i="5"/>
  <c r="K4" i="5"/>
  <c r="K37" i="5"/>
  <c r="K38" i="5"/>
  <c r="K40" i="5"/>
  <c r="K42" i="5"/>
  <c r="K110" i="4"/>
  <c r="J2" i="5"/>
  <c r="J4" i="5"/>
  <c r="J37" i="5"/>
  <c r="J38" i="5"/>
  <c r="J40" i="5"/>
  <c r="J42" i="5"/>
  <c r="J110" i="4"/>
  <c r="I2" i="5"/>
  <c r="I4" i="5"/>
  <c r="I37" i="5"/>
  <c r="I38" i="5"/>
  <c r="I40" i="5"/>
  <c r="I42" i="5"/>
  <c r="I110" i="4"/>
  <c r="H2" i="5"/>
  <c r="H4" i="5"/>
  <c r="H37" i="5"/>
  <c r="H38" i="5"/>
  <c r="H40" i="5"/>
  <c r="H42" i="5"/>
  <c r="H110" i="4"/>
  <c r="G2" i="5"/>
  <c r="G4" i="5"/>
  <c r="G37" i="5"/>
  <c r="G38" i="5"/>
  <c r="G40" i="5"/>
  <c r="G42" i="5"/>
  <c r="G110" i="4"/>
  <c r="AC109" i="4"/>
  <c r="AB109" i="4"/>
  <c r="AA109" i="4"/>
  <c r="Z109" i="4"/>
  <c r="Y109" i="4"/>
  <c r="X109" i="4"/>
  <c r="W109" i="4"/>
  <c r="V109" i="4"/>
  <c r="U109" i="4"/>
  <c r="T109" i="4"/>
  <c r="S109" i="4"/>
  <c r="R109" i="4"/>
  <c r="Q109" i="4"/>
  <c r="P109" i="4"/>
  <c r="O109" i="4"/>
  <c r="N109" i="4"/>
  <c r="M109" i="4"/>
  <c r="L109" i="4"/>
  <c r="K109" i="4"/>
  <c r="J109" i="4"/>
  <c r="I109" i="4"/>
  <c r="H109" i="4"/>
  <c r="G109" i="4"/>
  <c r="AC106" i="4"/>
  <c r="AB106" i="4"/>
  <c r="AA106" i="4"/>
  <c r="Z106" i="4"/>
  <c r="Y106" i="4"/>
  <c r="X106" i="4"/>
  <c r="W106" i="4"/>
  <c r="V106" i="4"/>
  <c r="U106" i="4"/>
  <c r="T106" i="4"/>
  <c r="S106" i="4"/>
  <c r="R106" i="4"/>
  <c r="Q106" i="4"/>
  <c r="P106" i="4"/>
  <c r="O106" i="4"/>
  <c r="N106" i="4"/>
  <c r="M106" i="4"/>
  <c r="L106" i="4"/>
  <c r="K106" i="4"/>
  <c r="J106" i="4"/>
  <c r="I106" i="4"/>
  <c r="H106" i="4"/>
  <c r="G106" i="4"/>
  <c r="AC105" i="4"/>
  <c r="AB105" i="4"/>
  <c r="AA105" i="4"/>
  <c r="Z105" i="4"/>
  <c r="Y105" i="4"/>
  <c r="X105" i="4"/>
  <c r="W105" i="4"/>
  <c r="V105" i="4"/>
  <c r="U105" i="4"/>
  <c r="T105" i="4"/>
  <c r="S105" i="4"/>
  <c r="R105" i="4"/>
  <c r="Q105" i="4"/>
  <c r="P105" i="4"/>
  <c r="O105" i="4"/>
  <c r="N105" i="4"/>
  <c r="M105" i="4"/>
  <c r="L105" i="4"/>
  <c r="K105" i="4"/>
  <c r="J105" i="4"/>
  <c r="I105" i="4"/>
  <c r="H105" i="4"/>
  <c r="G105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P104" i="4"/>
  <c r="O104" i="4"/>
  <c r="N104" i="4"/>
  <c r="M104" i="4"/>
  <c r="L104" i="4"/>
  <c r="K104" i="4"/>
  <c r="J104" i="4"/>
  <c r="I104" i="4"/>
  <c r="H104" i="4"/>
  <c r="G104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C8" i="10"/>
  <c r="AC10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C14" i="10"/>
  <c r="AC18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C22" i="10"/>
  <c r="B7" i="10"/>
  <c r="AC24" i="10"/>
  <c r="B4" i="10"/>
  <c r="B5" i="10"/>
  <c r="AC32" i="10"/>
  <c r="AC92" i="4"/>
  <c r="AB8" i="10"/>
  <c r="AB10" i="10"/>
  <c r="AB14" i="10"/>
  <c r="AB18" i="10"/>
  <c r="AB22" i="10"/>
  <c r="AB24" i="10"/>
  <c r="AB32" i="10"/>
  <c r="AB92" i="4"/>
  <c r="AA8" i="10"/>
  <c r="AA10" i="10"/>
  <c r="AA14" i="10"/>
  <c r="AA18" i="10"/>
  <c r="AA22" i="10"/>
  <c r="AA24" i="10"/>
  <c r="AA32" i="10"/>
  <c r="AA92" i="4"/>
  <c r="Z8" i="10"/>
  <c r="Z10" i="10"/>
  <c r="Z14" i="10"/>
  <c r="Z18" i="10"/>
  <c r="Z22" i="10"/>
  <c r="Z24" i="10"/>
  <c r="Z32" i="10"/>
  <c r="Z92" i="4"/>
  <c r="Y8" i="10"/>
  <c r="Y10" i="10"/>
  <c r="Y14" i="10"/>
  <c r="Y18" i="10"/>
  <c r="Y22" i="10"/>
  <c r="Y24" i="10"/>
  <c r="Y32" i="10"/>
  <c r="Y92" i="4"/>
  <c r="X8" i="10"/>
  <c r="X10" i="10"/>
  <c r="X14" i="10"/>
  <c r="X18" i="10"/>
  <c r="X22" i="10"/>
  <c r="X24" i="10"/>
  <c r="X32" i="10"/>
  <c r="X92" i="4"/>
  <c r="W8" i="10"/>
  <c r="W10" i="10"/>
  <c r="W14" i="10"/>
  <c r="W18" i="10"/>
  <c r="W22" i="10"/>
  <c r="W24" i="10"/>
  <c r="W32" i="10"/>
  <c r="W92" i="4"/>
  <c r="V8" i="10"/>
  <c r="V10" i="10"/>
  <c r="V14" i="10"/>
  <c r="V18" i="10"/>
  <c r="V22" i="10"/>
  <c r="V24" i="10"/>
  <c r="V32" i="10"/>
  <c r="V92" i="4"/>
  <c r="U8" i="10"/>
  <c r="U10" i="10"/>
  <c r="U14" i="10"/>
  <c r="U18" i="10"/>
  <c r="U22" i="10"/>
  <c r="U24" i="10"/>
  <c r="U32" i="10"/>
  <c r="U92" i="4"/>
  <c r="T8" i="10"/>
  <c r="T10" i="10"/>
  <c r="T14" i="10"/>
  <c r="T18" i="10"/>
  <c r="T22" i="10"/>
  <c r="T24" i="10"/>
  <c r="T32" i="10"/>
  <c r="T92" i="4"/>
  <c r="S8" i="10"/>
  <c r="S10" i="10"/>
  <c r="S14" i="10"/>
  <c r="S18" i="10"/>
  <c r="S22" i="10"/>
  <c r="S24" i="10"/>
  <c r="S32" i="10"/>
  <c r="S92" i="4"/>
  <c r="R8" i="10"/>
  <c r="R10" i="10"/>
  <c r="R14" i="10"/>
  <c r="R18" i="10"/>
  <c r="R22" i="10"/>
  <c r="R24" i="10"/>
  <c r="R32" i="10"/>
  <c r="R92" i="4"/>
  <c r="Q8" i="10"/>
  <c r="Q10" i="10"/>
  <c r="Q14" i="10"/>
  <c r="Q18" i="10"/>
  <c r="Q22" i="10"/>
  <c r="Q24" i="10"/>
  <c r="Q32" i="10"/>
  <c r="Q92" i="4"/>
  <c r="P8" i="10"/>
  <c r="P10" i="10"/>
  <c r="P14" i="10"/>
  <c r="P18" i="10"/>
  <c r="P22" i="10"/>
  <c r="P24" i="10"/>
  <c r="P32" i="10"/>
  <c r="P92" i="4"/>
  <c r="O8" i="10"/>
  <c r="O10" i="10"/>
  <c r="O14" i="10"/>
  <c r="O18" i="10"/>
  <c r="O22" i="10"/>
  <c r="O24" i="10"/>
  <c r="O32" i="10"/>
  <c r="O92" i="4"/>
  <c r="N8" i="10"/>
  <c r="N10" i="10"/>
  <c r="N14" i="10"/>
  <c r="N18" i="10"/>
  <c r="N22" i="10"/>
  <c r="N24" i="10"/>
  <c r="N32" i="10"/>
  <c r="N92" i="4"/>
  <c r="M8" i="10"/>
  <c r="M10" i="10"/>
  <c r="M14" i="10"/>
  <c r="M18" i="10"/>
  <c r="M22" i="10"/>
  <c r="M24" i="10"/>
  <c r="M32" i="10"/>
  <c r="M92" i="4"/>
  <c r="L8" i="10"/>
  <c r="L10" i="10"/>
  <c r="L14" i="10"/>
  <c r="L18" i="10"/>
  <c r="L22" i="10"/>
  <c r="L24" i="10"/>
  <c r="L32" i="10"/>
  <c r="L92" i="4"/>
  <c r="K8" i="10"/>
  <c r="K10" i="10"/>
  <c r="K14" i="10"/>
  <c r="K18" i="10"/>
  <c r="K22" i="10"/>
  <c r="K24" i="10"/>
  <c r="K32" i="10"/>
  <c r="K92" i="4"/>
  <c r="J8" i="10"/>
  <c r="J10" i="10"/>
  <c r="J14" i="10"/>
  <c r="J18" i="10"/>
  <c r="J22" i="10"/>
  <c r="J24" i="10"/>
  <c r="J32" i="10"/>
  <c r="J92" i="4"/>
  <c r="I8" i="10"/>
  <c r="I10" i="10"/>
  <c r="I14" i="10"/>
  <c r="I18" i="10"/>
  <c r="I22" i="10"/>
  <c r="I24" i="10"/>
  <c r="I32" i="10"/>
  <c r="I92" i="4"/>
  <c r="H8" i="10"/>
  <c r="H10" i="10"/>
  <c r="H14" i="10"/>
  <c r="H18" i="10"/>
  <c r="H22" i="10"/>
  <c r="H24" i="10"/>
  <c r="H32" i="10"/>
  <c r="H92" i="4"/>
  <c r="G8" i="10"/>
  <c r="G10" i="10"/>
  <c r="G14" i="10"/>
  <c r="G18" i="10"/>
  <c r="G22" i="10"/>
  <c r="G24" i="10"/>
  <c r="G32" i="10"/>
  <c r="G92" i="4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Z12" i="9"/>
  <c r="AA12" i="9"/>
  <c r="AB12" i="9"/>
  <c r="AC12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C8" i="9"/>
  <c r="AC10" i="9"/>
  <c r="AC14" i="9"/>
  <c r="AC1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C22" i="9"/>
  <c r="B7" i="9"/>
  <c r="AC24" i="9"/>
  <c r="B4" i="9"/>
  <c r="B5" i="9"/>
  <c r="AC32" i="9"/>
  <c r="AC91" i="4"/>
  <c r="AB8" i="9"/>
  <c r="AB10" i="9"/>
  <c r="AB14" i="9"/>
  <c r="AB18" i="9"/>
  <c r="AB22" i="9"/>
  <c r="AB24" i="9"/>
  <c r="AB32" i="9"/>
  <c r="AB91" i="4"/>
  <c r="AA8" i="9"/>
  <c r="AA10" i="9"/>
  <c r="AA14" i="9"/>
  <c r="AA18" i="9"/>
  <c r="AA22" i="9"/>
  <c r="AA24" i="9"/>
  <c r="AA32" i="9"/>
  <c r="AA91" i="4"/>
  <c r="Z8" i="9"/>
  <c r="Z10" i="9"/>
  <c r="Z14" i="9"/>
  <c r="Z18" i="9"/>
  <c r="Z22" i="9"/>
  <c r="Z24" i="9"/>
  <c r="Z32" i="9"/>
  <c r="Z91" i="4"/>
  <c r="Y8" i="9"/>
  <c r="Y10" i="9"/>
  <c r="Y14" i="9"/>
  <c r="Y18" i="9"/>
  <c r="Y22" i="9"/>
  <c r="Y24" i="9"/>
  <c r="Y32" i="9"/>
  <c r="Y91" i="4"/>
  <c r="X8" i="9"/>
  <c r="X10" i="9"/>
  <c r="X14" i="9"/>
  <c r="X18" i="9"/>
  <c r="X22" i="9"/>
  <c r="X24" i="9"/>
  <c r="X32" i="9"/>
  <c r="X91" i="4"/>
  <c r="W8" i="9"/>
  <c r="W10" i="9"/>
  <c r="W14" i="9"/>
  <c r="W18" i="9"/>
  <c r="W22" i="9"/>
  <c r="W24" i="9"/>
  <c r="W32" i="9"/>
  <c r="W91" i="4"/>
  <c r="V8" i="9"/>
  <c r="V10" i="9"/>
  <c r="V14" i="9"/>
  <c r="V18" i="9"/>
  <c r="V22" i="9"/>
  <c r="V24" i="9"/>
  <c r="V32" i="9"/>
  <c r="V91" i="4"/>
  <c r="U8" i="9"/>
  <c r="U10" i="9"/>
  <c r="U14" i="9"/>
  <c r="U18" i="9"/>
  <c r="U22" i="9"/>
  <c r="U24" i="9"/>
  <c r="U32" i="9"/>
  <c r="U91" i="4"/>
  <c r="T8" i="9"/>
  <c r="T10" i="9"/>
  <c r="T14" i="9"/>
  <c r="T18" i="9"/>
  <c r="T22" i="9"/>
  <c r="T24" i="9"/>
  <c r="T32" i="9"/>
  <c r="T91" i="4"/>
  <c r="S8" i="9"/>
  <c r="S10" i="9"/>
  <c r="S14" i="9"/>
  <c r="S18" i="9"/>
  <c r="S22" i="9"/>
  <c r="S24" i="9"/>
  <c r="S32" i="9"/>
  <c r="S91" i="4"/>
  <c r="R8" i="9"/>
  <c r="R10" i="9"/>
  <c r="R14" i="9"/>
  <c r="R18" i="9"/>
  <c r="R22" i="9"/>
  <c r="R24" i="9"/>
  <c r="R32" i="9"/>
  <c r="R91" i="4"/>
  <c r="Q8" i="9"/>
  <c r="Q10" i="9"/>
  <c r="Q14" i="9"/>
  <c r="Q18" i="9"/>
  <c r="Q22" i="9"/>
  <c r="Q24" i="9"/>
  <c r="Q32" i="9"/>
  <c r="Q91" i="4"/>
  <c r="P8" i="9"/>
  <c r="P10" i="9"/>
  <c r="P14" i="9"/>
  <c r="P18" i="9"/>
  <c r="P22" i="9"/>
  <c r="P24" i="9"/>
  <c r="P32" i="9"/>
  <c r="P91" i="4"/>
  <c r="O8" i="9"/>
  <c r="O10" i="9"/>
  <c r="O14" i="9"/>
  <c r="O18" i="9"/>
  <c r="O22" i="9"/>
  <c r="O24" i="9"/>
  <c r="O32" i="9"/>
  <c r="O91" i="4"/>
  <c r="N8" i="9"/>
  <c r="N10" i="9"/>
  <c r="N14" i="9"/>
  <c r="N18" i="9"/>
  <c r="N22" i="9"/>
  <c r="N24" i="9"/>
  <c r="N32" i="9"/>
  <c r="N91" i="4"/>
  <c r="M8" i="9"/>
  <c r="M10" i="9"/>
  <c r="M14" i="9"/>
  <c r="M18" i="9"/>
  <c r="M22" i="9"/>
  <c r="M24" i="9"/>
  <c r="M32" i="9"/>
  <c r="M91" i="4"/>
  <c r="L8" i="9"/>
  <c r="L10" i="9"/>
  <c r="L14" i="9"/>
  <c r="L18" i="9"/>
  <c r="L22" i="9"/>
  <c r="L24" i="9"/>
  <c r="L32" i="9"/>
  <c r="L91" i="4"/>
  <c r="K8" i="9"/>
  <c r="K10" i="9"/>
  <c r="K14" i="9"/>
  <c r="K18" i="9"/>
  <c r="K22" i="9"/>
  <c r="K24" i="9"/>
  <c r="K32" i="9"/>
  <c r="K91" i="4"/>
  <c r="J8" i="9"/>
  <c r="J10" i="9"/>
  <c r="J14" i="9"/>
  <c r="J18" i="9"/>
  <c r="J22" i="9"/>
  <c r="J24" i="9"/>
  <c r="J32" i="9"/>
  <c r="J91" i="4"/>
  <c r="I8" i="9"/>
  <c r="I10" i="9"/>
  <c r="I14" i="9"/>
  <c r="I18" i="9"/>
  <c r="I22" i="9"/>
  <c r="I24" i="9"/>
  <c r="I32" i="9"/>
  <c r="I91" i="4"/>
  <c r="H8" i="9"/>
  <c r="H10" i="9"/>
  <c r="H14" i="9"/>
  <c r="H18" i="9"/>
  <c r="H22" i="9"/>
  <c r="H24" i="9"/>
  <c r="H32" i="9"/>
  <c r="H91" i="4"/>
  <c r="G8" i="9"/>
  <c r="G10" i="9"/>
  <c r="G14" i="9"/>
  <c r="G18" i="9"/>
  <c r="G22" i="9"/>
  <c r="G24" i="9"/>
  <c r="G32" i="9"/>
  <c r="G91" i="4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C8" i="6"/>
  <c r="AC10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C14" i="6"/>
  <c r="AC18" i="6"/>
  <c r="AC22" i="6"/>
  <c r="B7" i="6"/>
  <c r="AC24" i="6"/>
  <c r="B4" i="6"/>
  <c r="B5" i="6"/>
  <c r="AC32" i="6"/>
  <c r="AC90" i="4"/>
  <c r="AB8" i="6"/>
  <c r="AB10" i="6"/>
  <c r="AB14" i="6"/>
  <c r="AB18" i="6"/>
  <c r="AB22" i="6"/>
  <c r="AB24" i="6"/>
  <c r="AB32" i="6"/>
  <c r="AB90" i="4"/>
  <c r="AA8" i="6"/>
  <c r="AA10" i="6"/>
  <c r="AA14" i="6"/>
  <c r="AA18" i="6"/>
  <c r="AA22" i="6"/>
  <c r="AA24" i="6"/>
  <c r="AA32" i="6"/>
  <c r="AA90" i="4"/>
  <c r="Z8" i="6"/>
  <c r="Z10" i="6"/>
  <c r="Z14" i="6"/>
  <c r="Z18" i="6"/>
  <c r="Z22" i="6"/>
  <c r="Z24" i="6"/>
  <c r="Z32" i="6"/>
  <c r="Z90" i="4"/>
  <c r="Y8" i="6"/>
  <c r="Y10" i="6"/>
  <c r="Y14" i="6"/>
  <c r="Y18" i="6"/>
  <c r="Y22" i="6"/>
  <c r="Y24" i="6"/>
  <c r="Y32" i="6"/>
  <c r="Y90" i="4"/>
  <c r="X8" i="6"/>
  <c r="X10" i="6"/>
  <c r="X14" i="6"/>
  <c r="X18" i="6"/>
  <c r="X22" i="6"/>
  <c r="X24" i="6"/>
  <c r="X32" i="6"/>
  <c r="X90" i="4"/>
  <c r="W8" i="6"/>
  <c r="W10" i="6"/>
  <c r="W14" i="6"/>
  <c r="W18" i="6"/>
  <c r="W22" i="6"/>
  <c r="W24" i="6"/>
  <c r="W32" i="6"/>
  <c r="W90" i="4"/>
  <c r="V8" i="6"/>
  <c r="V10" i="6"/>
  <c r="V14" i="6"/>
  <c r="V18" i="6"/>
  <c r="V22" i="6"/>
  <c r="V24" i="6"/>
  <c r="V32" i="6"/>
  <c r="V90" i="4"/>
  <c r="U8" i="6"/>
  <c r="U10" i="6"/>
  <c r="U14" i="6"/>
  <c r="U18" i="6"/>
  <c r="U22" i="6"/>
  <c r="U24" i="6"/>
  <c r="U32" i="6"/>
  <c r="U90" i="4"/>
  <c r="T8" i="6"/>
  <c r="T10" i="6"/>
  <c r="T14" i="6"/>
  <c r="T18" i="6"/>
  <c r="T22" i="6"/>
  <c r="T24" i="6"/>
  <c r="T32" i="6"/>
  <c r="T90" i="4"/>
  <c r="S8" i="6"/>
  <c r="S10" i="6"/>
  <c r="S14" i="6"/>
  <c r="S18" i="6"/>
  <c r="S22" i="6"/>
  <c r="S24" i="6"/>
  <c r="S32" i="6"/>
  <c r="S90" i="4"/>
  <c r="R8" i="6"/>
  <c r="R10" i="6"/>
  <c r="R14" i="6"/>
  <c r="R18" i="6"/>
  <c r="R22" i="6"/>
  <c r="R24" i="6"/>
  <c r="R32" i="6"/>
  <c r="R90" i="4"/>
  <c r="Q8" i="6"/>
  <c r="Q10" i="6"/>
  <c r="Q14" i="6"/>
  <c r="Q18" i="6"/>
  <c r="Q22" i="6"/>
  <c r="Q24" i="6"/>
  <c r="Q32" i="6"/>
  <c r="Q90" i="4"/>
  <c r="P8" i="6"/>
  <c r="P10" i="6"/>
  <c r="P14" i="6"/>
  <c r="P18" i="6"/>
  <c r="P22" i="6"/>
  <c r="P24" i="6"/>
  <c r="P32" i="6"/>
  <c r="P90" i="4"/>
  <c r="O8" i="6"/>
  <c r="O10" i="6"/>
  <c r="O14" i="6"/>
  <c r="O18" i="6"/>
  <c r="O22" i="6"/>
  <c r="O24" i="6"/>
  <c r="O32" i="6"/>
  <c r="O90" i="4"/>
  <c r="N8" i="6"/>
  <c r="N10" i="6"/>
  <c r="N14" i="6"/>
  <c r="N18" i="6"/>
  <c r="N22" i="6"/>
  <c r="N24" i="6"/>
  <c r="N32" i="6"/>
  <c r="N90" i="4"/>
  <c r="M8" i="6"/>
  <c r="M10" i="6"/>
  <c r="M14" i="6"/>
  <c r="M18" i="6"/>
  <c r="M22" i="6"/>
  <c r="M24" i="6"/>
  <c r="M32" i="6"/>
  <c r="M90" i="4"/>
  <c r="L8" i="6"/>
  <c r="L10" i="6"/>
  <c r="L14" i="6"/>
  <c r="L18" i="6"/>
  <c r="L22" i="6"/>
  <c r="L24" i="6"/>
  <c r="L32" i="6"/>
  <c r="L90" i="4"/>
  <c r="K8" i="6"/>
  <c r="K10" i="6"/>
  <c r="K14" i="6"/>
  <c r="K18" i="6"/>
  <c r="K22" i="6"/>
  <c r="K24" i="6"/>
  <c r="K32" i="6"/>
  <c r="K90" i="4"/>
  <c r="J8" i="6"/>
  <c r="J10" i="6"/>
  <c r="J14" i="6"/>
  <c r="J18" i="6"/>
  <c r="J22" i="6"/>
  <c r="J24" i="6"/>
  <c r="J32" i="6"/>
  <c r="J90" i="4"/>
  <c r="I8" i="6"/>
  <c r="I10" i="6"/>
  <c r="I14" i="6"/>
  <c r="I18" i="6"/>
  <c r="I22" i="6"/>
  <c r="I24" i="6"/>
  <c r="I32" i="6"/>
  <c r="I90" i="4"/>
  <c r="H8" i="6"/>
  <c r="H10" i="6"/>
  <c r="H14" i="6"/>
  <c r="H18" i="6"/>
  <c r="H22" i="6"/>
  <c r="H24" i="6"/>
  <c r="H32" i="6"/>
  <c r="H90" i="4"/>
  <c r="G8" i="6"/>
  <c r="G10" i="6"/>
  <c r="G14" i="6"/>
  <c r="G18" i="6"/>
  <c r="G22" i="6"/>
  <c r="G24" i="6"/>
  <c r="G32" i="6"/>
  <c r="G90" i="4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C8" i="5"/>
  <c r="AC10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C14" i="5"/>
  <c r="AC18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C22" i="5"/>
  <c r="B7" i="5"/>
  <c r="AC24" i="5"/>
  <c r="B4" i="5"/>
  <c r="B5" i="5"/>
  <c r="AC32" i="5"/>
  <c r="AC89" i="4"/>
  <c r="AB8" i="5"/>
  <c r="AB10" i="5"/>
  <c r="AB14" i="5"/>
  <c r="AB18" i="5"/>
  <c r="AB22" i="5"/>
  <c r="AB24" i="5"/>
  <c r="AB32" i="5"/>
  <c r="AB89" i="4"/>
  <c r="AA8" i="5"/>
  <c r="AA10" i="5"/>
  <c r="AA14" i="5"/>
  <c r="AA18" i="5"/>
  <c r="AA22" i="5"/>
  <c r="AA24" i="5"/>
  <c r="AA32" i="5"/>
  <c r="AA89" i="4"/>
  <c r="Z8" i="5"/>
  <c r="Z10" i="5"/>
  <c r="Z14" i="5"/>
  <c r="Z18" i="5"/>
  <c r="Z22" i="5"/>
  <c r="Z24" i="5"/>
  <c r="Z32" i="5"/>
  <c r="Z89" i="4"/>
  <c r="Y8" i="5"/>
  <c r="Y10" i="5"/>
  <c r="Y14" i="5"/>
  <c r="Y18" i="5"/>
  <c r="Y22" i="5"/>
  <c r="Y24" i="5"/>
  <c r="Y32" i="5"/>
  <c r="Y89" i="4"/>
  <c r="X8" i="5"/>
  <c r="X10" i="5"/>
  <c r="X14" i="5"/>
  <c r="X18" i="5"/>
  <c r="X22" i="5"/>
  <c r="X24" i="5"/>
  <c r="X32" i="5"/>
  <c r="X89" i="4"/>
  <c r="W8" i="5"/>
  <c r="W10" i="5"/>
  <c r="W14" i="5"/>
  <c r="W18" i="5"/>
  <c r="W22" i="5"/>
  <c r="W24" i="5"/>
  <c r="W32" i="5"/>
  <c r="W89" i="4"/>
  <c r="V8" i="5"/>
  <c r="V10" i="5"/>
  <c r="V14" i="5"/>
  <c r="V18" i="5"/>
  <c r="V22" i="5"/>
  <c r="V24" i="5"/>
  <c r="V32" i="5"/>
  <c r="V89" i="4"/>
  <c r="U8" i="5"/>
  <c r="U10" i="5"/>
  <c r="U14" i="5"/>
  <c r="U18" i="5"/>
  <c r="U22" i="5"/>
  <c r="U24" i="5"/>
  <c r="U32" i="5"/>
  <c r="U89" i="4"/>
  <c r="T8" i="5"/>
  <c r="T10" i="5"/>
  <c r="T14" i="5"/>
  <c r="T18" i="5"/>
  <c r="T22" i="5"/>
  <c r="T24" i="5"/>
  <c r="T32" i="5"/>
  <c r="T89" i="4"/>
  <c r="S8" i="5"/>
  <c r="S10" i="5"/>
  <c r="S14" i="5"/>
  <c r="S18" i="5"/>
  <c r="S22" i="5"/>
  <c r="S24" i="5"/>
  <c r="S32" i="5"/>
  <c r="S89" i="4"/>
  <c r="R8" i="5"/>
  <c r="R10" i="5"/>
  <c r="R14" i="5"/>
  <c r="R18" i="5"/>
  <c r="R22" i="5"/>
  <c r="R24" i="5"/>
  <c r="R32" i="5"/>
  <c r="R89" i="4"/>
  <c r="Q8" i="5"/>
  <c r="Q10" i="5"/>
  <c r="Q14" i="5"/>
  <c r="Q18" i="5"/>
  <c r="Q22" i="5"/>
  <c r="Q24" i="5"/>
  <c r="Q32" i="5"/>
  <c r="Q89" i="4"/>
  <c r="P8" i="5"/>
  <c r="P10" i="5"/>
  <c r="P14" i="5"/>
  <c r="P18" i="5"/>
  <c r="P22" i="5"/>
  <c r="P24" i="5"/>
  <c r="P32" i="5"/>
  <c r="P89" i="4"/>
  <c r="O8" i="5"/>
  <c r="O10" i="5"/>
  <c r="O14" i="5"/>
  <c r="O18" i="5"/>
  <c r="O22" i="5"/>
  <c r="O24" i="5"/>
  <c r="O32" i="5"/>
  <c r="O89" i="4"/>
  <c r="N8" i="5"/>
  <c r="N10" i="5"/>
  <c r="N14" i="5"/>
  <c r="N18" i="5"/>
  <c r="N22" i="5"/>
  <c r="N24" i="5"/>
  <c r="N32" i="5"/>
  <c r="N89" i="4"/>
  <c r="M8" i="5"/>
  <c r="M10" i="5"/>
  <c r="M14" i="5"/>
  <c r="M18" i="5"/>
  <c r="M22" i="5"/>
  <c r="M24" i="5"/>
  <c r="M32" i="5"/>
  <c r="M89" i="4"/>
  <c r="L8" i="5"/>
  <c r="L10" i="5"/>
  <c r="L14" i="5"/>
  <c r="L18" i="5"/>
  <c r="L22" i="5"/>
  <c r="L24" i="5"/>
  <c r="L32" i="5"/>
  <c r="L89" i="4"/>
  <c r="K8" i="5"/>
  <c r="K10" i="5"/>
  <c r="K14" i="5"/>
  <c r="K18" i="5"/>
  <c r="K22" i="5"/>
  <c r="K24" i="5"/>
  <c r="K32" i="5"/>
  <c r="K89" i="4"/>
  <c r="J8" i="5"/>
  <c r="J10" i="5"/>
  <c r="J14" i="5"/>
  <c r="J18" i="5"/>
  <c r="J22" i="5"/>
  <c r="J24" i="5"/>
  <c r="J32" i="5"/>
  <c r="J89" i="4"/>
  <c r="I8" i="5"/>
  <c r="I10" i="5"/>
  <c r="I14" i="5"/>
  <c r="I18" i="5"/>
  <c r="I22" i="5"/>
  <c r="I24" i="5"/>
  <c r="I32" i="5"/>
  <c r="I89" i="4"/>
  <c r="H8" i="5"/>
  <c r="H10" i="5"/>
  <c r="H14" i="5"/>
  <c r="H18" i="5"/>
  <c r="H22" i="5"/>
  <c r="H24" i="5"/>
  <c r="H32" i="5"/>
  <c r="H89" i="4"/>
  <c r="G8" i="5"/>
  <c r="G10" i="5"/>
  <c r="G14" i="5"/>
  <c r="G18" i="5"/>
  <c r="G22" i="5"/>
  <c r="G24" i="5"/>
  <c r="G32" i="5"/>
  <c r="G89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P88" i="4"/>
  <c r="O88" i="4"/>
  <c r="N88" i="4"/>
  <c r="M88" i="4"/>
  <c r="L88" i="4"/>
  <c r="K88" i="4"/>
  <c r="J88" i="4"/>
  <c r="I88" i="4"/>
  <c r="H88" i="4"/>
  <c r="G88" i="4"/>
  <c r="AC25" i="10"/>
  <c r="AC33" i="10"/>
  <c r="AC85" i="4"/>
  <c r="AB25" i="10"/>
  <c r="AB33" i="10"/>
  <c r="AB85" i="4"/>
  <c r="AA25" i="10"/>
  <c r="AA33" i="10"/>
  <c r="AA85" i="4"/>
  <c r="Z25" i="10"/>
  <c r="Z33" i="10"/>
  <c r="Z85" i="4"/>
  <c r="Y25" i="10"/>
  <c r="Y33" i="10"/>
  <c r="Y85" i="4"/>
  <c r="X25" i="10"/>
  <c r="X33" i="10"/>
  <c r="X85" i="4"/>
  <c r="W25" i="10"/>
  <c r="W33" i="10"/>
  <c r="W85" i="4"/>
  <c r="V25" i="10"/>
  <c r="V33" i="10"/>
  <c r="V85" i="4"/>
  <c r="U25" i="10"/>
  <c r="U33" i="10"/>
  <c r="U85" i="4"/>
  <c r="T25" i="10"/>
  <c r="T33" i="10"/>
  <c r="T85" i="4"/>
  <c r="S25" i="10"/>
  <c r="S33" i="10"/>
  <c r="S85" i="4"/>
  <c r="R25" i="10"/>
  <c r="R33" i="10"/>
  <c r="R85" i="4"/>
  <c r="Q25" i="10"/>
  <c r="Q33" i="10"/>
  <c r="Q85" i="4"/>
  <c r="P25" i="10"/>
  <c r="P33" i="10"/>
  <c r="P85" i="4"/>
  <c r="O25" i="10"/>
  <c r="O33" i="10"/>
  <c r="O85" i="4"/>
  <c r="N25" i="10"/>
  <c r="N33" i="10"/>
  <c r="N85" i="4"/>
  <c r="M25" i="10"/>
  <c r="M33" i="10"/>
  <c r="M85" i="4"/>
  <c r="L25" i="10"/>
  <c r="L33" i="10"/>
  <c r="L85" i="4"/>
  <c r="K25" i="10"/>
  <c r="K33" i="10"/>
  <c r="K85" i="4"/>
  <c r="J25" i="10"/>
  <c r="J33" i="10"/>
  <c r="J85" i="4"/>
  <c r="I25" i="10"/>
  <c r="I33" i="10"/>
  <c r="I85" i="4"/>
  <c r="H25" i="10"/>
  <c r="H33" i="10"/>
  <c r="H85" i="4"/>
  <c r="G25" i="10"/>
  <c r="G33" i="10"/>
  <c r="G85" i="4"/>
  <c r="AC25" i="9"/>
  <c r="AC33" i="9"/>
  <c r="AC84" i="4"/>
  <c r="AB25" i="9"/>
  <c r="AB33" i="9"/>
  <c r="AB84" i="4"/>
  <c r="AA25" i="9"/>
  <c r="AA33" i="9"/>
  <c r="AA84" i="4"/>
  <c r="Z25" i="9"/>
  <c r="Z33" i="9"/>
  <c r="Z84" i="4"/>
  <c r="Y25" i="9"/>
  <c r="Y33" i="9"/>
  <c r="Y84" i="4"/>
  <c r="X25" i="9"/>
  <c r="X33" i="9"/>
  <c r="X84" i="4"/>
  <c r="W25" i="9"/>
  <c r="W33" i="9"/>
  <c r="W84" i="4"/>
  <c r="V25" i="9"/>
  <c r="V33" i="9"/>
  <c r="V84" i="4"/>
  <c r="U25" i="9"/>
  <c r="U33" i="9"/>
  <c r="U84" i="4"/>
  <c r="T25" i="9"/>
  <c r="T33" i="9"/>
  <c r="T84" i="4"/>
  <c r="S25" i="9"/>
  <c r="S33" i="9"/>
  <c r="S84" i="4"/>
  <c r="R25" i="9"/>
  <c r="R33" i="9"/>
  <c r="R84" i="4"/>
  <c r="Q25" i="9"/>
  <c r="Q33" i="9"/>
  <c r="Q84" i="4"/>
  <c r="P25" i="9"/>
  <c r="P33" i="9"/>
  <c r="P84" i="4"/>
  <c r="O25" i="9"/>
  <c r="O33" i="9"/>
  <c r="O84" i="4"/>
  <c r="N25" i="9"/>
  <c r="N33" i="9"/>
  <c r="N84" i="4"/>
  <c r="M25" i="9"/>
  <c r="M33" i="9"/>
  <c r="M84" i="4"/>
  <c r="L25" i="9"/>
  <c r="L33" i="9"/>
  <c r="L84" i="4"/>
  <c r="K25" i="9"/>
  <c r="K33" i="9"/>
  <c r="K84" i="4"/>
  <c r="J25" i="9"/>
  <c r="J33" i="9"/>
  <c r="J84" i="4"/>
  <c r="I25" i="9"/>
  <c r="I33" i="9"/>
  <c r="I84" i="4"/>
  <c r="H25" i="9"/>
  <c r="H33" i="9"/>
  <c r="H84" i="4"/>
  <c r="G25" i="9"/>
  <c r="G33" i="9"/>
  <c r="G84" i="4"/>
  <c r="AC25" i="6"/>
  <c r="AC33" i="6"/>
  <c r="AC83" i="4"/>
  <c r="AB25" i="6"/>
  <c r="AB33" i="6"/>
  <c r="AB83" i="4"/>
  <c r="AA25" i="6"/>
  <c r="AA33" i="6"/>
  <c r="AA83" i="4"/>
  <c r="Z25" i="6"/>
  <c r="Z33" i="6"/>
  <c r="Z83" i="4"/>
  <c r="Y25" i="6"/>
  <c r="Y33" i="6"/>
  <c r="Y83" i="4"/>
  <c r="X25" i="6"/>
  <c r="X33" i="6"/>
  <c r="X83" i="4"/>
  <c r="W25" i="6"/>
  <c r="W33" i="6"/>
  <c r="W83" i="4"/>
  <c r="V25" i="6"/>
  <c r="V33" i="6"/>
  <c r="V83" i="4"/>
  <c r="U25" i="6"/>
  <c r="U33" i="6"/>
  <c r="U83" i="4"/>
  <c r="T25" i="6"/>
  <c r="T33" i="6"/>
  <c r="T83" i="4"/>
  <c r="S25" i="6"/>
  <c r="S33" i="6"/>
  <c r="S83" i="4"/>
  <c r="R25" i="6"/>
  <c r="R33" i="6"/>
  <c r="R83" i="4"/>
  <c r="Q25" i="6"/>
  <c r="Q33" i="6"/>
  <c r="Q83" i="4"/>
  <c r="P25" i="6"/>
  <c r="P33" i="6"/>
  <c r="P83" i="4"/>
  <c r="O25" i="6"/>
  <c r="O33" i="6"/>
  <c r="O83" i="4"/>
  <c r="N25" i="6"/>
  <c r="N33" i="6"/>
  <c r="N83" i="4"/>
  <c r="M25" i="6"/>
  <c r="M33" i="6"/>
  <c r="M83" i="4"/>
  <c r="L25" i="6"/>
  <c r="L33" i="6"/>
  <c r="L83" i="4"/>
  <c r="K25" i="6"/>
  <c r="K33" i="6"/>
  <c r="K83" i="4"/>
  <c r="J25" i="6"/>
  <c r="J33" i="6"/>
  <c r="J83" i="4"/>
  <c r="I25" i="6"/>
  <c r="I33" i="6"/>
  <c r="I83" i="4"/>
  <c r="H25" i="6"/>
  <c r="H33" i="6"/>
  <c r="H83" i="4"/>
  <c r="G25" i="6"/>
  <c r="G33" i="6"/>
  <c r="G83" i="4"/>
  <c r="AC25" i="5"/>
  <c r="AC33" i="5"/>
  <c r="AC82" i="4"/>
  <c r="AB25" i="5"/>
  <c r="AB33" i="5"/>
  <c r="AB82" i="4"/>
  <c r="AA25" i="5"/>
  <c r="AA33" i="5"/>
  <c r="AA82" i="4"/>
  <c r="Z25" i="5"/>
  <c r="Z33" i="5"/>
  <c r="Z82" i="4"/>
  <c r="Y25" i="5"/>
  <c r="Y33" i="5"/>
  <c r="Y82" i="4"/>
  <c r="X25" i="5"/>
  <c r="X33" i="5"/>
  <c r="X82" i="4"/>
  <c r="W25" i="5"/>
  <c r="W33" i="5"/>
  <c r="W82" i="4"/>
  <c r="V25" i="5"/>
  <c r="V33" i="5"/>
  <c r="V82" i="4"/>
  <c r="U25" i="5"/>
  <c r="U33" i="5"/>
  <c r="U82" i="4"/>
  <c r="T25" i="5"/>
  <c r="T33" i="5"/>
  <c r="T82" i="4"/>
  <c r="S25" i="5"/>
  <c r="S33" i="5"/>
  <c r="S82" i="4"/>
  <c r="R25" i="5"/>
  <c r="R33" i="5"/>
  <c r="R82" i="4"/>
  <c r="Q25" i="5"/>
  <c r="Q33" i="5"/>
  <c r="Q82" i="4"/>
  <c r="P25" i="5"/>
  <c r="P33" i="5"/>
  <c r="P82" i="4"/>
  <c r="O25" i="5"/>
  <c r="O33" i="5"/>
  <c r="O82" i="4"/>
  <c r="N25" i="5"/>
  <c r="N33" i="5"/>
  <c r="N82" i="4"/>
  <c r="M25" i="5"/>
  <c r="M33" i="5"/>
  <c r="M82" i="4"/>
  <c r="L25" i="5"/>
  <c r="L33" i="5"/>
  <c r="L82" i="4"/>
  <c r="K25" i="5"/>
  <c r="K33" i="5"/>
  <c r="K82" i="4"/>
  <c r="J25" i="5"/>
  <c r="J33" i="5"/>
  <c r="J82" i="4"/>
  <c r="I25" i="5"/>
  <c r="I33" i="5"/>
  <c r="I82" i="4"/>
  <c r="H25" i="5"/>
  <c r="H33" i="5"/>
  <c r="H82" i="4"/>
  <c r="G25" i="5"/>
  <c r="G33" i="5"/>
  <c r="G82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B1" i="10"/>
  <c r="B2" i="10"/>
  <c r="AC27" i="10"/>
  <c r="AC28" i="10"/>
  <c r="AC30" i="10"/>
  <c r="AC78" i="4"/>
  <c r="AB27" i="10"/>
  <c r="AB28" i="10"/>
  <c r="AB30" i="10"/>
  <c r="AB78" i="4"/>
  <c r="AA27" i="10"/>
  <c r="AA28" i="10"/>
  <c r="AA30" i="10"/>
  <c r="AA78" i="4"/>
  <c r="Z27" i="10"/>
  <c r="Z28" i="10"/>
  <c r="Z30" i="10"/>
  <c r="Z78" i="4"/>
  <c r="Y27" i="10"/>
  <c r="Y28" i="10"/>
  <c r="Y30" i="10"/>
  <c r="Y78" i="4"/>
  <c r="X27" i="10"/>
  <c r="X28" i="10"/>
  <c r="X30" i="10"/>
  <c r="X78" i="4"/>
  <c r="W27" i="10"/>
  <c r="W28" i="10"/>
  <c r="W30" i="10"/>
  <c r="W78" i="4"/>
  <c r="V27" i="10"/>
  <c r="V28" i="10"/>
  <c r="V30" i="10"/>
  <c r="V78" i="4"/>
  <c r="U27" i="10"/>
  <c r="U28" i="10"/>
  <c r="U30" i="10"/>
  <c r="U78" i="4"/>
  <c r="T27" i="10"/>
  <c r="T28" i="10"/>
  <c r="T30" i="10"/>
  <c r="T78" i="4"/>
  <c r="S27" i="10"/>
  <c r="S28" i="10"/>
  <c r="S30" i="10"/>
  <c r="S78" i="4"/>
  <c r="R27" i="10"/>
  <c r="R28" i="10"/>
  <c r="R30" i="10"/>
  <c r="R78" i="4"/>
  <c r="Q27" i="10"/>
  <c r="Q28" i="10"/>
  <c r="Q30" i="10"/>
  <c r="Q78" i="4"/>
  <c r="P27" i="10"/>
  <c r="P28" i="10"/>
  <c r="P30" i="10"/>
  <c r="P78" i="4"/>
  <c r="O27" i="10"/>
  <c r="O28" i="10"/>
  <c r="O30" i="10"/>
  <c r="O78" i="4"/>
  <c r="N27" i="10"/>
  <c r="N28" i="10"/>
  <c r="N30" i="10"/>
  <c r="N78" i="4"/>
  <c r="M27" i="10"/>
  <c r="M28" i="10"/>
  <c r="M30" i="10"/>
  <c r="M78" i="4"/>
  <c r="L27" i="10"/>
  <c r="L28" i="10"/>
  <c r="L30" i="10"/>
  <c r="L78" i="4"/>
  <c r="K27" i="10"/>
  <c r="K28" i="10"/>
  <c r="K30" i="10"/>
  <c r="K78" i="4"/>
  <c r="J27" i="10"/>
  <c r="J28" i="10"/>
  <c r="J30" i="10"/>
  <c r="J78" i="4"/>
  <c r="I27" i="10"/>
  <c r="I28" i="10"/>
  <c r="I30" i="10"/>
  <c r="I78" i="4"/>
  <c r="H27" i="10"/>
  <c r="H28" i="10"/>
  <c r="H30" i="10"/>
  <c r="H78" i="4"/>
  <c r="G27" i="10"/>
  <c r="G28" i="10"/>
  <c r="G30" i="10"/>
  <c r="G78" i="4"/>
  <c r="B1" i="9"/>
  <c r="B2" i="9"/>
  <c r="AC27" i="9"/>
  <c r="AC28" i="9"/>
  <c r="AC30" i="9"/>
  <c r="AC77" i="4"/>
  <c r="AB27" i="9"/>
  <c r="AB28" i="9"/>
  <c r="AB30" i="9"/>
  <c r="AB77" i="4"/>
  <c r="AA27" i="9"/>
  <c r="AA28" i="9"/>
  <c r="AA30" i="9"/>
  <c r="AA77" i="4"/>
  <c r="Z27" i="9"/>
  <c r="Z28" i="9"/>
  <c r="Z30" i="9"/>
  <c r="Z77" i="4"/>
  <c r="Y27" i="9"/>
  <c r="Y28" i="9"/>
  <c r="Y30" i="9"/>
  <c r="Y77" i="4"/>
  <c r="X27" i="9"/>
  <c r="X28" i="9"/>
  <c r="X30" i="9"/>
  <c r="X77" i="4"/>
  <c r="W27" i="9"/>
  <c r="W28" i="9"/>
  <c r="W30" i="9"/>
  <c r="W77" i="4"/>
  <c r="V27" i="9"/>
  <c r="V28" i="9"/>
  <c r="V30" i="9"/>
  <c r="V77" i="4"/>
  <c r="U27" i="9"/>
  <c r="U28" i="9"/>
  <c r="U30" i="9"/>
  <c r="U77" i="4"/>
  <c r="T27" i="9"/>
  <c r="T28" i="9"/>
  <c r="T30" i="9"/>
  <c r="T77" i="4"/>
  <c r="S27" i="9"/>
  <c r="S28" i="9"/>
  <c r="S30" i="9"/>
  <c r="S77" i="4"/>
  <c r="R27" i="9"/>
  <c r="R28" i="9"/>
  <c r="R30" i="9"/>
  <c r="R77" i="4"/>
  <c r="Q27" i="9"/>
  <c r="Q28" i="9"/>
  <c r="Q30" i="9"/>
  <c r="Q77" i="4"/>
  <c r="P27" i="9"/>
  <c r="P28" i="9"/>
  <c r="P30" i="9"/>
  <c r="P77" i="4"/>
  <c r="O27" i="9"/>
  <c r="O28" i="9"/>
  <c r="O30" i="9"/>
  <c r="O77" i="4"/>
  <c r="N27" i="9"/>
  <c r="N28" i="9"/>
  <c r="N30" i="9"/>
  <c r="N77" i="4"/>
  <c r="M27" i="9"/>
  <c r="M28" i="9"/>
  <c r="M30" i="9"/>
  <c r="M77" i="4"/>
  <c r="L27" i="9"/>
  <c r="L28" i="9"/>
  <c r="L30" i="9"/>
  <c r="L77" i="4"/>
  <c r="K27" i="9"/>
  <c r="K28" i="9"/>
  <c r="K30" i="9"/>
  <c r="K77" i="4"/>
  <c r="J27" i="9"/>
  <c r="J28" i="9"/>
  <c r="J30" i="9"/>
  <c r="J77" i="4"/>
  <c r="I27" i="9"/>
  <c r="I28" i="9"/>
  <c r="I30" i="9"/>
  <c r="I77" i="4"/>
  <c r="H27" i="9"/>
  <c r="H28" i="9"/>
  <c r="H30" i="9"/>
  <c r="H77" i="4"/>
  <c r="G27" i="9"/>
  <c r="G28" i="9"/>
  <c r="G30" i="9"/>
  <c r="G77" i="4"/>
  <c r="B1" i="6"/>
  <c r="B2" i="6"/>
  <c r="AC27" i="6"/>
  <c r="AC28" i="6"/>
  <c r="AC30" i="6"/>
  <c r="AC76" i="4"/>
  <c r="AB27" i="6"/>
  <c r="AB28" i="6"/>
  <c r="AB30" i="6"/>
  <c r="AB76" i="4"/>
  <c r="AA27" i="6"/>
  <c r="AA28" i="6"/>
  <c r="AA30" i="6"/>
  <c r="AA76" i="4"/>
  <c r="Z27" i="6"/>
  <c r="Z28" i="6"/>
  <c r="Z30" i="6"/>
  <c r="Z76" i="4"/>
  <c r="Y27" i="6"/>
  <c r="Y28" i="6"/>
  <c r="Y30" i="6"/>
  <c r="Y76" i="4"/>
  <c r="X27" i="6"/>
  <c r="X28" i="6"/>
  <c r="X30" i="6"/>
  <c r="X76" i="4"/>
  <c r="W27" i="6"/>
  <c r="W28" i="6"/>
  <c r="W30" i="6"/>
  <c r="W76" i="4"/>
  <c r="V27" i="6"/>
  <c r="V28" i="6"/>
  <c r="V30" i="6"/>
  <c r="V76" i="4"/>
  <c r="U27" i="6"/>
  <c r="U28" i="6"/>
  <c r="U30" i="6"/>
  <c r="U76" i="4"/>
  <c r="T27" i="6"/>
  <c r="T28" i="6"/>
  <c r="T30" i="6"/>
  <c r="T76" i="4"/>
  <c r="S27" i="6"/>
  <c r="S28" i="6"/>
  <c r="S30" i="6"/>
  <c r="S76" i="4"/>
  <c r="R27" i="6"/>
  <c r="R28" i="6"/>
  <c r="R30" i="6"/>
  <c r="R76" i="4"/>
  <c r="Q27" i="6"/>
  <c r="Q28" i="6"/>
  <c r="Q30" i="6"/>
  <c r="Q76" i="4"/>
  <c r="P27" i="6"/>
  <c r="P28" i="6"/>
  <c r="P30" i="6"/>
  <c r="P76" i="4"/>
  <c r="O27" i="6"/>
  <c r="O28" i="6"/>
  <c r="O30" i="6"/>
  <c r="O76" i="4"/>
  <c r="N27" i="6"/>
  <c r="N28" i="6"/>
  <c r="N30" i="6"/>
  <c r="N76" i="4"/>
  <c r="M27" i="6"/>
  <c r="M28" i="6"/>
  <c r="M30" i="6"/>
  <c r="M76" i="4"/>
  <c r="L27" i="6"/>
  <c r="L28" i="6"/>
  <c r="L30" i="6"/>
  <c r="L76" i="4"/>
  <c r="K27" i="6"/>
  <c r="K28" i="6"/>
  <c r="K30" i="6"/>
  <c r="K76" i="4"/>
  <c r="J27" i="6"/>
  <c r="J28" i="6"/>
  <c r="J30" i="6"/>
  <c r="J76" i="4"/>
  <c r="I27" i="6"/>
  <c r="I28" i="6"/>
  <c r="I30" i="6"/>
  <c r="I76" i="4"/>
  <c r="H27" i="6"/>
  <c r="H28" i="6"/>
  <c r="H30" i="6"/>
  <c r="H76" i="4"/>
  <c r="G27" i="6"/>
  <c r="G28" i="6"/>
  <c r="G30" i="6"/>
  <c r="G76" i="4"/>
  <c r="B1" i="5"/>
  <c r="B2" i="5"/>
  <c r="AC27" i="5"/>
  <c r="AC28" i="5"/>
  <c r="AC30" i="5"/>
  <c r="AC75" i="4"/>
  <c r="AB27" i="5"/>
  <c r="AB28" i="5"/>
  <c r="AB30" i="5"/>
  <c r="AB75" i="4"/>
  <c r="AA27" i="5"/>
  <c r="AA28" i="5"/>
  <c r="AA30" i="5"/>
  <c r="AA75" i="4"/>
  <c r="Z27" i="5"/>
  <c r="Z28" i="5"/>
  <c r="Z30" i="5"/>
  <c r="Z75" i="4"/>
  <c r="Y27" i="5"/>
  <c r="Y28" i="5"/>
  <c r="Y30" i="5"/>
  <c r="Y75" i="4"/>
  <c r="X27" i="5"/>
  <c r="X28" i="5"/>
  <c r="X30" i="5"/>
  <c r="X75" i="4"/>
  <c r="W27" i="5"/>
  <c r="W28" i="5"/>
  <c r="W30" i="5"/>
  <c r="W75" i="4"/>
  <c r="V27" i="5"/>
  <c r="V28" i="5"/>
  <c r="V30" i="5"/>
  <c r="V75" i="4"/>
  <c r="U27" i="5"/>
  <c r="U28" i="5"/>
  <c r="U30" i="5"/>
  <c r="U75" i="4"/>
  <c r="T27" i="5"/>
  <c r="T28" i="5"/>
  <c r="T30" i="5"/>
  <c r="T75" i="4"/>
  <c r="S27" i="5"/>
  <c r="S28" i="5"/>
  <c r="S30" i="5"/>
  <c r="S75" i="4"/>
  <c r="R27" i="5"/>
  <c r="R28" i="5"/>
  <c r="R30" i="5"/>
  <c r="R75" i="4"/>
  <c r="Q27" i="5"/>
  <c r="Q28" i="5"/>
  <c r="Q30" i="5"/>
  <c r="Q75" i="4"/>
  <c r="P27" i="5"/>
  <c r="P28" i="5"/>
  <c r="P30" i="5"/>
  <c r="P75" i="4"/>
  <c r="O27" i="5"/>
  <c r="O28" i="5"/>
  <c r="O30" i="5"/>
  <c r="O75" i="4"/>
  <c r="N27" i="5"/>
  <c r="N28" i="5"/>
  <c r="N30" i="5"/>
  <c r="N75" i="4"/>
  <c r="M27" i="5"/>
  <c r="M28" i="5"/>
  <c r="M30" i="5"/>
  <c r="M75" i="4"/>
  <c r="L27" i="5"/>
  <c r="L28" i="5"/>
  <c r="L30" i="5"/>
  <c r="L75" i="4"/>
  <c r="K27" i="5"/>
  <c r="K28" i="5"/>
  <c r="K30" i="5"/>
  <c r="K75" i="4"/>
  <c r="J27" i="5"/>
  <c r="J28" i="5"/>
  <c r="J30" i="5"/>
  <c r="J75" i="4"/>
  <c r="I27" i="5"/>
  <c r="I28" i="5"/>
  <c r="I30" i="5"/>
  <c r="I75" i="4"/>
  <c r="H27" i="5"/>
  <c r="H28" i="5"/>
  <c r="H30" i="5"/>
  <c r="H75" i="4"/>
  <c r="G27" i="5"/>
  <c r="G28" i="5"/>
  <c r="G30" i="5"/>
  <c r="G75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AC35" i="6"/>
  <c r="AC44" i="6"/>
  <c r="AC47" i="6"/>
  <c r="AC125" i="4"/>
  <c r="AC35" i="9"/>
  <c r="AC44" i="9"/>
  <c r="AC47" i="9"/>
  <c r="AC126" i="4"/>
  <c r="AC35" i="5"/>
  <c r="AC44" i="5"/>
  <c r="AC47" i="5"/>
  <c r="AC124" i="4"/>
  <c r="AC35" i="10"/>
  <c r="AC44" i="10"/>
  <c r="AC47" i="10"/>
  <c r="AC127" i="4"/>
  <c r="AC123" i="4"/>
  <c r="AC128" i="4"/>
  <c r="AC130" i="4"/>
  <c r="AB35" i="6"/>
  <c r="AB44" i="6"/>
  <c r="AB47" i="6"/>
  <c r="AB125" i="4"/>
  <c r="AB35" i="9"/>
  <c r="AB44" i="9"/>
  <c r="AB47" i="9"/>
  <c r="AB126" i="4"/>
  <c r="AB35" i="5"/>
  <c r="AB44" i="5"/>
  <c r="AB47" i="5"/>
  <c r="AB124" i="4"/>
  <c r="AB35" i="10"/>
  <c r="AB44" i="10"/>
  <c r="AB47" i="10"/>
  <c r="AB127" i="4"/>
  <c r="AB123" i="4"/>
  <c r="AB128" i="4"/>
  <c r="AB130" i="4"/>
  <c r="AA35" i="6"/>
  <c r="AA44" i="6"/>
  <c r="AA47" i="6"/>
  <c r="AA125" i="4"/>
  <c r="AA35" i="9"/>
  <c r="AA44" i="9"/>
  <c r="AA47" i="9"/>
  <c r="AA126" i="4"/>
  <c r="AA35" i="5"/>
  <c r="AA44" i="5"/>
  <c r="AA47" i="5"/>
  <c r="AA124" i="4"/>
  <c r="AA35" i="10"/>
  <c r="AA44" i="10"/>
  <c r="AA47" i="10"/>
  <c r="AA127" i="4"/>
  <c r="AA123" i="4"/>
  <c r="AA128" i="4"/>
  <c r="AA130" i="4"/>
  <c r="Z35" i="6"/>
  <c r="Z44" i="6"/>
  <c r="Z47" i="6"/>
  <c r="Z125" i="4"/>
  <c r="Z35" i="9"/>
  <c r="Z44" i="9"/>
  <c r="Z47" i="9"/>
  <c r="Z126" i="4"/>
  <c r="Z35" i="5"/>
  <c r="Z44" i="5"/>
  <c r="Z47" i="5"/>
  <c r="Z124" i="4"/>
  <c r="Z35" i="10"/>
  <c r="Z44" i="10"/>
  <c r="Z47" i="10"/>
  <c r="Z127" i="4"/>
  <c r="Z123" i="4"/>
  <c r="Z128" i="4"/>
  <c r="Z130" i="4"/>
  <c r="Y35" i="6"/>
  <c r="Y44" i="6"/>
  <c r="Y47" i="6"/>
  <c r="Y125" i="4"/>
  <c r="Y35" i="9"/>
  <c r="Y44" i="9"/>
  <c r="Y47" i="9"/>
  <c r="Y126" i="4"/>
  <c r="Y35" i="5"/>
  <c r="Y44" i="5"/>
  <c r="Y47" i="5"/>
  <c r="Y124" i="4"/>
  <c r="Y35" i="10"/>
  <c r="Y44" i="10"/>
  <c r="Y47" i="10"/>
  <c r="Y127" i="4"/>
  <c r="Y123" i="4"/>
  <c r="Y128" i="4"/>
  <c r="Y130" i="4"/>
  <c r="X35" i="6"/>
  <c r="X44" i="6"/>
  <c r="X47" i="6"/>
  <c r="X125" i="4"/>
  <c r="X35" i="9"/>
  <c r="X44" i="9"/>
  <c r="X47" i="9"/>
  <c r="X126" i="4"/>
  <c r="X35" i="5"/>
  <c r="X44" i="5"/>
  <c r="X47" i="5"/>
  <c r="X124" i="4"/>
  <c r="X35" i="10"/>
  <c r="X44" i="10"/>
  <c r="X47" i="10"/>
  <c r="X127" i="4"/>
  <c r="X123" i="4"/>
  <c r="X128" i="4"/>
  <c r="X130" i="4"/>
  <c r="W35" i="6"/>
  <c r="W44" i="6"/>
  <c r="W47" i="6"/>
  <c r="W125" i="4"/>
  <c r="W35" i="9"/>
  <c r="W44" i="9"/>
  <c r="W47" i="9"/>
  <c r="W126" i="4"/>
  <c r="W35" i="5"/>
  <c r="W44" i="5"/>
  <c r="W47" i="5"/>
  <c r="W124" i="4"/>
  <c r="W35" i="10"/>
  <c r="W44" i="10"/>
  <c r="W47" i="10"/>
  <c r="W127" i="4"/>
  <c r="W123" i="4"/>
  <c r="W128" i="4"/>
  <c r="W130" i="4"/>
  <c r="V35" i="6"/>
  <c r="V44" i="6"/>
  <c r="V47" i="6"/>
  <c r="V125" i="4"/>
  <c r="V35" i="9"/>
  <c r="V44" i="9"/>
  <c r="V47" i="9"/>
  <c r="V126" i="4"/>
  <c r="V35" i="5"/>
  <c r="V44" i="5"/>
  <c r="V47" i="5"/>
  <c r="V124" i="4"/>
  <c r="V35" i="10"/>
  <c r="V44" i="10"/>
  <c r="V47" i="10"/>
  <c r="V127" i="4"/>
  <c r="V123" i="4"/>
  <c r="V128" i="4"/>
  <c r="V130" i="4"/>
  <c r="U35" i="6"/>
  <c r="U44" i="6"/>
  <c r="U47" i="6"/>
  <c r="U125" i="4"/>
  <c r="U35" i="9"/>
  <c r="U44" i="9"/>
  <c r="U47" i="9"/>
  <c r="U126" i="4"/>
  <c r="U35" i="5"/>
  <c r="U44" i="5"/>
  <c r="U47" i="5"/>
  <c r="U124" i="4"/>
  <c r="U35" i="10"/>
  <c r="U44" i="10"/>
  <c r="U47" i="10"/>
  <c r="U127" i="4"/>
  <c r="U123" i="4"/>
  <c r="U128" i="4"/>
  <c r="U130" i="4"/>
  <c r="T35" i="6"/>
  <c r="T44" i="6"/>
  <c r="T47" i="6"/>
  <c r="T125" i="4"/>
  <c r="T35" i="9"/>
  <c r="T44" i="9"/>
  <c r="T47" i="9"/>
  <c r="T126" i="4"/>
  <c r="T35" i="5"/>
  <c r="T44" i="5"/>
  <c r="T47" i="5"/>
  <c r="T124" i="4"/>
  <c r="T35" i="10"/>
  <c r="T44" i="10"/>
  <c r="T47" i="10"/>
  <c r="T127" i="4"/>
  <c r="T123" i="4"/>
  <c r="T128" i="4"/>
  <c r="T130" i="4"/>
  <c r="S35" i="6"/>
  <c r="S44" i="6"/>
  <c r="S47" i="6"/>
  <c r="S125" i="4"/>
  <c r="S35" i="9"/>
  <c r="S44" i="9"/>
  <c r="S47" i="9"/>
  <c r="S126" i="4"/>
  <c r="S35" i="5"/>
  <c r="S44" i="5"/>
  <c r="S47" i="5"/>
  <c r="S124" i="4"/>
  <c r="S35" i="10"/>
  <c r="S44" i="10"/>
  <c r="S47" i="10"/>
  <c r="S127" i="4"/>
  <c r="S123" i="4"/>
  <c r="S128" i="4"/>
  <c r="S130" i="4"/>
  <c r="R35" i="6"/>
  <c r="R44" i="6"/>
  <c r="R47" i="6"/>
  <c r="R125" i="4"/>
  <c r="R35" i="9"/>
  <c r="R44" i="9"/>
  <c r="R47" i="9"/>
  <c r="R126" i="4"/>
  <c r="R35" i="5"/>
  <c r="R44" i="5"/>
  <c r="R47" i="5"/>
  <c r="R124" i="4"/>
  <c r="R35" i="10"/>
  <c r="R44" i="10"/>
  <c r="R47" i="10"/>
  <c r="R127" i="4"/>
  <c r="R123" i="4"/>
  <c r="R128" i="4"/>
  <c r="R130" i="4"/>
  <c r="Q35" i="6"/>
  <c r="Q44" i="6"/>
  <c r="Q47" i="6"/>
  <c r="Q125" i="4"/>
  <c r="Q35" i="9"/>
  <c r="Q44" i="9"/>
  <c r="Q47" i="9"/>
  <c r="Q126" i="4"/>
  <c r="Q35" i="5"/>
  <c r="Q44" i="5"/>
  <c r="Q47" i="5"/>
  <c r="Q124" i="4"/>
  <c r="Q35" i="10"/>
  <c r="Q44" i="10"/>
  <c r="Q47" i="10"/>
  <c r="Q127" i="4"/>
  <c r="Q123" i="4"/>
  <c r="Q128" i="4"/>
  <c r="Q130" i="4"/>
  <c r="P35" i="6"/>
  <c r="P44" i="6"/>
  <c r="P47" i="6"/>
  <c r="P125" i="4"/>
  <c r="P35" i="9"/>
  <c r="P44" i="9"/>
  <c r="P47" i="9"/>
  <c r="P126" i="4"/>
  <c r="P35" i="5"/>
  <c r="P44" i="5"/>
  <c r="P47" i="5"/>
  <c r="P124" i="4"/>
  <c r="P35" i="10"/>
  <c r="P44" i="10"/>
  <c r="P47" i="10"/>
  <c r="P127" i="4"/>
  <c r="P123" i="4"/>
  <c r="P128" i="4"/>
  <c r="P130" i="4"/>
  <c r="O35" i="6"/>
  <c r="O44" i="6"/>
  <c r="O47" i="6"/>
  <c r="O125" i="4"/>
  <c r="O35" i="9"/>
  <c r="O44" i="9"/>
  <c r="O47" i="9"/>
  <c r="O126" i="4"/>
  <c r="O35" i="5"/>
  <c r="O44" i="5"/>
  <c r="O47" i="5"/>
  <c r="O124" i="4"/>
  <c r="O35" i="10"/>
  <c r="O44" i="10"/>
  <c r="O47" i="10"/>
  <c r="O127" i="4"/>
  <c r="O123" i="4"/>
  <c r="O128" i="4"/>
  <c r="O130" i="4"/>
  <c r="N35" i="6"/>
  <c r="N44" i="6"/>
  <c r="N47" i="6"/>
  <c r="N125" i="4"/>
  <c r="N35" i="9"/>
  <c r="N44" i="9"/>
  <c r="N47" i="9"/>
  <c r="N126" i="4"/>
  <c r="N35" i="5"/>
  <c r="N44" i="5"/>
  <c r="N47" i="5"/>
  <c r="N124" i="4"/>
  <c r="N35" i="10"/>
  <c r="N44" i="10"/>
  <c r="N47" i="10"/>
  <c r="N127" i="4"/>
  <c r="N123" i="4"/>
  <c r="N128" i="4"/>
  <c r="N130" i="4"/>
  <c r="M35" i="6"/>
  <c r="M44" i="6"/>
  <c r="M47" i="6"/>
  <c r="M125" i="4"/>
  <c r="M35" i="9"/>
  <c r="M44" i="9"/>
  <c r="M47" i="9"/>
  <c r="M126" i="4"/>
  <c r="M35" i="5"/>
  <c r="M44" i="5"/>
  <c r="M47" i="5"/>
  <c r="M124" i="4"/>
  <c r="M35" i="10"/>
  <c r="M44" i="10"/>
  <c r="M47" i="10"/>
  <c r="M127" i="4"/>
  <c r="M123" i="4"/>
  <c r="M128" i="4"/>
  <c r="M130" i="4"/>
  <c r="L35" i="6"/>
  <c r="L44" i="6"/>
  <c r="L47" i="6"/>
  <c r="L125" i="4"/>
  <c r="L35" i="9"/>
  <c r="L44" i="9"/>
  <c r="L47" i="9"/>
  <c r="L126" i="4"/>
  <c r="L35" i="5"/>
  <c r="L44" i="5"/>
  <c r="L47" i="5"/>
  <c r="L124" i="4"/>
  <c r="L35" i="10"/>
  <c r="L44" i="10"/>
  <c r="L47" i="10"/>
  <c r="L127" i="4"/>
  <c r="L123" i="4"/>
  <c r="L128" i="4"/>
  <c r="L130" i="4"/>
  <c r="K35" i="6"/>
  <c r="K44" i="6"/>
  <c r="K47" i="6"/>
  <c r="K125" i="4"/>
  <c r="K35" i="9"/>
  <c r="K44" i="9"/>
  <c r="K47" i="9"/>
  <c r="K126" i="4"/>
  <c r="K35" i="5"/>
  <c r="K44" i="5"/>
  <c r="K47" i="5"/>
  <c r="K124" i="4"/>
  <c r="K35" i="10"/>
  <c r="K44" i="10"/>
  <c r="K47" i="10"/>
  <c r="K127" i="4"/>
  <c r="K123" i="4"/>
  <c r="K128" i="4"/>
  <c r="K130" i="4"/>
  <c r="J35" i="6"/>
  <c r="J44" i="6"/>
  <c r="J47" i="6"/>
  <c r="J125" i="4"/>
  <c r="J35" i="9"/>
  <c r="J44" i="9"/>
  <c r="J47" i="9"/>
  <c r="J126" i="4"/>
  <c r="J35" i="5"/>
  <c r="J44" i="5"/>
  <c r="J47" i="5"/>
  <c r="J124" i="4"/>
  <c r="J35" i="10"/>
  <c r="J44" i="10"/>
  <c r="J47" i="10"/>
  <c r="J127" i="4"/>
  <c r="J123" i="4"/>
  <c r="J128" i="4"/>
  <c r="J130" i="4"/>
  <c r="I35" i="6"/>
  <c r="I44" i="6"/>
  <c r="I47" i="6"/>
  <c r="I125" i="4"/>
  <c r="I35" i="9"/>
  <c r="I44" i="9"/>
  <c r="I47" i="9"/>
  <c r="I126" i="4"/>
  <c r="I35" i="5"/>
  <c r="I44" i="5"/>
  <c r="I47" i="5"/>
  <c r="I124" i="4"/>
  <c r="I35" i="10"/>
  <c r="I44" i="10"/>
  <c r="I47" i="10"/>
  <c r="I127" i="4"/>
  <c r="I123" i="4"/>
  <c r="I128" i="4"/>
  <c r="I130" i="4"/>
  <c r="H35" i="6"/>
  <c r="H44" i="6"/>
  <c r="H47" i="6"/>
  <c r="H125" i="4"/>
  <c r="H35" i="9"/>
  <c r="H44" i="9"/>
  <c r="H47" i="9"/>
  <c r="H126" i="4"/>
  <c r="H35" i="5"/>
  <c r="H44" i="5"/>
  <c r="H47" i="5"/>
  <c r="H124" i="4"/>
  <c r="H35" i="10"/>
  <c r="H44" i="10"/>
  <c r="H47" i="10"/>
  <c r="H127" i="4"/>
  <c r="H123" i="4"/>
  <c r="H128" i="4"/>
  <c r="H130" i="4"/>
  <c r="G35" i="6"/>
  <c r="G44" i="6"/>
  <c r="G47" i="6"/>
  <c r="G125" i="4"/>
  <c r="G35" i="9"/>
  <c r="G44" i="9"/>
  <c r="G47" i="9"/>
  <c r="G126" i="4"/>
  <c r="G35" i="5"/>
  <c r="G44" i="5"/>
  <c r="G47" i="5"/>
  <c r="G124" i="4"/>
  <c r="G35" i="10"/>
  <c r="G44" i="10"/>
  <c r="G47" i="10"/>
  <c r="G127" i="4"/>
  <c r="G123" i="4"/>
  <c r="G128" i="4"/>
  <c r="G130" i="4"/>
  <c r="F2" i="6"/>
  <c r="F4" i="6"/>
  <c r="F8" i="6"/>
  <c r="F10" i="6"/>
  <c r="F14" i="6"/>
  <c r="F18" i="6"/>
  <c r="F22" i="6"/>
  <c r="F24" i="6"/>
  <c r="F27" i="6"/>
  <c r="F25" i="6"/>
  <c r="F28" i="6"/>
  <c r="F30" i="6"/>
  <c r="F32" i="6"/>
  <c r="F33" i="6"/>
  <c r="F35" i="6"/>
  <c r="F37" i="6"/>
  <c r="F38" i="6"/>
  <c r="F40" i="6"/>
  <c r="F42" i="6"/>
  <c r="F44" i="6"/>
  <c r="F47" i="6"/>
  <c r="F125" i="4"/>
  <c r="F2" i="9"/>
  <c r="F4" i="9"/>
  <c r="F8" i="9"/>
  <c r="F10" i="9"/>
  <c r="F14" i="9"/>
  <c r="F18" i="9"/>
  <c r="F22" i="9"/>
  <c r="F24" i="9"/>
  <c r="F27" i="9"/>
  <c r="F25" i="9"/>
  <c r="F28" i="9"/>
  <c r="F30" i="9"/>
  <c r="F32" i="9"/>
  <c r="F33" i="9"/>
  <c r="F35" i="9"/>
  <c r="F37" i="9"/>
  <c r="F38" i="9"/>
  <c r="F40" i="9"/>
  <c r="F42" i="9"/>
  <c r="F44" i="9"/>
  <c r="F47" i="9"/>
  <c r="F126" i="4"/>
  <c r="F8" i="5"/>
  <c r="F10" i="5"/>
  <c r="F14" i="5"/>
  <c r="F18" i="5"/>
  <c r="F22" i="5"/>
  <c r="F24" i="5"/>
  <c r="F27" i="5"/>
  <c r="F25" i="5"/>
  <c r="F28" i="5"/>
  <c r="F30" i="5"/>
  <c r="F32" i="5"/>
  <c r="F33" i="5"/>
  <c r="F35" i="5"/>
  <c r="F40" i="5"/>
  <c r="F42" i="5"/>
  <c r="F44" i="5"/>
  <c r="F47" i="5"/>
  <c r="F124" i="4"/>
  <c r="F2" i="10"/>
  <c r="F4" i="10"/>
  <c r="F8" i="10"/>
  <c r="F10" i="10"/>
  <c r="F14" i="10"/>
  <c r="F18" i="10"/>
  <c r="F22" i="10"/>
  <c r="F24" i="10"/>
  <c r="F27" i="10"/>
  <c r="F25" i="10"/>
  <c r="F28" i="10"/>
  <c r="F30" i="10"/>
  <c r="F32" i="10"/>
  <c r="F33" i="10"/>
  <c r="F35" i="10"/>
  <c r="F37" i="10"/>
  <c r="F38" i="10"/>
  <c r="F40" i="10"/>
  <c r="F42" i="10"/>
  <c r="F44" i="10"/>
  <c r="F47" i="10"/>
  <c r="F127" i="4"/>
  <c r="F123" i="4"/>
  <c r="F128" i="4"/>
  <c r="F130" i="4"/>
  <c r="F113" i="4"/>
  <c r="F112" i="4"/>
  <c r="F111" i="4"/>
  <c r="F110" i="4"/>
  <c r="F106" i="4"/>
  <c r="F105" i="4"/>
  <c r="F104" i="4"/>
  <c r="F103" i="4"/>
  <c r="F92" i="4"/>
  <c r="F91" i="4"/>
  <c r="F90" i="4"/>
  <c r="F89" i="4"/>
  <c r="F85" i="4"/>
  <c r="F84" i="4"/>
  <c r="F83" i="4"/>
  <c r="F82" i="4"/>
  <c r="F78" i="4"/>
  <c r="F77" i="4"/>
  <c r="F76" i="4"/>
  <c r="F75" i="4"/>
  <c r="F71" i="4"/>
  <c r="F70" i="4"/>
  <c r="F69" i="4"/>
  <c r="F68" i="4"/>
  <c r="F64" i="4"/>
  <c r="F63" i="4"/>
  <c r="F62" i="4"/>
  <c r="F61" i="4"/>
  <c r="AC99" i="4"/>
  <c r="AC120" i="4"/>
  <c r="AB99" i="4"/>
  <c r="AB120" i="4"/>
  <c r="AA99" i="4"/>
  <c r="AA120" i="4"/>
  <c r="Z99" i="4"/>
  <c r="Z120" i="4"/>
  <c r="Y99" i="4"/>
  <c r="Y120" i="4"/>
  <c r="X99" i="4"/>
  <c r="X120" i="4"/>
  <c r="W99" i="4"/>
  <c r="W120" i="4"/>
  <c r="V99" i="4"/>
  <c r="V120" i="4"/>
  <c r="U99" i="4"/>
  <c r="U120" i="4"/>
  <c r="T99" i="4"/>
  <c r="T120" i="4"/>
  <c r="S99" i="4"/>
  <c r="S120" i="4"/>
  <c r="R99" i="4"/>
  <c r="R120" i="4"/>
  <c r="Q99" i="4"/>
  <c r="Q120" i="4"/>
  <c r="P99" i="4"/>
  <c r="P120" i="4"/>
  <c r="O99" i="4"/>
  <c r="O120" i="4"/>
  <c r="N99" i="4"/>
  <c r="N120" i="4"/>
  <c r="M99" i="4"/>
  <c r="M120" i="4"/>
  <c r="L99" i="4"/>
  <c r="L120" i="4"/>
  <c r="K99" i="4"/>
  <c r="K120" i="4"/>
  <c r="J99" i="4"/>
  <c r="J120" i="4"/>
  <c r="I99" i="4"/>
  <c r="I120" i="4"/>
  <c r="H99" i="4"/>
  <c r="H120" i="4"/>
  <c r="G99" i="4"/>
  <c r="G120" i="4"/>
  <c r="AC98" i="4"/>
  <c r="AC119" i="4"/>
  <c r="AB98" i="4"/>
  <c r="AB119" i="4"/>
  <c r="AA98" i="4"/>
  <c r="AA119" i="4"/>
  <c r="Z98" i="4"/>
  <c r="Z119" i="4"/>
  <c r="Y98" i="4"/>
  <c r="Y119" i="4"/>
  <c r="X98" i="4"/>
  <c r="X119" i="4"/>
  <c r="W98" i="4"/>
  <c r="W119" i="4"/>
  <c r="V98" i="4"/>
  <c r="V119" i="4"/>
  <c r="U98" i="4"/>
  <c r="U119" i="4"/>
  <c r="T98" i="4"/>
  <c r="T119" i="4"/>
  <c r="S98" i="4"/>
  <c r="S119" i="4"/>
  <c r="R98" i="4"/>
  <c r="R119" i="4"/>
  <c r="Q98" i="4"/>
  <c r="Q119" i="4"/>
  <c r="P98" i="4"/>
  <c r="P119" i="4"/>
  <c r="O98" i="4"/>
  <c r="O119" i="4"/>
  <c r="N98" i="4"/>
  <c r="N119" i="4"/>
  <c r="M98" i="4"/>
  <c r="M119" i="4"/>
  <c r="L98" i="4"/>
  <c r="L119" i="4"/>
  <c r="K98" i="4"/>
  <c r="K119" i="4"/>
  <c r="J98" i="4"/>
  <c r="J119" i="4"/>
  <c r="I98" i="4"/>
  <c r="I119" i="4"/>
  <c r="H98" i="4"/>
  <c r="H119" i="4"/>
  <c r="G98" i="4"/>
  <c r="G119" i="4"/>
  <c r="AC97" i="4"/>
  <c r="AC118" i="4"/>
  <c r="AB97" i="4"/>
  <c r="AB118" i="4"/>
  <c r="AA97" i="4"/>
  <c r="AA118" i="4"/>
  <c r="Z97" i="4"/>
  <c r="Z118" i="4"/>
  <c r="Y97" i="4"/>
  <c r="Y118" i="4"/>
  <c r="X97" i="4"/>
  <c r="X118" i="4"/>
  <c r="W97" i="4"/>
  <c r="W118" i="4"/>
  <c r="V97" i="4"/>
  <c r="V118" i="4"/>
  <c r="U97" i="4"/>
  <c r="U118" i="4"/>
  <c r="T97" i="4"/>
  <c r="T118" i="4"/>
  <c r="S97" i="4"/>
  <c r="S118" i="4"/>
  <c r="R97" i="4"/>
  <c r="R118" i="4"/>
  <c r="Q97" i="4"/>
  <c r="Q118" i="4"/>
  <c r="P97" i="4"/>
  <c r="P118" i="4"/>
  <c r="O97" i="4"/>
  <c r="O118" i="4"/>
  <c r="N97" i="4"/>
  <c r="N118" i="4"/>
  <c r="M97" i="4"/>
  <c r="M118" i="4"/>
  <c r="L97" i="4"/>
  <c r="L118" i="4"/>
  <c r="K97" i="4"/>
  <c r="K118" i="4"/>
  <c r="J97" i="4"/>
  <c r="J118" i="4"/>
  <c r="I97" i="4"/>
  <c r="I118" i="4"/>
  <c r="H97" i="4"/>
  <c r="H118" i="4"/>
  <c r="G97" i="4"/>
  <c r="G118" i="4"/>
  <c r="AC96" i="4"/>
  <c r="AC117" i="4"/>
  <c r="AB96" i="4"/>
  <c r="AB117" i="4"/>
  <c r="AA96" i="4"/>
  <c r="AA117" i="4"/>
  <c r="Z96" i="4"/>
  <c r="Z117" i="4"/>
  <c r="Y96" i="4"/>
  <c r="Y117" i="4"/>
  <c r="X96" i="4"/>
  <c r="X117" i="4"/>
  <c r="W96" i="4"/>
  <c r="W117" i="4"/>
  <c r="V96" i="4"/>
  <c r="V117" i="4"/>
  <c r="U96" i="4"/>
  <c r="U117" i="4"/>
  <c r="T96" i="4"/>
  <c r="T117" i="4"/>
  <c r="S96" i="4"/>
  <c r="S117" i="4"/>
  <c r="R96" i="4"/>
  <c r="R117" i="4"/>
  <c r="Q96" i="4"/>
  <c r="Q117" i="4"/>
  <c r="P96" i="4"/>
  <c r="P117" i="4"/>
  <c r="O96" i="4"/>
  <c r="O117" i="4"/>
  <c r="N96" i="4"/>
  <c r="N117" i="4"/>
  <c r="M96" i="4"/>
  <c r="M117" i="4"/>
  <c r="L96" i="4"/>
  <c r="L117" i="4"/>
  <c r="K96" i="4"/>
  <c r="K117" i="4"/>
  <c r="J96" i="4"/>
  <c r="J117" i="4"/>
  <c r="I96" i="4"/>
  <c r="I117" i="4"/>
  <c r="H96" i="4"/>
  <c r="H117" i="4"/>
  <c r="G96" i="4"/>
  <c r="G117" i="4"/>
  <c r="AC95" i="4"/>
  <c r="AC116" i="4"/>
  <c r="AB95" i="4"/>
  <c r="AB116" i="4"/>
  <c r="AA95" i="4"/>
  <c r="AA116" i="4"/>
  <c r="Z95" i="4"/>
  <c r="Z116" i="4"/>
  <c r="Y95" i="4"/>
  <c r="Y116" i="4"/>
  <c r="X95" i="4"/>
  <c r="X116" i="4"/>
  <c r="W95" i="4"/>
  <c r="W116" i="4"/>
  <c r="V95" i="4"/>
  <c r="V116" i="4"/>
  <c r="U95" i="4"/>
  <c r="U116" i="4"/>
  <c r="T95" i="4"/>
  <c r="T116" i="4"/>
  <c r="S95" i="4"/>
  <c r="S116" i="4"/>
  <c r="R95" i="4"/>
  <c r="R116" i="4"/>
  <c r="Q95" i="4"/>
  <c r="Q116" i="4"/>
  <c r="P95" i="4"/>
  <c r="P116" i="4"/>
  <c r="O95" i="4"/>
  <c r="O116" i="4"/>
  <c r="N95" i="4"/>
  <c r="N116" i="4"/>
  <c r="M95" i="4"/>
  <c r="M116" i="4"/>
  <c r="L95" i="4"/>
  <c r="L116" i="4"/>
  <c r="K95" i="4"/>
  <c r="K116" i="4"/>
  <c r="J95" i="4"/>
  <c r="J116" i="4"/>
  <c r="I95" i="4"/>
  <c r="I116" i="4"/>
  <c r="H95" i="4"/>
  <c r="H116" i="4"/>
  <c r="G95" i="4"/>
  <c r="G116" i="4"/>
  <c r="F99" i="4"/>
  <c r="F120" i="4"/>
  <c r="F98" i="4"/>
  <c r="F119" i="4"/>
  <c r="F97" i="4"/>
  <c r="F118" i="4"/>
  <c r="F96" i="4"/>
  <c r="F117" i="4"/>
  <c r="F109" i="4"/>
  <c r="F102" i="4"/>
  <c r="F88" i="4"/>
  <c r="F81" i="4"/>
  <c r="F74" i="4"/>
  <c r="F67" i="4"/>
  <c r="F60" i="4"/>
  <c r="F57" i="4"/>
  <c r="F56" i="4"/>
  <c r="F55" i="4"/>
  <c r="F54" i="4"/>
  <c r="F53" i="4"/>
  <c r="F50" i="4"/>
  <c r="F49" i="4"/>
  <c r="F48" i="4"/>
  <c r="F47" i="4"/>
  <c r="F43" i="4"/>
  <c r="F42" i="4"/>
  <c r="F41" i="4"/>
  <c r="F40" i="4"/>
  <c r="F36" i="4"/>
  <c r="F35" i="4"/>
  <c r="F34" i="4"/>
  <c r="F33" i="4"/>
  <c r="F95" i="4"/>
  <c r="F116" i="4"/>
  <c r="F46" i="4"/>
  <c r="F39" i="4"/>
  <c r="F32" i="4"/>
  <c r="AC121" i="4"/>
  <c r="AB121" i="4"/>
  <c r="AA121" i="4"/>
  <c r="Z121" i="4"/>
  <c r="Y121" i="4"/>
  <c r="X121" i="4"/>
  <c r="W121" i="4"/>
  <c r="V121" i="4"/>
  <c r="U121" i="4"/>
  <c r="T121" i="4"/>
  <c r="S121" i="4"/>
  <c r="R121" i="4"/>
  <c r="Q121" i="4"/>
  <c r="P121" i="4"/>
  <c r="O121" i="4"/>
  <c r="N121" i="4"/>
  <c r="M121" i="4"/>
  <c r="L121" i="4"/>
  <c r="K121" i="4"/>
  <c r="J121" i="4"/>
  <c r="I121" i="4"/>
  <c r="H121" i="4"/>
  <c r="G121" i="4"/>
  <c r="F121" i="4"/>
  <c r="AC114" i="4"/>
  <c r="AB114" i="4"/>
  <c r="AA114" i="4"/>
  <c r="Z114" i="4"/>
  <c r="Y114" i="4"/>
  <c r="X114" i="4"/>
  <c r="W114" i="4"/>
  <c r="V114" i="4"/>
  <c r="U114" i="4"/>
  <c r="T114" i="4"/>
  <c r="S114" i="4"/>
  <c r="R114" i="4"/>
  <c r="Q114" i="4"/>
  <c r="P114" i="4"/>
  <c r="O114" i="4"/>
  <c r="N114" i="4"/>
  <c r="M114" i="4"/>
  <c r="L114" i="4"/>
  <c r="K114" i="4"/>
  <c r="J114" i="4"/>
  <c r="I114" i="4"/>
  <c r="H114" i="4"/>
  <c r="G114" i="4"/>
  <c r="F114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N107" i="4"/>
  <c r="M107" i="4"/>
  <c r="L107" i="4"/>
  <c r="K107" i="4"/>
  <c r="J107" i="4"/>
  <c r="I107" i="4"/>
  <c r="H107" i="4"/>
  <c r="G107" i="4"/>
  <c r="F107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P100" i="4"/>
  <c r="O100" i="4"/>
  <c r="N100" i="4"/>
  <c r="M100" i="4"/>
  <c r="L100" i="4"/>
  <c r="K100" i="4"/>
  <c r="J100" i="4"/>
  <c r="I100" i="4"/>
  <c r="H100" i="4"/>
  <c r="G100" i="4"/>
  <c r="F100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P93" i="4"/>
  <c r="O93" i="4"/>
  <c r="N93" i="4"/>
  <c r="M93" i="4"/>
  <c r="L93" i="4"/>
  <c r="K93" i="4"/>
  <c r="J93" i="4"/>
  <c r="I93" i="4"/>
  <c r="H93" i="4"/>
  <c r="G93" i="4"/>
  <c r="F93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AC28" i="4"/>
  <c r="AC25" i="4"/>
  <c r="AC29" i="4"/>
  <c r="AC26" i="4"/>
  <c r="AC27" i="4"/>
  <c r="AC30" i="4"/>
  <c r="AB28" i="4"/>
  <c r="AB25" i="4"/>
  <c r="AB29" i="4"/>
  <c r="AB26" i="4"/>
  <c r="AB27" i="4"/>
  <c r="AB30" i="4"/>
  <c r="AA28" i="4"/>
  <c r="AA25" i="4"/>
  <c r="AA29" i="4"/>
  <c r="AA26" i="4"/>
  <c r="AA27" i="4"/>
  <c r="AA30" i="4"/>
  <c r="Z28" i="4"/>
  <c r="Z25" i="4"/>
  <c r="Z29" i="4"/>
  <c r="Z26" i="4"/>
  <c r="Z27" i="4"/>
  <c r="Z30" i="4"/>
  <c r="Y28" i="4"/>
  <c r="Y25" i="4"/>
  <c r="Y29" i="4"/>
  <c r="Y26" i="4"/>
  <c r="Y27" i="4"/>
  <c r="Y30" i="4"/>
  <c r="X28" i="4"/>
  <c r="X25" i="4"/>
  <c r="X29" i="4"/>
  <c r="X26" i="4"/>
  <c r="X27" i="4"/>
  <c r="X30" i="4"/>
  <c r="W28" i="4"/>
  <c r="W25" i="4"/>
  <c r="W29" i="4"/>
  <c r="W26" i="4"/>
  <c r="W27" i="4"/>
  <c r="W30" i="4"/>
  <c r="V28" i="4"/>
  <c r="V25" i="4"/>
  <c r="V29" i="4"/>
  <c r="V26" i="4"/>
  <c r="V27" i="4"/>
  <c r="V30" i="4"/>
  <c r="U28" i="4"/>
  <c r="U25" i="4"/>
  <c r="U29" i="4"/>
  <c r="U26" i="4"/>
  <c r="U27" i="4"/>
  <c r="U30" i="4"/>
  <c r="T28" i="4"/>
  <c r="T25" i="4"/>
  <c r="T29" i="4"/>
  <c r="T26" i="4"/>
  <c r="T27" i="4"/>
  <c r="T30" i="4"/>
  <c r="S28" i="4"/>
  <c r="S25" i="4"/>
  <c r="S29" i="4"/>
  <c r="S26" i="4"/>
  <c r="S27" i="4"/>
  <c r="S30" i="4"/>
  <c r="R28" i="4"/>
  <c r="R25" i="4"/>
  <c r="R29" i="4"/>
  <c r="R26" i="4"/>
  <c r="R27" i="4"/>
  <c r="R30" i="4"/>
  <c r="Q28" i="4"/>
  <c r="Q25" i="4"/>
  <c r="Q29" i="4"/>
  <c r="Q26" i="4"/>
  <c r="Q27" i="4"/>
  <c r="Q30" i="4"/>
  <c r="P28" i="4"/>
  <c r="P25" i="4"/>
  <c r="P29" i="4"/>
  <c r="P26" i="4"/>
  <c r="P27" i="4"/>
  <c r="P30" i="4"/>
  <c r="O28" i="4"/>
  <c r="O25" i="4"/>
  <c r="O29" i="4"/>
  <c r="O26" i="4"/>
  <c r="O27" i="4"/>
  <c r="O30" i="4"/>
  <c r="N28" i="4"/>
  <c r="N25" i="4"/>
  <c r="N29" i="4"/>
  <c r="N26" i="4"/>
  <c r="N27" i="4"/>
  <c r="N30" i="4"/>
  <c r="M28" i="4"/>
  <c r="M25" i="4"/>
  <c r="M29" i="4"/>
  <c r="M26" i="4"/>
  <c r="M27" i="4"/>
  <c r="M30" i="4"/>
  <c r="L28" i="4"/>
  <c r="L25" i="4"/>
  <c r="L29" i="4"/>
  <c r="L26" i="4"/>
  <c r="L27" i="4"/>
  <c r="L30" i="4"/>
  <c r="K28" i="4"/>
  <c r="K25" i="4"/>
  <c r="K29" i="4"/>
  <c r="K26" i="4"/>
  <c r="K27" i="4"/>
  <c r="K30" i="4"/>
  <c r="J28" i="4"/>
  <c r="J25" i="4"/>
  <c r="J29" i="4"/>
  <c r="J26" i="4"/>
  <c r="J27" i="4"/>
  <c r="J30" i="4"/>
  <c r="I28" i="4"/>
  <c r="I25" i="4"/>
  <c r="I29" i="4"/>
  <c r="I26" i="4"/>
  <c r="I27" i="4"/>
  <c r="I30" i="4"/>
  <c r="H28" i="4"/>
  <c r="H25" i="4"/>
  <c r="H29" i="4"/>
  <c r="H26" i="4"/>
  <c r="H27" i="4"/>
  <c r="H30" i="4"/>
  <c r="G28" i="4"/>
  <c r="G25" i="4"/>
  <c r="G29" i="4"/>
  <c r="G26" i="4"/>
  <c r="G27" i="4"/>
  <c r="G30" i="4"/>
  <c r="F28" i="4"/>
  <c r="F25" i="4"/>
  <c r="F29" i="4"/>
  <c r="F26" i="4"/>
  <c r="F27" i="4"/>
  <c r="F30" i="4"/>
  <c r="AC18" i="4"/>
  <c r="AC19" i="4"/>
  <c r="AC20" i="4"/>
  <c r="AC21" i="4"/>
  <c r="AC22" i="4"/>
  <c r="AC23" i="4"/>
  <c r="AB18" i="4"/>
  <c r="AB19" i="4"/>
  <c r="AB20" i="4"/>
  <c r="AB21" i="4"/>
  <c r="AB22" i="4"/>
  <c r="AB23" i="4"/>
  <c r="AA18" i="4"/>
  <c r="AA19" i="4"/>
  <c r="AA20" i="4"/>
  <c r="AA21" i="4"/>
  <c r="AA22" i="4"/>
  <c r="AA23" i="4"/>
  <c r="Z18" i="4"/>
  <c r="Z19" i="4"/>
  <c r="Z20" i="4"/>
  <c r="Z21" i="4"/>
  <c r="Z22" i="4"/>
  <c r="Z23" i="4"/>
  <c r="Y18" i="4"/>
  <c r="Y19" i="4"/>
  <c r="Y20" i="4"/>
  <c r="Y21" i="4"/>
  <c r="Y22" i="4"/>
  <c r="Y23" i="4"/>
  <c r="X18" i="4"/>
  <c r="X19" i="4"/>
  <c r="X20" i="4"/>
  <c r="X21" i="4"/>
  <c r="X22" i="4"/>
  <c r="X23" i="4"/>
  <c r="W18" i="4"/>
  <c r="W19" i="4"/>
  <c r="W20" i="4"/>
  <c r="W21" i="4"/>
  <c r="W22" i="4"/>
  <c r="W23" i="4"/>
  <c r="V18" i="4"/>
  <c r="V19" i="4"/>
  <c r="V20" i="4"/>
  <c r="V21" i="4"/>
  <c r="V22" i="4"/>
  <c r="V23" i="4"/>
  <c r="U18" i="4"/>
  <c r="U19" i="4"/>
  <c r="U20" i="4"/>
  <c r="U21" i="4"/>
  <c r="U22" i="4"/>
  <c r="U23" i="4"/>
  <c r="T18" i="4"/>
  <c r="T19" i="4"/>
  <c r="T20" i="4"/>
  <c r="T21" i="4"/>
  <c r="T22" i="4"/>
  <c r="T23" i="4"/>
  <c r="S18" i="4"/>
  <c r="S19" i="4"/>
  <c r="S20" i="4"/>
  <c r="S21" i="4"/>
  <c r="S22" i="4"/>
  <c r="S23" i="4"/>
  <c r="R18" i="4"/>
  <c r="R19" i="4"/>
  <c r="R20" i="4"/>
  <c r="R21" i="4"/>
  <c r="R22" i="4"/>
  <c r="R23" i="4"/>
  <c r="Q18" i="4"/>
  <c r="Q19" i="4"/>
  <c r="Q20" i="4"/>
  <c r="Q21" i="4"/>
  <c r="Q22" i="4"/>
  <c r="Q23" i="4"/>
  <c r="P18" i="4"/>
  <c r="P19" i="4"/>
  <c r="P20" i="4"/>
  <c r="P21" i="4"/>
  <c r="P22" i="4"/>
  <c r="P23" i="4"/>
  <c r="O18" i="4"/>
  <c r="O19" i="4"/>
  <c r="O20" i="4"/>
  <c r="O21" i="4"/>
  <c r="O22" i="4"/>
  <c r="O23" i="4"/>
  <c r="N18" i="4"/>
  <c r="N19" i="4"/>
  <c r="N20" i="4"/>
  <c r="N21" i="4"/>
  <c r="N22" i="4"/>
  <c r="N23" i="4"/>
  <c r="M18" i="4"/>
  <c r="M19" i="4"/>
  <c r="M20" i="4"/>
  <c r="M21" i="4"/>
  <c r="M22" i="4"/>
  <c r="M23" i="4"/>
  <c r="L18" i="4"/>
  <c r="L19" i="4"/>
  <c r="L20" i="4"/>
  <c r="L21" i="4"/>
  <c r="L22" i="4"/>
  <c r="L23" i="4"/>
  <c r="K18" i="4"/>
  <c r="K19" i="4"/>
  <c r="K20" i="4"/>
  <c r="K21" i="4"/>
  <c r="K22" i="4"/>
  <c r="K23" i="4"/>
  <c r="J18" i="4"/>
  <c r="J19" i="4"/>
  <c r="J20" i="4"/>
  <c r="J21" i="4"/>
  <c r="J22" i="4"/>
  <c r="J23" i="4"/>
  <c r="I18" i="4"/>
  <c r="I19" i="4"/>
  <c r="I20" i="4"/>
  <c r="I21" i="4"/>
  <c r="I22" i="4"/>
  <c r="I23" i="4"/>
  <c r="H18" i="4"/>
  <c r="H19" i="4"/>
  <c r="H20" i="4"/>
  <c r="H21" i="4"/>
  <c r="H22" i="4"/>
  <c r="H23" i="4"/>
  <c r="G18" i="4"/>
  <c r="G19" i="4"/>
  <c r="G20" i="4"/>
  <c r="G21" i="4"/>
  <c r="G22" i="4"/>
  <c r="G23" i="4"/>
  <c r="F18" i="4"/>
  <c r="F19" i="4"/>
  <c r="F20" i="4"/>
  <c r="F21" i="4"/>
  <c r="F22" i="4"/>
  <c r="F23" i="4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X49" i="10"/>
  <c r="Y49" i="10"/>
  <c r="Z49" i="10"/>
  <c r="AA49" i="10"/>
  <c r="AB49" i="10"/>
  <c r="AC49" i="10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Z49" i="9"/>
  <c r="AA49" i="9"/>
  <c r="AB49" i="9"/>
  <c r="AC49" i="9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E23" i="1"/>
  <c r="F23" i="1"/>
  <c r="E24" i="1"/>
  <c r="F24" i="1"/>
  <c r="F25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F13" i="1"/>
  <c r="F15" i="1"/>
  <c r="F17" i="1"/>
  <c r="F28" i="1"/>
  <c r="D12" i="2"/>
  <c r="D14" i="2"/>
  <c r="D15" i="2"/>
  <c r="D17" i="2"/>
  <c r="D18" i="2"/>
  <c r="D20" i="2"/>
  <c r="D21" i="2"/>
  <c r="D8" i="2"/>
  <c r="D24" i="2"/>
  <c r="C7" i="2"/>
  <c r="D7" i="2"/>
  <c r="D25" i="2"/>
  <c r="E17" i="2"/>
  <c r="E12" i="2"/>
  <c r="E14" i="2"/>
  <c r="E15" i="2"/>
  <c r="E18" i="2"/>
  <c r="E20" i="2"/>
  <c r="E21" i="2"/>
  <c r="E8" i="2"/>
  <c r="E24" i="2"/>
  <c r="E7" i="2"/>
  <c r="E25" i="2"/>
  <c r="C17" i="2"/>
  <c r="C14" i="2"/>
  <c r="C12" i="2"/>
  <c r="C15" i="2"/>
  <c r="C18" i="2"/>
  <c r="C21" i="2"/>
  <c r="C24" i="2"/>
  <c r="C25" i="2"/>
  <c r="E10" i="2"/>
  <c r="D10" i="2"/>
  <c r="E22" i="2"/>
  <c r="D22" i="2"/>
  <c r="C22" i="2"/>
  <c r="B22" i="2"/>
</calcChain>
</file>

<file path=xl/sharedStrings.xml><?xml version="1.0" encoding="utf-8"?>
<sst xmlns="http://schemas.openxmlformats.org/spreadsheetml/2006/main" count="364" uniqueCount="118">
  <si>
    <t>Water</t>
  </si>
  <si>
    <t>Ice</t>
  </si>
  <si>
    <t>Sugar</t>
  </si>
  <si>
    <t>Size</t>
  </si>
  <si>
    <t>Cost</t>
  </si>
  <si>
    <t>Cost/oz</t>
  </si>
  <si>
    <t>Cost/cup</t>
  </si>
  <si>
    <t>10lb</t>
  </si>
  <si>
    <t>5lb</t>
  </si>
  <si>
    <t>Subtotal</t>
  </si>
  <si>
    <t>10% Waste Padding</t>
  </si>
  <si>
    <t>Final Costs/Cup</t>
  </si>
  <si>
    <t>Lemon Juice</t>
  </si>
  <si>
    <t>Lemon Garnish</t>
  </si>
  <si>
    <t>Napkins</t>
  </si>
  <si>
    <t>Cups</t>
  </si>
  <si>
    <t>Straws</t>
  </si>
  <si>
    <t>Foot Traffic Per Hour</t>
  </si>
  <si>
    <t>Avg Foot Traffic Per Hour</t>
  </si>
  <si>
    <t>Avg Stops Per Hour</t>
  </si>
  <si>
    <t>Avg # of Purchases Per Hour</t>
  </si>
  <si>
    <t>Avg # of cups Per Purchase</t>
  </si>
  <si>
    <t>Hours of Operation (Selling)</t>
  </si>
  <si>
    <t>% That Stops</t>
  </si>
  <si>
    <t>% That Makes a Purchase</t>
  </si>
  <si>
    <t>Cost per cup</t>
  </si>
  <si>
    <t>Avg # of Cup Sold  Per Hour</t>
  </si>
  <si>
    <t>Location A</t>
  </si>
  <si>
    <t>Location B</t>
  </si>
  <si>
    <t>Location C</t>
  </si>
  <si>
    <t>Stop %</t>
  </si>
  <si>
    <t>Purchase %</t>
  </si>
  <si>
    <t>Price per cup</t>
  </si>
  <si>
    <t>Strawberries</t>
  </si>
  <si>
    <t>1lb</t>
  </si>
  <si>
    <t>5gal</t>
  </si>
  <si>
    <t>Cost/unit or cost/oz</t>
  </si>
  <si>
    <t>Cost/use</t>
  </si>
  <si>
    <t>Per use = 0.5oz</t>
  </si>
  <si>
    <t>50% strawberries</t>
  </si>
  <si>
    <t>25% water</t>
  </si>
  <si>
    <t>25% sugar</t>
  </si>
  <si>
    <t>75% yield</t>
  </si>
  <si>
    <t>Final Costs/Cup Strawberry</t>
  </si>
  <si>
    <t>Month</t>
  </si>
  <si>
    <t>Days Selling</t>
  </si>
  <si>
    <t>Price Per Cup</t>
  </si>
  <si>
    <t>Avg Foot Traffic/Day</t>
  </si>
  <si>
    <t>Total Monthly Foot Traffic</t>
  </si>
  <si>
    <t>Total Monthly Stops  @ Stand</t>
  </si>
  <si>
    <t>Total Monthly Purchases</t>
  </si>
  <si>
    <t>Avg # of Cups/Purchase</t>
  </si>
  <si>
    <t>Total Monthly Cups Sold</t>
  </si>
  <si>
    <t>Hours of Ops/Day</t>
  </si>
  <si>
    <t>Avg Foot Traffic/Hour</t>
  </si>
  <si>
    <t>Cost Per Cup</t>
  </si>
  <si>
    <t>Avg Gross Profit Per Hour</t>
  </si>
  <si>
    <t>Avg Gross Revenue Per Hour</t>
  </si>
  <si>
    <t>Cumulative Profits</t>
  </si>
  <si>
    <t>Strawberry Premium</t>
  </si>
  <si>
    <t>Strawberry Cost Per Cup</t>
  </si>
  <si>
    <t>% Buying Strawberry</t>
  </si>
  <si>
    <t>Monthly Premium Cups Sold</t>
  </si>
  <si>
    <t>Monthly Regular Cups Sold</t>
  </si>
  <si>
    <t>Monthly Revenue From Premium Cups</t>
  </si>
  <si>
    <t>Monthly Revenue From Regular Cups</t>
  </si>
  <si>
    <t>Total Monthly Gross Revenue</t>
  </si>
  <si>
    <t>Monthly Premium COGS</t>
  </si>
  <si>
    <t>Montly Regular COGS</t>
  </si>
  <si>
    <t>Monthly Total COGS</t>
  </si>
  <si>
    <t>Hourly Wage</t>
  </si>
  <si>
    <t>Additional Setup Hours Per Shift</t>
  </si>
  <si>
    <t>Total Setup Hours</t>
  </si>
  <si>
    <t>Total Selling Hours</t>
  </si>
  <si>
    <t>Total Hours Worked</t>
  </si>
  <si>
    <t>Total Monthly Wages</t>
  </si>
  <si>
    <t>Total Costs Of Operation</t>
  </si>
  <si>
    <t>Location 1</t>
  </si>
  <si>
    <t>Location 2</t>
  </si>
  <si>
    <t>Location 3</t>
  </si>
  <si>
    <t>Location 4</t>
  </si>
  <si>
    <t>Location 5</t>
  </si>
  <si>
    <t>Start Month</t>
  </si>
  <si>
    <t>Operating</t>
  </si>
  <si>
    <t>Avg Cups Per Purchase</t>
  </si>
  <si>
    <t>Monthly Foot Traffic</t>
  </si>
  <si>
    <t>Total Montly Foot Traffic</t>
  </si>
  <si>
    <t>Totally Monthly Stops</t>
  </si>
  <si>
    <t>Monthly Stops</t>
  </si>
  <si>
    <t>Monthly Purchases</t>
  </si>
  <si>
    <t>Totally Monthly Purchases</t>
  </si>
  <si>
    <t>Totally Monthly Regular Cups Sold</t>
  </si>
  <si>
    <t>Regular Cups Sold</t>
  </si>
  <si>
    <t>Premium Cups Sold</t>
  </si>
  <si>
    <t>Totally Monthly Premium Cups Sold</t>
  </si>
  <si>
    <t>Totally Monthly Sold Cups Sold</t>
  </si>
  <si>
    <t>Premium Cups Revenue</t>
  </si>
  <si>
    <t>Totally Monthly Premium Cups Revenue</t>
  </si>
  <si>
    <t>Regular Cups Revenue</t>
  </si>
  <si>
    <t>Totally Monthly Regular Cups Revenue</t>
  </si>
  <si>
    <t>Gross Revenue</t>
  </si>
  <si>
    <t>Regular Cups COGS</t>
  </si>
  <si>
    <t>Premium Cups COGS</t>
  </si>
  <si>
    <t>Totally Monthly Regular Cups COGS</t>
  </si>
  <si>
    <t>Totally Monthly Premium Cups COGS</t>
  </si>
  <si>
    <t>Total COGS</t>
  </si>
  <si>
    <t>Totally Monthly COGS</t>
  </si>
  <si>
    <t>Totally Monthly Labor Hours</t>
  </si>
  <si>
    <t>Totally Monthly Wages</t>
  </si>
  <si>
    <t>Cups Sold</t>
  </si>
  <si>
    <t xml:space="preserve"> Labor Hours</t>
  </si>
  <si>
    <t>Wages</t>
  </si>
  <si>
    <t>Cost of Operations</t>
  </si>
  <si>
    <t>Totally Cost of Operations</t>
  </si>
  <si>
    <t>Monthly Profits</t>
  </si>
  <si>
    <t>Profits</t>
  </si>
  <si>
    <t>Total Profits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</si>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</sst>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&quot;$&quot;#,##0;[Red]\-&quot;$&quot;#,##0"/>
    <numFmt numFmtId="165" formatCode="_-&quot;$&quot;* #,##0.00_-;\-&quot;$&quot;* #,##0.00_-;_-&quot;$&quot;* &quot;-&quot;??_-;_-@_-"/>
    <numFmt numFmtId="166" formatCode="_-* #,##0.00_-;\-* #,##0.00_-;_-* &quot;-&quot;??_-;_-@_-"/>
    <numFmt numFmtId="167" formatCode="_-&quot;$&quot;* #,##0.0000_-;\-&quot;$&quot;* #,##0.0000_-;_-&quot;$&quot;* &quot;-&quot;??_-;_-@_-"/>
    <numFmt numFmtId="168" formatCode="0.0"/>
    <numFmt numFmtId="169" formatCode="_-&quot;$&quot;* #,##0_-;\-&quot;$&quot;* #,##0_-;_-&quot;$&quot;* &quot;-&quot;??_-;_-@_-"/>
    <numFmt numFmtId="170" formatCode="_-* #,##0_-;\-* #,##0_-;_-* &quot;-&quot;??_-;_-@_-"/>
    <numFmt numFmtId="171" formatCode="&quot;$&quot;#,##0.00;[Red]&quot;$&quot;#,##0.00"/>
    <numFmt numFmtId="172" formatCode="&quot;$&quot;#,##0;[Red]&quot;$&quot;#,##0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9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inden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2" applyFon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right" indent="1"/>
    </xf>
    <xf numFmtId="165" fontId="2" fillId="0" borderId="0" xfId="0" applyNumberFormat="1" applyFont="1"/>
    <xf numFmtId="165" fontId="2" fillId="2" borderId="0" xfId="0" applyNumberFormat="1" applyFont="1" applyFill="1"/>
    <xf numFmtId="0" fontId="0" fillId="0" borderId="0" xfId="0" applyAlignment="1">
      <alignment horizontal="right"/>
    </xf>
    <xf numFmtId="168" fontId="0" fillId="0" borderId="0" xfId="0" applyNumberFormat="1" applyAlignment="1">
      <alignment horizontal="center"/>
    </xf>
    <xf numFmtId="9" fontId="0" fillId="0" borderId="0" xfId="0" applyNumberForma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165" fontId="3" fillId="3" borderId="0" xfId="2" applyFont="1" applyFill="1" applyAlignment="1">
      <alignment horizontal="center"/>
    </xf>
    <xf numFmtId="168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5" fontId="3" fillId="3" borderId="2" xfId="2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8" fontId="3" fillId="3" borderId="2" xfId="0" applyNumberFormat="1" applyFont="1" applyFill="1" applyBorder="1" applyAlignment="1">
      <alignment horizontal="center"/>
    </xf>
    <xf numFmtId="0" fontId="0" fillId="0" borderId="2" xfId="0" applyBorder="1"/>
    <xf numFmtId="168" fontId="6" fillId="0" borderId="2" xfId="0" applyNumberFormat="1" applyFont="1" applyFill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9" fontId="6" fillId="0" borderId="2" xfId="3" applyFont="1" applyFill="1" applyBorder="1" applyAlignment="1">
      <alignment horizontal="center"/>
    </xf>
    <xf numFmtId="168" fontId="0" fillId="0" borderId="2" xfId="0" applyNumberFormat="1" applyFont="1" applyBorder="1" applyAlignment="1">
      <alignment horizontal="center"/>
    </xf>
    <xf numFmtId="165" fontId="6" fillId="0" borderId="2" xfId="2" applyFont="1" applyFill="1" applyBorder="1" applyAlignment="1">
      <alignment horizontal="center"/>
    </xf>
    <xf numFmtId="0" fontId="2" fillId="0" borderId="1" xfId="0" applyFont="1" applyBorder="1"/>
    <xf numFmtId="165" fontId="3" fillId="3" borderId="2" xfId="0" applyNumberFormat="1" applyFont="1" applyFill="1" applyBorder="1"/>
    <xf numFmtId="165" fontId="7" fillId="0" borderId="3" xfId="2" applyFont="1" applyFill="1" applyBorder="1" applyAlignment="1">
      <alignment horizontal="center"/>
    </xf>
    <xf numFmtId="0" fontId="8" fillId="0" borderId="0" xfId="0" applyFont="1" applyAlignment="1">
      <alignment horizontal="right" indent="1"/>
    </xf>
    <xf numFmtId="165" fontId="2" fillId="0" borderId="0" xfId="2" applyFont="1"/>
    <xf numFmtId="9" fontId="3" fillId="3" borderId="0" xfId="3" applyFont="1" applyFill="1"/>
    <xf numFmtId="169" fontId="0" fillId="0" borderId="0" xfId="2" applyNumberFormat="1" applyFont="1"/>
    <xf numFmtId="166" fontId="3" fillId="3" borderId="0" xfId="1" applyFont="1" applyFill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0" borderId="0" xfId="0" applyFont="1" applyBorder="1" applyAlignment="1">
      <alignment horizontal="right"/>
    </xf>
    <xf numFmtId="0" fontId="0" fillId="0" borderId="0" xfId="0" applyBorder="1"/>
    <xf numFmtId="0" fontId="0" fillId="0" borderId="8" xfId="0" applyBorder="1"/>
    <xf numFmtId="170" fontId="0" fillId="0" borderId="0" xfId="0" applyNumberFormat="1" applyBorder="1"/>
    <xf numFmtId="170" fontId="0" fillId="0" borderId="8" xfId="0" applyNumberFormat="1" applyBorder="1"/>
    <xf numFmtId="170" fontId="0" fillId="0" borderId="0" xfId="1" applyNumberFormat="1" applyFont="1" applyBorder="1"/>
    <xf numFmtId="0" fontId="0" fillId="0" borderId="9" xfId="0" applyBorder="1"/>
    <xf numFmtId="0" fontId="2" fillId="0" borderId="10" xfId="0" applyFont="1" applyBorder="1" applyAlignment="1">
      <alignment horizontal="right"/>
    </xf>
    <xf numFmtId="0" fontId="0" fillId="0" borderId="10" xfId="0" applyBorder="1"/>
    <xf numFmtId="0" fontId="0" fillId="0" borderId="11" xfId="0" applyBorder="1"/>
    <xf numFmtId="9" fontId="0" fillId="0" borderId="5" xfId="0" applyNumberFormat="1" applyBorder="1"/>
    <xf numFmtId="9" fontId="0" fillId="0" borderId="6" xfId="0" applyNumberFormat="1" applyBorder="1"/>
    <xf numFmtId="169" fontId="0" fillId="0" borderId="10" xfId="2" applyNumberFormat="1" applyFont="1" applyBorder="1"/>
    <xf numFmtId="169" fontId="0" fillId="0" borderId="0" xfId="0" applyNumberFormat="1"/>
    <xf numFmtId="0" fontId="0" fillId="0" borderId="12" xfId="0" applyBorder="1"/>
    <xf numFmtId="0" fontId="2" fillId="0" borderId="13" xfId="0" applyFont="1" applyBorder="1" applyAlignment="1">
      <alignment horizontal="right"/>
    </xf>
    <xf numFmtId="169" fontId="0" fillId="4" borderId="13" xfId="0" applyNumberFormat="1" applyFill="1" applyBorder="1"/>
    <xf numFmtId="0" fontId="0" fillId="0" borderId="0" xfId="0" applyFill="1" applyBorder="1"/>
    <xf numFmtId="0" fontId="2" fillId="0" borderId="0" xfId="0" applyFont="1" applyFill="1" applyBorder="1" applyAlignment="1">
      <alignment horizontal="right"/>
    </xf>
    <xf numFmtId="164" fontId="0" fillId="0" borderId="0" xfId="2" applyNumberFormat="1" applyFont="1" applyFill="1" applyBorder="1"/>
    <xf numFmtId="1" fontId="0" fillId="0" borderId="0" xfId="0" applyNumberFormat="1" applyFill="1" applyBorder="1"/>
    <xf numFmtId="0" fontId="0" fillId="0" borderId="0" xfId="0" applyFill="1"/>
    <xf numFmtId="0" fontId="2" fillId="0" borderId="0" xfId="0" applyFont="1" applyFill="1" applyAlignment="1">
      <alignment horizontal="right"/>
    </xf>
    <xf numFmtId="1" fontId="0" fillId="0" borderId="0" xfId="0" applyNumberFormat="1" applyFill="1"/>
    <xf numFmtId="169" fontId="0" fillId="0" borderId="0" xfId="2" applyNumberFormat="1" applyFont="1" applyFill="1"/>
    <xf numFmtId="169" fontId="0" fillId="0" borderId="0" xfId="2" applyNumberFormat="1" applyFont="1" applyFill="1" applyBorder="1"/>
    <xf numFmtId="164" fontId="0" fillId="0" borderId="0" xfId="0" applyNumberFormat="1" applyFill="1" applyBorder="1"/>
    <xf numFmtId="0" fontId="0" fillId="5" borderId="0" xfId="0" applyFill="1" applyBorder="1"/>
    <xf numFmtId="0" fontId="2" fillId="5" borderId="0" xfId="0" applyFont="1" applyFill="1" applyBorder="1" applyAlignment="1">
      <alignment horizontal="right"/>
    </xf>
    <xf numFmtId="164" fontId="0" fillId="5" borderId="0" xfId="2" applyNumberFormat="1" applyFont="1" applyFill="1" applyBorder="1"/>
    <xf numFmtId="0" fontId="2" fillId="5" borderId="0" xfId="0" applyFont="1" applyFill="1" applyAlignment="1">
      <alignment horizontal="right"/>
    </xf>
    <xf numFmtId="170" fontId="0" fillId="5" borderId="0" xfId="1" applyNumberFormat="1" applyFont="1" applyFill="1" applyBorder="1"/>
    <xf numFmtId="170" fontId="0" fillId="5" borderId="0" xfId="2" applyNumberFormat="1" applyFont="1" applyFill="1" applyBorder="1"/>
    <xf numFmtId="0" fontId="0" fillId="5" borderId="0" xfId="0" applyFill="1"/>
    <xf numFmtId="164" fontId="0" fillId="5" borderId="0" xfId="0" applyNumberFormat="1" applyFill="1"/>
    <xf numFmtId="0" fontId="6" fillId="5" borderId="0" xfId="0" applyFont="1" applyFill="1"/>
    <xf numFmtId="0" fontId="3" fillId="3" borderId="1" xfId="0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8" fillId="0" borderId="0" xfId="0" applyFont="1" applyAlignment="1">
      <alignment horizontal="right"/>
    </xf>
    <xf numFmtId="0" fontId="9" fillId="0" borderId="0" xfId="0" applyFont="1"/>
    <xf numFmtId="1" fontId="0" fillId="0" borderId="0" xfId="0" applyNumberFormat="1"/>
    <xf numFmtId="1" fontId="0" fillId="0" borderId="10" xfId="0" applyNumberFormat="1" applyBorder="1"/>
    <xf numFmtId="171" fontId="0" fillId="0" borderId="0" xfId="0" applyNumberFormat="1"/>
    <xf numFmtId="171" fontId="0" fillId="0" borderId="10" xfId="0" applyNumberFormat="1" applyBorder="1"/>
    <xf numFmtId="0" fontId="8" fillId="4" borderId="0" xfId="0" applyFont="1" applyFill="1" applyAlignment="1">
      <alignment horizontal="right"/>
    </xf>
    <xf numFmtId="169" fontId="0" fillId="4" borderId="0" xfId="2" applyNumberFormat="1" applyFont="1" applyFill="1"/>
    <xf numFmtId="0" fontId="0" fillId="4" borderId="0" xfId="0" applyFill="1"/>
    <xf numFmtId="0" fontId="9" fillId="6" borderId="0" xfId="0" applyFont="1" applyFill="1"/>
    <xf numFmtId="0" fontId="8" fillId="6" borderId="0" xfId="0" applyFont="1" applyFill="1" applyAlignment="1">
      <alignment horizontal="right"/>
    </xf>
    <xf numFmtId="0" fontId="0" fillId="6" borderId="0" xfId="0" applyFill="1"/>
    <xf numFmtId="0" fontId="2" fillId="6" borderId="0" xfId="0" applyFont="1" applyFill="1" applyAlignment="1">
      <alignment horizontal="right"/>
    </xf>
    <xf numFmtId="0" fontId="2" fillId="6" borderId="10" xfId="0" applyFont="1" applyFill="1" applyBorder="1" applyAlignment="1">
      <alignment horizontal="right"/>
    </xf>
    <xf numFmtId="1" fontId="0" fillId="6" borderId="0" xfId="0" applyNumberFormat="1" applyFill="1"/>
    <xf numFmtId="1" fontId="0" fillId="6" borderId="10" xfId="0" applyNumberFormat="1" applyFill="1" applyBorder="1"/>
    <xf numFmtId="172" fontId="0" fillId="6" borderId="0" xfId="0" applyNumberFormat="1" applyFill="1"/>
    <xf numFmtId="172" fontId="0" fillId="6" borderId="10" xfId="0" applyNumberFormat="1" applyFill="1" applyBorder="1"/>
    <xf numFmtId="0" fontId="9" fillId="7" borderId="0" xfId="0" applyFont="1" applyFill="1"/>
    <xf numFmtId="0" fontId="8" fillId="7" borderId="0" xfId="0" applyFont="1" applyFill="1" applyAlignment="1">
      <alignment horizontal="right"/>
    </xf>
    <xf numFmtId="169" fontId="0" fillId="7" borderId="0" xfId="2" applyNumberFormat="1" applyFont="1" applyFill="1"/>
    <xf numFmtId="0" fontId="0" fillId="7" borderId="0" xfId="0" applyFill="1"/>
    <xf numFmtId="0" fontId="2" fillId="7" borderId="0" xfId="0" applyFont="1" applyFill="1" applyAlignment="1">
      <alignment horizontal="right"/>
    </xf>
    <xf numFmtId="0" fontId="2" fillId="7" borderId="10" xfId="0" applyFont="1" applyFill="1" applyBorder="1" applyAlignment="1">
      <alignment horizontal="right"/>
    </xf>
    <xf numFmtId="169" fontId="0" fillId="7" borderId="10" xfId="2" applyNumberFormat="1" applyFont="1" applyFill="1" applyBorder="1"/>
    <xf numFmtId="0" fontId="8" fillId="5" borderId="0" xfId="0" applyFont="1" applyFill="1" applyAlignment="1">
      <alignment horizontal="right"/>
    </xf>
    <xf numFmtId="1" fontId="0" fillId="5" borderId="0" xfId="0" applyNumberFormat="1" applyFill="1"/>
    <xf numFmtId="0" fontId="2" fillId="5" borderId="10" xfId="0" applyFont="1" applyFill="1" applyBorder="1" applyAlignment="1">
      <alignment horizontal="right"/>
    </xf>
    <xf numFmtId="1" fontId="0" fillId="5" borderId="10" xfId="0" applyNumberFormat="1" applyFill="1" applyBorder="1"/>
    <xf numFmtId="0" fontId="2" fillId="8" borderId="0" xfId="0" applyFont="1" applyFill="1" applyAlignment="1">
      <alignment horizontal="right"/>
    </xf>
    <xf numFmtId="0" fontId="0" fillId="8" borderId="0" xfId="0" applyFill="1"/>
    <xf numFmtId="0" fontId="2" fillId="8" borderId="10" xfId="0" applyFont="1" applyFill="1" applyBorder="1" applyAlignment="1">
      <alignment horizontal="right"/>
    </xf>
    <xf numFmtId="1" fontId="0" fillId="8" borderId="0" xfId="0" applyNumberFormat="1" applyFill="1"/>
    <xf numFmtId="1" fontId="0" fillId="8" borderId="10" xfId="0" applyNumberFormat="1" applyFill="1" applyBorder="1"/>
    <xf numFmtId="0" fontId="0" fillId="0" borderId="4" xfId="0" applyFill="1" applyBorder="1"/>
    <xf numFmtId="0" fontId="2" fillId="0" borderId="5" xfId="0" applyFont="1" applyFill="1" applyBorder="1" applyAlignment="1">
      <alignment horizontal="right"/>
    </xf>
    <xf numFmtId="165" fontId="6" fillId="9" borderId="0" xfId="2" applyFont="1" applyFill="1" applyAlignment="1">
      <alignment horizontal="center"/>
    </xf>
    <xf numFmtId="0" fontId="6" fillId="9" borderId="0" xfId="0" applyFont="1" applyFill="1"/>
    <xf numFmtId="9" fontId="6" fillId="9" borderId="0" xfId="3" applyFont="1" applyFill="1"/>
    <xf numFmtId="166" fontId="6" fillId="9" borderId="0" xfId="1" applyFont="1" applyFill="1"/>
    <xf numFmtId="0" fontId="6" fillId="9" borderId="5" xfId="0" applyFont="1" applyFill="1" applyBorder="1"/>
    <xf numFmtId="9" fontId="6" fillId="9" borderId="5" xfId="3" applyFont="1" applyFill="1" applyBorder="1"/>
    <xf numFmtId="0" fontId="6" fillId="9" borderId="0" xfId="0" applyFont="1" applyFill="1" applyBorder="1"/>
    <xf numFmtId="38" fontId="0" fillId="0" borderId="0" xfId="0" applyNumberFormat="1" applyFill="1" applyBorder="1"/>
    <xf numFmtId="38" fontId="0" fillId="0" borderId="0" xfId="2" applyNumberFormat="1" applyFont="1" applyFill="1" applyBorder="1"/>
  </cellXfs>
  <cellStyles count="290">
    <cellStyle name="Comma" xfId="1" builtinId="3"/>
    <cellStyle name="Currency" xfId="2" builtinId="4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Normal" xfId="0" builtinId="0"/>
    <cellStyle name="Percent" xfId="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0"/>
  <sheetViews>
    <sheetView showGridLines="0" tabSelected="1" workbookViewId="0">
      <selection activeCell="AC130" sqref="AC130"/>
    </sheetView>
  </sheetViews>
  <sheetFormatPr defaultColWidth="0" defaultRowHeight="15.6" outlineLevelRow="1" x14ac:dyDescent="0.3"/>
  <cols>
    <col min="1" max="1" width="10.796875" customWidth="1"/>
    <col min="2" max="2" width="28" bestFit="1" customWidth="1"/>
    <col min="3" max="3" width="8" bestFit="1" customWidth="1"/>
    <col min="4" max="4" width="10.796875" customWidth="1"/>
    <col min="5" max="5" width="19.296875" bestFit="1" customWidth="1"/>
    <col min="6" max="29" width="10.796875" customWidth="1"/>
    <col min="30" max="16384" width="10.796875" hidden="1"/>
  </cols>
  <sheetData>
    <row r="1" spans="2:29" x14ac:dyDescent="0.3"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</row>
    <row r="2" spans="2:29" x14ac:dyDescent="0.3">
      <c r="B2" s="3" t="s">
        <v>46</v>
      </c>
      <c r="C2" s="18">
        <v>2.5</v>
      </c>
      <c r="E2" s="69" t="s">
        <v>45</v>
      </c>
      <c r="F2" s="77">
        <v>4</v>
      </c>
      <c r="G2" s="77">
        <v>4</v>
      </c>
      <c r="H2" s="77">
        <v>6</v>
      </c>
      <c r="I2" s="77">
        <v>8</v>
      </c>
      <c r="J2" s="77">
        <v>10</v>
      </c>
    </row>
    <row r="3" spans="2:29" x14ac:dyDescent="0.3">
      <c r="B3" s="3" t="s">
        <v>59</v>
      </c>
      <c r="C3" s="18">
        <v>0.5</v>
      </c>
      <c r="E3" s="69" t="s">
        <v>54</v>
      </c>
      <c r="F3" s="77">
        <v>160</v>
      </c>
      <c r="G3" s="77">
        <v>200</v>
      </c>
      <c r="H3" s="77">
        <v>250</v>
      </c>
      <c r="I3" s="77">
        <v>350</v>
      </c>
      <c r="J3" s="77">
        <v>120</v>
      </c>
    </row>
    <row r="4" spans="2:29" x14ac:dyDescent="0.3">
      <c r="E4" s="69" t="s">
        <v>30</v>
      </c>
      <c r="F4" s="78">
        <v>0.35</v>
      </c>
      <c r="G4" s="78">
        <v>0.25</v>
      </c>
      <c r="H4" s="78">
        <v>0.2</v>
      </c>
      <c r="I4" s="78">
        <v>0.2</v>
      </c>
      <c r="J4" s="78">
        <v>0.3</v>
      </c>
    </row>
    <row r="5" spans="2:29" x14ac:dyDescent="0.3">
      <c r="B5" s="3" t="s">
        <v>55</v>
      </c>
      <c r="C5" s="18">
        <v>0.89</v>
      </c>
      <c r="E5" s="69" t="s">
        <v>31</v>
      </c>
      <c r="F5" s="78">
        <v>0.55000000000000004</v>
      </c>
      <c r="G5" s="78">
        <v>0.55000000000000004</v>
      </c>
      <c r="H5" s="78">
        <v>0.55000000000000004</v>
      </c>
      <c r="I5" s="78">
        <v>0.55000000000000004</v>
      </c>
      <c r="J5" s="78">
        <v>0.55000000000000004</v>
      </c>
    </row>
    <row r="6" spans="2:29" x14ac:dyDescent="0.3">
      <c r="B6" s="3" t="s">
        <v>60</v>
      </c>
      <c r="C6" s="18">
        <v>0.05</v>
      </c>
      <c r="E6" s="69" t="s">
        <v>84</v>
      </c>
      <c r="F6" s="77">
        <v>1.2</v>
      </c>
      <c r="G6" s="77">
        <v>1.1000000000000001</v>
      </c>
      <c r="H6" s="77">
        <v>1.3</v>
      </c>
      <c r="I6" s="77">
        <v>1.4</v>
      </c>
      <c r="J6" s="77">
        <v>1.1499999999999999</v>
      </c>
    </row>
    <row r="7" spans="2:29" x14ac:dyDescent="0.3">
      <c r="E7" s="69" t="s">
        <v>82</v>
      </c>
      <c r="F7" s="77">
        <v>1</v>
      </c>
      <c r="G7" s="77">
        <v>3</v>
      </c>
      <c r="H7" s="77">
        <v>5</v>
      </c>
      <c r="I7" s="77">
        <v>7</v>
      </c>
      <c r="J7" s="77">
        <v>9</v>
      </c>
    </row>
    <row r="8" spans="2:29" x14ac:dyDescent="0.3">
      <c r="B8" s="3" t="s">
        <v>61</v>
      </c>
      <c r="C8" s="35">
        <v>0.3</v>
      </c>
    </row>
    <row r="10" spans="2:29" x14ac:dyDescent="0.3">
      <c r="B10" s="63" t="s">
        <v>53</v>
      </c>
      <c r="C10" s="37">
        <v>5</v>
      </c>
    </row>
    <row r="12" spans="2:29" x14ac:dyDescent="0.3">
      <c r="B12" s="71" t="s">
        <v>70</v>
      </c>
      <c r="C12" s="18">
        <v>12</v>
      </c>
    </row>
    <row r="14" spans="2:29" x14ac:dyDescent="0.3">
      <c r="B14" s="71" t="s">
        <v>71</v>
      </c>
      <c r="C14" s="37">
        <v>2</v>
      </c>
    </row>
    <row r="16" spans="2:29" x14ac:dyDescent="0.3">
      <c r="E16" s="3" t="s">
        <v>44</v>
      </c>
      <c r="F16" s="2">
        <v>1</v>
      </c>
      <c r="G16" s="2">
        <v>2</v>
      </c>
      <c r="H16" s="2">
        <v>3</v>
      </c>
      <c r="I16" s="2">
        <v>4</v>
      </c>
      <c r="J16" s="2">
        <v>5</v>
      </c>
      <c r="K16" s="2">
        <v>6</v>
      </c>
      <c r="L16" s="2">
        <v>7</v>
      </c>
      <c r="M16" s="2">
        <v>8</v>
      </c>
      <c r="N16" s="2">
        <v>9</v>
      </c>
      <c r="O16" s="2">
        <v>10</v>
      </c>
      <c r="P16" s="2">
        <v>11</v>
      </c>
      <c r="Q16" s="2">
        <v>12</v>
      </c>
      <c r="R16" s="2">
        <v>13</v>
      </c>
      <c r="S16" s="2">
        <v>14</v>
      </c>
      <c r="T16" s="2">
        <v>15</v>
      </c>
      <c r="U16" s="2">
        <v>16</v>
      </c>
      <c r="V16" s="2">
        <v>17</v>
      </c>
      <c r="W16" s="2">
        <v>18</v>
      </c>
      <c r="X16" s="2">
        <v>19</v>
      </c>
      <c r="Y16" s="2">
        <v>20</v>
      </c>
      <c r="Z16" s="2">
        <v>21</v>
      </c>
      <c r="AA16" s="2">
        <v>22</v>
      </c>
      <c r="AB16" s="2">
        <v>23</v>
      </c>
      <c r="AC16" s="2">
        <v>24</v>
      </c>
    </row>
    <row r="18" spans="4:29" hidden="1" outlineLevel="1" x14ac:dyDescent="0.3">
      <c r="D18" s="3" t="s">
        <v>85</v>
      </c>
      <c r="E18" s="3" t="s">
        <v>77</v>
      </c>
      <c r="F18">
        <f>'Location 1'!F$10</f>
        <v>3200</v>
      </c>
      <c r="G18">
        <f>'Location 1'!G$10</f>
        <v>3200</v>
      </c>
      <c r="H18">
        <f>'Location 1'!H$10</f>
        <v>3200</v>
      </c>
      <c r="I18">
        <f>'Location 1'!I$10</f>
        <v>3200</v>
      </c>
      <c r="J18">
        <f>'Location 1'!J$10</f>
        <v>3200</v>
      </c>
      <c r="K18">
        <f>'Location 1'!K$10</f>
        <v>3200</v>
      </c>
      <c r="L18">
        <f>'Location 1'!L$10</f>
        <v>3200</v>
      </c>
      <c r="M18">
        <f>'Location 1'!M$10</f>
        <v>3200</v>
      </c>
      <c r="N18">
        <f>'Location 1'!N$10</f>
        <v>3200</v>
      </c>
      <c r="O18">
        <f>'Location 1'!O$10</f>
        <v>3200</v>
      </c>
      <c r="P18">
        <f>'Location 1'!P$10</f>
        <v>3200</v>
      </c>
      <c r="Q18">
        <f>'Location 1'!Q$10</f>
        <v>3200</v>
      </c>
      <c r="R18">
        <f>'Location 1'!R$10</f>
        <v>3200</v>
      </c>
      <c r="S18">
        <f>'Location 1'!S$10</f>
        <v>3200</v>
      </c>
      <c r="T18">
        <f>'Location 1'!T$10</f>
        <v>3200</v>
      </c>
      <c r="U18">
        <f>'Location 1'!U$10</f>
        <v>3200</v>
      </c>
      <c r="V18">
        <f>'Location 1'!V$10</f>
        <v>3200</v>
      </c>
      <c r="W18">
        <f>'Location 1'!W$10</f>
        <v>3200</v>
      </c>
      <c r="X18">
        <f>'Location 1'!X$10</f>
        <v>3200</v>
      </c>
      <c r="Y18">
        <f>'Location 1'!Y$10</f>
        <v>3200</v>
      </c>
      <c r="Z18">
        <f>'Location 1'!Z$10</f>
        <v>3200</v>
      </c>
      <c r="AA18">
        <f>'Location 1'!AA$10</f>
        <v>3200</v>
      </c>
      <c r="AB18">
        <f>'Location 1'!AB$10</f>
        <v>3200</v>
      </c>
      <c r="AC18">
        <f>'Location 1'!AC$10</f>
        <v>3200</v>
      </c>
    </row>
    <row r="19" spans="4:29" hidden="1" outlineLevel="1" x14ac:dyDescent="0.3">
      <c r="D19" s="3"/>
      <c r="E19" s="3" t="s">
        <v>78</v>
      </c>
      <c r="F19">
        <f>'Location 2'!F$10</f>
        <v>0</v>
      </c>
      <c r="G19">
        <f>'Location 2'!G$10</f>
        <v>0</v>
      </c>
      <c r="H19">
        <f>'Location 2'!H$10</f>
        <v>4000</v>
      </c>
      <c r="I19">
        <f>'Location 2'!I$10</f>
        <v>4000</v>
      </c>
      <c r="J19">
        <f>'Location 2'!J$10</f>
        <v>4000</v>
      </c>
      <c r="K19">
        <f>'Location 2'!K$10</f>
        <v>4000</v>
      </c>
      <c r="L19">
        <f>'Location 2'!L$10</f>
        <v>4000</v>
      </c>
      <c r="M19">
        <f>'Location 2'!M$10</f>
        <v>4000</v>
      </c>
      <c r="N19">
        <f>'Location 2'!N$10</f>
        <v>4000</v>
      </c>
      <c r="O19">
        <f>'Location 2'!O$10</f>
        <v>4000</v>
      </c>
      <c r="P19">
        <f>'Location 2'!P$10</f>
        <v>4000</v>
      </c>
      <c r="Q19">
        <f>'Location 2'!Q$10</f>
        <v>4000</v>
      </c>
      <c r="R19">
        <f>'Location 2'!R$10</f>
        <v>4000</v>
      </c>
      <c r="S19">
        <f>'Location 2'!S$10</f>
        <v>4000</v>
      </c>
      <c r="T19">
        <f>'Location 2'!T$10</f>
        <v>4000</v>
      </c>
      <c r="U19">
        <f>'Location 2'!U$10</f>
        <v>4000</v>
      </c>
      <c r="V19">
        <f>'Location 2'!V$10</f>
        <v>4000</v>
      </c>
      <c r="W19">
        <f>'Location 2'!W$10</f>
        <v>4000</v>
      </c>
      <c r="X19">
        <f>'Location 2'!X$10</f>
        <v>4000</v>
      </c>
      <c r="Y19">
        <f>'Location 2'!Y$10</f>
        <v>4000</v>
      </c>
      <c r="Z19">
        <f>'Location 2'!Z$10</f>
        <v>4000</v>
      </c>
      <c r="AA19">
        <f>'Location 2'!AA$10</f>
        <v>4000</v>
      </c>
      <c r="AB19">
        <f>'Location 2'!AB$10</f>
        <v>4000</v>
      </c>
      <c r="AC19">
        <f>'Location 2'!AC$10</f>
        <v>4000</v>
      </c>
    </row>
    <row r="20" spans="4:29" hidden="1" outlineLevel="1" x14ac:dyDescent="0.3">
      <c r="D20" s="3"/>
      <c r="E20" s="3" t="s">
        <v>79</v>
      </c>
      <c r="F20">
        <f>'Location 3'!F$10</f>
        <v>0</v>
      </c>
      <c r="G20">
        <f>'Location 3'!G$10</f>
        <v>0</v>
      </c>
      <c r="H20">
        <f>'Location 3'!H$10</f>
        <v>0</v>
      </c>
      <c r="I20">
        <f>'Location 3'!I$10</f>
        <v>0</v>
      </c>
      <c r="J20">
        <f>'Location 3'!J$10</f>
        <v>7500</v>
      </c>
      <c r="K20">
        <f>'Location 3'!K$10</f>
        <v>7500</v>
      </c>
      <c r="L20">
        <f>'Location 3'!L$10</f>
        <v>7500</v>
      </c>
      <c r="M20">
        <f>'Location 3'!M$10</f>
        <v>7500</v>
      </c>
      <c r="N20">
        <f>'Location 3'!N$10</f>
        <v>7500</v>
      </c>
      <c r="O20">
        <f>'Location 3'!O$10</f>
        <v>7500</v>
      </c>
      <c r="P20">
        <f>'Location 3'!P$10</f>
        <v>7500</v>
      </c>
      <c r="Q20">
        <f>'Location 3'!Q$10</f>
        <v>7500</v>
      </c>
      <c r="R20">
        <f>'Location 3'!R$10</f>
        <v>7500</v>
      </c>
      <c r="S20">
        <f>'Location 3'!S$10</f>
        <v>7500</v>
      </c>
      <c r="T20">
        <f>'Location 3'!T$10</f>
        <v>7500</v>
      </c>
      <c r="U20">
        <f>'Location 3'!U$10</f>
        <v>7500</v>
      </c>
      <c r="V20">
        <f>'Location 3'!V$10</f>
        <v>7500</v>
      </c>
      <c r="W20">
        <f>'Location 3'!W$10</f>
        <v>7500</v>
      </c>
      <c r="X20">
        <f>'Location 3'!X$10</f>
        <v>7500</v>
      </c>
      <c r="Y20">
        <f>'Location 3'!Y$10</f>
        <v>7500</v>
      </c>
      <c r="Z20">
        <f>'Location 3'!Z$10</f>
        <v>7500</v>
      </c>
      <c r="AA20">
        <f>'Location 3'!AA$10</f>
        <v>7500</v>
      </c>
      <c r="AB20">
        <f>'Location 3'!AB$10</f>
        <v>7500</v>
      </c>
      <c r="AC20">
        <f>'Location 3'!AC$10</f>
        <v>7500</v>
      </c>
    </row>
    <row r="21" spans="4:29" hidden="1" outlineLevel="1" x14ac:dyDescent="0.3">
      <c r="D21" s="3"/>
      <c r="E21" s="3" t="s">
        <v>80</v>
      </c>
      <c r="F21">
        <f>'Location 4'!F$10</f>
        <v>0</v>
      </c>
      <c r="G21">
        <f>'Location 4'!G$10</f>
        <v>0</v>
      </c>
      <c r="H21">
        <f>'Location 4'!H$10</f>
        <v>0</v>
      </c>
      <c r="I21">
        <f>'Location 4'!I$10</f>
        <v>0</v>
      </c>
      <c r="J21">
        <f>'Location 4'!J$10</f>
        <v>0</v>
      </c>
      <c r="K21">
        <f>'Location 4'!K$10</f>
        <v>0</v>
      </c>
      <c r="L21">
        <f>'Location 4'!L$10</f>
        <v>14000</v>
      </c>
      <c r="M21">
        <f>'Location 4'!M$10</f>
        <v>14000</v>
      </c>
      <c r="N21">
        <f>'Location 4'!N$10</f>
        <v>14000</v>
      </c>
      <c r="O21">
        <f>'Location 4'!O$10</f>
        <v>14000</v>
      </c>
      <c r="P21">
        <f>'Location 4'!P$10</f>
        <v>14000</v>
      </c>
      <c r="Q21">
        <f>'Location 4'!Q$10</f>
        <v>14000</v>
      </c>
      <c r="R21">
        <f>'Location 4'!R$10</f>
        <v>14000</v>
      </c>
      <c r="S21">
        <f>'Location 4'!S$10</f>
        <v>14000</v>
      </c>
      <c r="T21">
        <f>'Location 4'!T$10</f>
        <v>14000</v>
      </c>
      <c r="U21">
        <f>'Location 4'!U$10</f>
        <v>14000</v>
      </c>
      <c r="V21">
        <f>'Location 4'!V$10</f>
        <v>14000</v>
      </c>
      <c r="W21">
        <f>'Location 4'!W$10</f>
        <v>14000</v>
      </c>
      <c r="X21">
        <f>'Location 4'!X$10</f>
        <v>14000</v>
      </c>
      <c r="Y21">
        <f>'Location 4'!Y$10</f>
        <v>14000</v>
      </c>
      <c r="Z21">
        <f>'Location 4'!Z$10</f>
        <v>14000</v>
      </c>
      <c r="AA21">
        <f>'Location 4'!AA$10</f>
        <v>14000</v>
      </c>
      <c r="AB21">
        <f>'Location 4'!AB$10</f>
        <v>14000</v>
      </c>
      <c r="AC21">
        <f>'Location 4'!AC$10</f>
        <v>14000</v>
      </c>
    </row>
    <row r="22" spans="4:29" hidden="1" outlineLevel="1" x14ac:dyDescent="0.3">
      <c r="D22" s="3"/>
      <c r="E22" s="48" t="s">
        <v>81</v>
      </c>
      <c r="F22" s="49">
        <f>'Location 5'!F$10</f>
        <v>0</v>
      </c>
      <c r="G22" s="49">
        <f>'Location 5'!G$10</f>
        <v>0</v>
      </c>
      <c r="H22" s="49">
        <f>'Location 5'!H$10</f>
        <v>0</v>
      </c>
      <c r="I22" s="49">
        <f>'Location 5'!I$10</f>
        <v>0</v>
      </c>
      <c r="J22" s="49">
        <f>'Location 5'!J$10</f>
        <v>0</v>
      </c>
      <c r="K22" s="49">
        <f>'Location 5'!K$10</f>
        <v>0</v>
      </c>
      <c r="L22" s="49">
        <f>'Location 5'!L$10</f>
        <v>0</v>
      </c>
      <c r="M22" s="49">
        <f>'Location 5'!M$10</f>
        <v>0</v>
      </c>
      <c r="N22" s="49">
        <f>'Location 5'!N$10</f>
        <v>6000</v>
      </c>
      <c r="O22" s="49">
        <f>'Location 5'!O$10</f>
        <v>6000</v>
      </c>
      <c r="P22" s="49">
        <f>'Location 5'!P$10</f>
        <v>6000</v>
      </c>
      <c r="Q22" s="49">
        <f>'Location 5'!Q$10</f>
        <v>6000</v>
      </c>
      <c r="R22" s="49">
        <f>'Location 5'!R$10</f>
        <v>6000</v>
      </c>
      <c r="S22" s="49">
        <f>'Location 5'!S$10</f>
        <v>6000</v>
      </c>
      <c r="T22" s="49">
        <f>'Location 5'!T$10</f>
        <v>6000</v>
      </c>
      <c r="U22" s="49">
        <f>'Location 5'!U$10</f>
        <v>6000</v>
      </c>
      <c r="V22" s="49">
        <f>'Location 5'!V$10</f>
        <v>6000</v>
      </c>
      <c r="W22" s="49">
        <f>'Location 5'!W$10</f>
        <v>6000</v>
      </c>
      <c r="X22" s="49">
        <f>'Location 5'!X$10</f>
        <v>6000</v>
      </c>
      <c r="Y22" s="49">
        <f>'Location 5'!Y$10</f>
        <v>6000</v>
      </c>
      <c r="Z22" s="49">
        <f>'Location 5'!Z$10</f>
        <v>6000</v>
      </c>
      <c r="AA22" s="49">
        <f>'Location 5'!AA$10</f>
        <v>6000</v>
      </c>
      <c r="AB22" s="49">
        <f>'Location 5'!AB$10</f>
        <v>6000</v>
      </c>
      <c r="AC22" s="49">
        <f>'Location 5'!AC$10</f>
        <v>6000</v>
      </c>
    </row>
    <row r="23" spans="4:29" s="110" customFormat="1" collapsed="1" x14ac:dyDescent="0.3">
      <c r="D23" s="109"/>
      <c r="E23" s="109" t="s">
        <v>86</v>
      </c>
      <c r="F23" s="112">
        <f>SUM(F18:F22)</f>
        <v>3200</v>
      </c>
      <c r="G23" s="112">
        <f t="shared" ref="G23:AC23" si="0">SUM(G18:G22)</f>
        <v>3200</v>
      </c>
      <c r="H23" s="112">
        <f t="shared" si="0"/>
        <v>7200</v>
      </c>
      <c r="I23" s="112">
        <f t="shared" si="0"/>
        <v>7200</v>
      </c>
      <c r="J23" s="112">
        <f t="shared" si="0"/>
        <v>14700</v>
      </c>
      <c r="K23" s="112">
        <f t="shared" si="0"/>
        <v>14700</v>
      </c>
      <c r="L23" s="112">
        <f t="shared" si="0"/>
        <v>28700</v>
      </c>
      <c r="M23" s="112">
        <f t="shared" si="0"/>
        <v>28700</v>
      </c>
      <c r="N23" s="112">
        <f t="shared" si="0"/>
        <v>34700</v>
      </c>
      <c r="O23" s="112">
        <f t="shared" si="0"/>
        <v>34700</v>
      </c>
      <c r="P23" s="112">
        <f t="shared" si="0"/>
        <v>34700</v>
      </c>
      <c r="Q23" s="112">
        <f t="shared" si="0"/>
        <v>34700</v>
      </c>
      <c r="R23" s="112">
        <f t="shared" si="0"/>
        <v>34700</v>
      </c>
      <c r="S23" s="112">
        <f t="shared" si="0"/>
        <v>34700</v>
      </c>
      <c r="T23" s="112">
        <f t="shared" si="0"/>
        <v>34700</v>
      </c>
      <c r="U23" s="112">
        <f t="shared" si="0"/>
        <v>34700</v>
      </c>
      <c r="V23" s="112">
        <f t="shared" si="0"/>
        <v>34700</v>
      </c>
      <c r="W23" s="112">
        <f t="shared" si="0"/>
        <v>34700</v>
      </c>
      <c r="X23" s="112">
        <f t="shared" si="0"/>
        <v>34700</v>
      </c>
      <c r="Y23" s="112">
        <f t="shared" si="0"/>
        <v>34700</v>
      </c>
      <c r="Z23" s="112">
        <f t="shared" si="0"/>
        <v>34700</v>
      </c>
      <c r="AA23" s="112">
        <f t="shared" si="0"/>
        <v>34700</v>
      </c>
      <c r="AB23" s="112">
        <f t="shared" si="0"/>
        <v>34700</v>
      </c>
      <c r="AC23" s="112">
        <f t="shared" si="0"/>
        <v>34700</v>
      </c>
    </row>
    <row r="24" spans="4:29" s="110" customFormat="1" x14ac:dyDescent="0.3"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spans="4:29" s="110" customFormat="1" hidden="1" outlineLevel="1" x14ac:dyDescent="0.3">
      <c r="D25" s="109" t="s">
        <v>88</v>
      </c>
      <c r="E25" s="109" t="s">
        <v>77</v>
      </c>
      <c r="F25" s="112">
        <f>'Location 1'!F$14</f>
        <v>1120</v>
      </c>
      <c r="G25" s="112">
        <f>'Location 1'!G$14</f>
        <v>1120</v>
      </c>
      <c r="H25" s="112">
        <f>'Location 1'!H$14</f>
        <v>1120</v>
      </c>
      <c r="I25" s="112">
        <f>'Location 1'!I$14</f>
        <v>1120</v>
      </c>
      <c r="J25" s="112">
        <f>'Location 1'!J$14</f>
        <v>1120</v>
      </c>
      <c r="K25" s="112">
        <f>'Location 1'!K$14</f>
        <v>1120</v>
      </c>
      <c r="L25" s="112">
        <f>'Location 1'!L$14</f>
        <v>1120</v>
      </c>
      <c r="M25" s="112">
        <f>'Location 1'!M$14</f>
        <v>1120</v>
      </c>
      <c r="N25" s="112">
        <f>'Location 1'!N$14</f>
        <v>1120</v>
      </c>
      <c r="O25" s="112">
        <f>'Location 1'!O$14</f>
        <v>1120</v>
      </c>
      <c r="P25" s="112">
        <f>'Location 1'!P$14</f>
        <v>1120</v>
      </c>
      <c r="Q25" s="112">
        <f>'Location 1'!Q$14</f>
        <v>1120</v>
      </c>
      <c r="R25" s="112">
        <f>'Location 1'!R$14</f>
        <v>1120</v>
      </c>
      <c r="S25" s="112">
        <f>'Location 1'!S$14</f>
        <v>1120</v>
      </c>
      <c r="T25" s="112">
        <f>'Location 1'!T$14</f>
        <v>1120</v>
      </c>
      <c r="U25" s="112">
        <f>'Location 1'!U$14</f>
        <v>1120</v>
      </c>
      <c r="V25" s="112">
        <f>'Location 1'!V$14</f>
        <v>1120</v>
      </c>
      <c r="W25" s="112">
        <f>'Location 1'!W$14</f>
        <v>1120</v>
      </c>
      <c r="X25" s="112">
        <f>'Location 1'!X$14</f>
        <v>1120</v>
      </c>
      <c r="Y25" s="112">
        <f>'Location 1'!Y$14</f>
        <v>1120</v>
      </c>
      <c r="Z25" s="112">
        <f>'Location 1'!Z$14</f>
        <v>1120</v>
      </c>
      <c r="AA25" s="112">
        <f>'Location 1'!AA$14</f>
        <v>1120</v>
      </c>
      <c r="AB25" s="112">
        <f>'Location 1'!AB$14</f>
        <v>1120</v>
      </c>
      <c r="AC25" s="112">
        <f>'Location 1'!AC$14</f>
        <v>1120</v>
      </c>
    </row>
    <row r="26" spans="4:29" s="110" customFormat="1" hidden="1" outlineLevel="1" x14ac:dyDescent="0.3">
      <c r="D26" s="109"/>
      <c r="E26" s="109" t="s">
        <v>78</v>
      </c>
      <c r="F26" s="112">
        <f>'Location 2'!F$14</f>
        <v>0</v>
      </c>
      <c r="G26" s="112">
        <f>'Location 2'!G$14</f>
        <v>0</v>
      </c>
      <c r="H26" s="112">
        <f>'Location 2'!H$14</f>
        <v>1000</v>
      </c>
      <c r="I26" s="112">
        <f>'Location 2'!I$14</f>
        <v>1000</v>
      </c>
      <c r="J26" s="112">
        <f>'Location 2'!J$14</f>
        <v>1000</v>
      </c>
      <c r="K26" s="112">
        <f>'Location 2'!K$14</f>
        <v>1000</v>
      </c>
      <c r="L26" s="112">
        <f>'Location 2'!L$14</f>
        <v>1000</v>
      </c>
      <c r="M26" s="112">
        <f>'Location 2'!M$14</f>
        <v>1000</v>
      </c>
      <c r="N26" s="112">
        <f>'Location 2'!N$14</f>
        <v>1000</v>
      </c>
      <c r="O26" s="112">
        <f>'Location 2'!O$14</f>
        <v>1000</v>
      </c>
      <c r="P26" s="112">
        <f>'Location 2'!P$14</f>
        <v>1000</v>
      </c>
      <c r="Q26" s="112">
        <f>'Location 2'!Q$14</f>
        <v>1000</v>
      </c>
      <c r="R26" s="112">
        <f>'Location 2'!R$14</f>
        <v>1000</v>
      </c>
      <c r="S26" s="112">
        <f>'Location 2'!S$14</f>
        <v>1000</v>
      </c>
      <c r="T26" s="112">
        <f>'Location 2'!T$14</f>
        <v>1000</v>
      </c>
      <c r="U26" s="112">
        <f>'Location 2'!U$14</f>
        <v>1000</v>
      </c>
      <c r="V26" s="112">
        <f>'Location 2'!V$14</f>
        <v>1000</v>
      </c>
      <c r="W26" s="112">
        <f>'Location 2'!W$14</f>
        <v>1000</v>
      </c>
      <c r="X26" s="112">
        <f>'Location 2'!X$14</f>
        <v>1000</v>
      </c>
      <c r="Y26" s="112">
        <f>'Location 2'!Y$14</f>
        <v>1000</v>
      </c>
      <c r="Z26" s="112">
        <f>'Location 2'!Z$14</f>
        <v>1000</v>
      </c>
      <c r="AA26" s="112">
        <f>'Location 2'!AA$14</f>
        <v>1000</v>
      </c>
      <c r="AB26" s="112">
        <f>'Location 2'!AB$14</f>
        <v>1000</v>
      </c>
      <c r="AC26" s="112">
        <f>'Location 2'!AC$14</f>
        <v>1000</v>
      </c>
    </row>
    <row r="27" spans="4:29" s="110" customFormat="1" hidden="1" outlineLevel="1" x14ac:dyDescent="0.3">
      <c r="D27" s="109"/>
      <c r="E27" s="109" t="s">
        <v>79</v>
      </c>
      <c r="F27" s="112">
        <f>'Location 3'!F$14</f>
        <v>0</v>
      </c>
      <c r="G27" s="112">
        <f>'Location 3'!G$14</f>
        <v>0</v>
      </c>
      <c r="H27" s="112">
        <f>'Location 3'!H$14</f>
        <v>0</v>
      </c>
      <c r="I27" s="112">
        <f>'Location 3'!I$14</f>
        <v>0</v>
      </c>
      <c r="J27" s="112">
        <f>'Location 3'!J$14</f>
        <v>1500</v>
      </c>
      <c r="K27" s="112">
        <f>'Location 3'!K$14</f>
        <v>1500</v>
      </c>
      <c r="L27" s="112">
        <f>'Location 3'!L$14</f>
        <v>1500</v>
      </c>
      <c r="M27" s="112">
        <f>'Location 3'!M$14</f>
        <v>1500</v>
      </c>
      <c r="N27" s="112">
        <f>'Location 3'!N$14</f>
        <v>1500</v>
      </c>
      <c r="O27" s="112">
        <f>'Location 3'!O$14</f>
        <v>1500</v>
      </c>
      <c r="P27" s="112">
        <f>'Location 3'!P$14</f>
        <v>1500</v>
      </c>
      <c r="Q27" s="112">
        <f>'Location 3'!Q$14</f>
        <v>1500</v>
      </c>
      <c r="R27" s="112">
        <f>'Location 3'!R$14</f>
        <v>1500</v>
      </c>
      <c r="S27" s="112">
        <f>'Location 3'!S$14</f>
        <v>1500</v>
      </c>
      <c r="T27" s="112">
        <f>'Location 3'!T$14</f>
        <v>1500</v>
      </c>
      <c r="U27" s="112">
        <f>'Location 3'!U$14</f>
        <v>1500</v>
      </c>
      <c r="V27" s="112">
        <f>'Location 3'!V$14</f>
        <v>1500</v>
      </c>
      <c r="W27" s="112">
        <f>'Location 3'!W$14</f>
        <v>1500</v>
      </c>
      <c r="X27" s="112">
        <f>'Location 3'!X$14</f>
        <v>1500</v>
      </c>
      <c r="Y27" s="112">
        <f>'Location 3'!Y$14</f>
        <v>1500</v>
      </c>
      <c r="Z27" s="112">
        <f>'Location 3'!Z$14</f>
        <v>1500</v>
      </c>
      <c r="AA27" s="112">
        <f>'Location 3'!AA$14</f>
        <v>1500</v>
      </c>
      <c r="AB27" s="112">
        <f>'Location 3'!AB$14</f>
        <v>1500</v>
      </c>
      <c r="AC27" s="112">
        <f>'Location 3'!AC$14</f>
        <v>1500</v>
      </c>
    </row>
    <row r="28" spans="4:29" s="110" customFormat="1" hidden="1" outlineLevel="1" x14ac:dyDescent="0.3">
      <c r="D28" s="109"/>
      <c r="E28" s="109" t="s">
        <v>80</v>
      </c>
      <c r="F28" s="112">
        <f>'Location 4'!F$14</f>
        <v>0</v>
      </c>
      <c r="G28" s="112">
        <f>'Location 4'!G$14</f>
        <v>0</v>
      </c>
      <c r="H28" s="112">
        <f>'Location 4'!H$14</f>
        <v>0</v>
      </c>
      <c r="I28" s="112">
        <f>'Location 4'!I$14</f>
        <v>0</v>
      </c>
      <c r="J28" s="112">
        <f>'Location 4'!J$14</f>
        <v>0</v>
      </c>
      <c r="K28" s="112">
        <f>'Location 4'!K$14</f>
        <v>0</v>
      </c>
      <c r="L28" s="112">
        <f>'Location 4'!L$14</f>
        <v>2800</v>
      </c>
      <c r="M28" s="112">
        <f>'Location 4'!M$14</f>
        <v>2800</v>
      </c>
      <c r="N28" s="112">
        <f>'Location 4'!N$14</f>
        <v>2800</v>
      </c>
      <c r="O28" s="112">
        <f>'Location 4'!O$14</f>
        <v>2800</v>
      </c>
      <c r="P28" s="112">
        <f>'Location 4'!P$14</f>
        <v>2800</v>
      </c>
      <c r="Q28" s="112">
        <f>'Location 4'!Q$14</f>
        <v>2800</v>
      </c>
      <c r="R28" s="112">
        <f>'Location 4'!R$14</f>
        <v>2800</v>
      </c>
      <c r="S28" s="112">
        <f>'Location 4'!S$14</f>
        <v>2800</v>
      </c>
      <c r="T28" s="112">
        <f>'Location 4'!T$14</f>
        <v>2800</v>
      </c>
      <c r="U28" s="112">
        <f>'Location 4'!U$14</f>
        <v>2800</v>
      </c>
      <c r="V28" s="112">
        <f>'Location 4'!V$14</f>
        <v>2800</v>
      </c>
      <c r="W28" s="112">
        <f>'Location 4'!W$14</f>
        <v>2800</v>
      </c>
      <c r="X28" s="112">
        <f>'Location 4'!X$14</f>
        <v>2800</v>
      </c>
      <c r="Y28" s="112">
        <f>'Location 4'!Y$14</f>
        <v>2800</v>
      </c>
      <c r="Z28" s="112">
        <f>'Location 4'!Z$14</f>
        <v>2800</v>
      </c>
      <c r="AA28" s="112">
        <f>'Location 4'!AA$14</f>
        <v>2800</v>
      </c>
      <c r="AB28" s="112">
        <f>'Location 4'!AB$14</f>
        <v>2800</v>
      </c>
      <c r="AC28" s="112">
        <f>'Location 4'!AC$14</f>
        <v>2800</v>
      </c>
    </row>
    <row r="29" spans="4:29" s="110" customFormat="1" hidden="1" outlineLevel="1" x14ac:dyDescent="0.3">
      <c r="D29" s="109"/>
      <c r="E29" s="111" t="s">
        <v>81</v>
      </c>
      <c r="F29" s="113">
        <f>'Location 5'!F$14</f>
        <v>0</v>
      </c>
      <c r="G29" s="113">
        <f>'Location 5'!G$14</f>
        <v>0</v>
      </c>
      <c r="H29" s="113">
        <f>'Location 5'!H$14</f>
        <v>0</v>
      </c>
      <c r="I29" s="113">
        <f>'Location 5'!I$14</f>
        <v>0</v>
      </c>
      <c r="J29" s="113">
        <f>'Location 5'!J$14</f>
        <v>0</v>
      </c>
      <c r="K29" s="113">
        <f>'Location 5'!K$14</f>
        <v>0</v>
      </c>
      <c r="L29" s="113">
        <f>'Location 5'!L$14</f>
        <v>0</v>
      </c>
      <c r="M29" s="113">
        <f>'Location 5'!M$14</f>
        <v>0</v>
      </c>
      <c r="N29" s="113">
        <f>'Location 5'!N$14</f>
        <v>1800</v>
      </c>
      <c r="O29" s="113">
        <f>'Location 5'!O$14</f>
        <v>1800</v>
      </c>
      <c r="P29" s="113">
        <f>'Location 5'!P$14</f>
        <v>1800</v>
      </c>
      <c r="Q29" s="113">
        <f>'Location 5'!Q$14</f>
        <v>1800</v>
      </c>
      <c r="R29" s="113">
        <f>'Location 5'!R$14</f>
        <v>1800</v>
      </c>
      <c r="S29" s="113">
        <f>'Location 5'!S$14</f>
        <v>1800</v>
      </c>
      <c r="T29" s="113">
        <f>'Location 5'!T$14</f>
        <v>1800</v>
      </c>
      <c r="U29" s="113">
        <f>'Location 5'!U$14</f>
        <v>1800</v>
      </c>
      <c r="V29" s="113">
        <f>'Location 5'!V$14</f>
        <v>1800</v>
      </c>
      <c r="W29" s="113">
        <f>'Location 5'!W$14</f>
        <v>1800</v>
      </c>
      <c r="X29" s="113">
        <f>'Location 5'!X$14</f>
        <v>1800</v>
      </c>
      <c r="Y29" s="113">
        <f>'Location 5'!Y$14</f>
        <v>1800</v>
      </c>
      <c r="Z29" s="113">
        <f>'Location 5'!Z$14</f>
        <v>1800</v>
      </c>
      <c r="AA29" s="113">
        <f>'Location 5'!AA$14</f>
        <v>1800</v>
      </c>
      <c r="AB29" s="113">
        <f>'Location 5'!AB$14</f>
        <v>1800</v>
      </c>
      <c r="AC29" s="113">
        <f>'Location 5'!AC$14</f>
        <v>1800</v>
      </c>
    </row>
    <row r="30" spans="4:29" s="110" customFormat="1" collapsed="1" x14ac:dyDescent="0.3">
      <c r="D30" s="109"/>
      <c r="E30" s="109" t="s">
        <v>87</v>
      </c>
      <c r="F30" s="112">
        <f>SUM(F25:F29)</f>
        <v>1120</v>
      </c>
      <c r="G30" s="112">
        <f t="shared" ref="G30" si="1">SUM(G25:G29)</f>
        <v>1120</v>
      </c>
      <c r="H30" s="112">
        <f t="shared" ref="H30" si="2">SUM(H25:H29)</f>
        <v>2120</v>
      </c>
      <c r="I30" s="112">
        <f t="shared" ref="I30" si="3">SUM(I25:I29)</f>
        <v>2120</v>
      </c>
      <c r="J30" s="112">
        <f t="shared" ref="J30" si="4">SUM(J25:J29)</f>
        <v>3620</v>
      </c>
      <c r="K30" s="112">
        <f t="shared" ref="K30" si="5">SUM(K25:K29)</f>
        <v>3620</v>
      </c>
      <c r="L30" s="112">
        <f t="shared" ref="L30" si="6">SUM(L25:L29)</f>
        <v>6420</v>
      </c>
      <c r="M30" s="112">
        <f t="shared" ref="M30" si="7">SUM(M25:M29)</f>
        <v>6420</v>
      </c>
      <c r="N30" s="112">
        <f t="shared" ref="N30" si="8">SUM(N25:N29)</f>
        <v>8220</v>
      </c>
      <c r="O30" s="112">
        <f t="shared" ref="O30" si="9">SUM(O25:O29)</f>
        <v>8220</v>
      </c>
      <c r="P30" s="112">
        <f t="shared" ref="P30" si="10">SUM(P25:P29)</f>
        <v>8220</v>
      </c>
      <c r="Q30" s="112">
        <f t="shared" ref="Q30" si="11">SUM(Q25:Q29)</f>
        <v>8220</v>
      </c>
      <c r="R30" s="112">
        <f t="shared" ref="R30" si="12">SUM(R25:R29)</f>
        <v>8220</v>
      </c>
      <c r="S30" s="112">
        <f t="shared" ref="S30" si="13">SUM(S25:S29)</f>
        <v>8220</v>
      </c>
      <c r="T30" s="112">
        <f t="shared" ref="T30" si="14">SUM(T25:T29)</f>
        <v>8220</v>
      </c>
      <c r="U30" s="112">
        <f t="shared" ref="U30" si="15">SUM(U25:U29)</f>
        <v>8220</v>
      </c>
      <c r="V30" s="112">
        <f t="shared" ref="V30" si="16">SUM(V25:V29)</f>
        <v>8220</v>
      </c>
      <c r="W30" s="112">
        <f t="shared" ref="W30" si="17">SUM(W25:W29)</f>
        <v>8220</v>
      </c>
      <c r="X30" s="112">
        <f t="shared" ref="X30" si="18">SUM(X25:X29)</f>
        <v>8220</v>
      </c>
      <c r="Y30" s="112">
        <f t="shared" ref="Y30" si="19">SUM(Y25:Y29)</f>
        <v>8220</v>
      </c>
      <c r="Z30" s="112">
        <f t="shared" ref="Z30" si="20">SUM(Z25:Z29)</f>
        <v>8220</v>
      </c>
      <c r="AA30" s="112">
        <f t="shared" ref="AA30" si="21">SUM(AA25:AA29)</f>
        <v>8220</v>
      </c>
      <c r="AB30" s="112">
        <f t="shared" ref="AB30" si="22">SUM(AB25:AB29)</f>
        <v>8220</v>
      </c>
      <c r="AC30" s="112">
        <f t="shared" ref="AC30" si="23">SUM(AC25:AC29)</f>
        <v>8220</v>
      </c>
    </row>
    <row r="31" spans="4:29" s="110" customFormat="1" x14ac:dyDescent="0.3"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</row>
    <row r="32" spans="4:29" s="110" customFormat="1" hidden="1" outlineLevel="1" x14ac:dyDescent="0.3">
      <c r="D32" s="109" t="s">
        <v>89</v>
      </c>
      <c r="E32" s="109" t="s">
        <v>77</v>
      </c>
      <c r="F32" s="112">
        <f>'Location 1'!F$18</f>
        <v>616</v>
      </c>
      <c r="G32" s="112">
        <f>'Location 1'!G$18</f>
        <v>616</v>
      </c>
      <c r="H32" s="112">
        <f>'Location 1'!H$18</f>
        <v>616</v>
      </c>
      <c r="I32" s="112">
        <f>'Location 1'!I$18</f>
        <v>616</v>
      </c>
      <c r="J32" s="112">
        <f>'Location 1'!J$18</f>
        <v>616</v>
      </c>
      <c r="K32" s="112">
        <f>'Location 1'!K$18</f>
        <v>616</v>
      </c>
      <c r="L32" s="112">
        <f>'Location 1'!L$18</f>
        <v>616</v>
      </c>
      <c r="M32" s="112">
        <f>'Location 1'!M$18</f>
        <v>616</v>
      </c>
      <c r="N32" s="112">
        <f>'Location 1'!N$18</f>
        <v>616</v>
      </c>
      <c r="O32" s="112">
        <f>'Location 1'!O$18</f>
        <v>616</v>
      </c>
      <c r="P32" s="112">
        <f>'Location 1'!P$18</f>
        <v>616</v>
      </c>
      <c r="Q32" s="112">
        <f>'Location 1'!Q$18</f>
        <v>616</v>
      </c>
      <c r="R32" s="112">
        <f>'Location 1'!R$18</f>
        <v>616</v>
      </c>
      <c r="S32" s="112">
        <f>'Location 1'!S$18</f>
        <v>616</v>
      </c>
      <c r="T32" s="112">
        <f>'Location 1'!T$18</f>
        <v>616</v>
      </c>
      <c r="U32" s="112">
        <f>'Location 1'!U$18</f>
        <v>616</v>
      </c>
      <c r="V32" s="112">
        <f>'Location 1'!V$18</f>
        <v>616</v>
      </c>
      <c r="W32" s="112">
        <f>'Location 1'!W$18</f>
        <v>616</v>
      </c>
      <c r="X32" s="112">
        <f>'Location 1'!X$18</f>
        <v>616</v>
      </c>
      <c r="Y32" s="112">
        <f>'Location 1'!Y$18</f>
        <v>616</v>
      </c>
      <c r="Z32" s="112">
        <f>'Location 1'!Z$18</f>
        <v>616</v>
      </c>
      <c r="AA32" s="112">
        <f>'Location 1'!AA$18</f>
        <v>616</v>
      </c>
      <c r="AB32" s="112">
        <f>'Location 1'!AB$18</f>
        <v>616</v>
      </c>
      <c r="AC32" s="112">
        <f>'Location 1'!AC$18</f>
        <v>616</v>
      </c>
    </row>
    <row r="33" spans="4:29" s="110" customFormat="1" hidden="1" outlineLevel="1" x14ac:dyDescent="0.3">
      <c r="D33" s="109"/>
      <c r="E33" s="109" t="s">
        <v>78</v>
      </c>
      <c r="F33" s="112">
        <f>'Location 2'!F$18</f>
        <v>0</v>
      </c>
      <c r="G33" s="112">
        <f>'Location 2'!G$18</f>
        <v>0</v>
      </c>
      <c r="H33" s="112">
        <f>'Location 2'!H$18</f>
        <v>550</v>
      </c>
      <c r="I33" s="112">
        <f>'Location 2'!I$18</f>
        <v>550</v>
      </c>
      <c r="J33" s="112">
        <f>'Location 2'!J$18</f>
        <v>550</v>
      </c>
      <c r="K33" s="112">
        <f>'Location 2'!K$18</f>
        <v>550</v>
      </c>
      <c r="L33" s="112">
        <f>'Location 2'!L$18</f>
        <v>550</v>
      </c>
      <c r="M33" s="112">
        <f>'Location 2'!M$18</f>
        <v>550</v>
      </c>
      <c r="N33" s="112">
        <f>'Location 2'!N$18</f>
        <v>550</v>
      </c>
      <c r="O33" s="112">
        <f>'Location 2'!O$18</f>
        <v>550</v>
      </c>
      <c r="P33" s="112">
        <f>'Location 2'!P$18</f>
        <v>550</v>
      </c>
      <c r="Q33" s="112">
        <f>'Location 2'!Q$18</f>
        <v>550</v>
      </c>
      <c r="R33" s="112">
        <f>'Location 2'!R$18</f>
        <v>550</v>
      </c>
      <c r="S33" s="112">
        <f>'Location 2'!S$18</f>
        <v>550</v>
      </c>
      <c r="T33" s="112">
        <f>'Location 2'!T$18</f>
        <v>550</v>
      </c>
      <c r="U33" s="112">
        <f>'Location 2'!U$18</f>
        <v>550</v>
      </c>
      <c r="V33" s="112">
        <f>'Location 2'!V$18</f>
        <v>550</v>
      </c>
      <c r="W33" s="112">
        <f>'Location 2'!W$18</f>
        <v>550</v>
      </c>
      <c r="X33" s="112">
        <f>'Location 2'!X$18</f>
        <v>550</v>
      </c>
      <c r="Y33" s="112">
        <f>'Location 2'!Y$18</f>
        <v>550</v>
      </c>
      <c r="Z33" s="112">
        <f>'Location 2'!Z$18</f>
        <v>550</v>
      </c>
      <c r="AA33" s="112">
        <f>'Location 2'!AA$18</f>
        <v>550</v>
      </c>
      <c r="AB33" s="112">
        <f>'Location 2'!AB$18</f>
        <v>550</v>
      </c>
      <c r="AC33" s="112">
        <f>'Location 2'!AC$18</f>
        <v>550</v>
      </c>
    </row>
    <row r="34" spans="4:29" s="110" customFormat="1" hidden="1" outlineLevel="1" x14ac:dyDescent="0.3">
      <c r="D34" s="109"/>
      <c r="E34" s="109" t="s">
        <v>79</v>
      </c>
      <c r="F34" s="112">
        <f>'Location 3'!F$18</f>
        <v>0</v>
      </c>
      <c r="G34" s="112">
        <f>'Location 3'!G$18</f>
        <v>0</v>
      </c>
      <c r="H34" s="112">
        <f>'Location 3'!H$18</f>
        <v>0</v>
      </c>
      <c r="I34" s="112">
        <f>'Location 3'!I$18</f>
        <v>0</v>
      </c>
      <c r="J34" s="112">
        <f>'Location 3'!J$18</f>
        <v>825.00000000000011</v>
      </c>
      <c r="K34" s="112">
        <f>'Location 3'!K$18</f>
        <v>825.00000000000011</v>
      </c>
      <c r="L34" s="112">
        <f>'Location 3'!L$18</f>
        <v>825.00000000000011</v>
      </c>
      <c r="M34" s="112">
        <f>'Location 3'!M$18</f>
        <v>825.00000000000011</v>
      </c>
      <c r="N34" s="112">
        <f>'Location 3'!N$18</f>
        <v>825.00000000000011</v>
      </c>
      <c r="O34" s="112">
        <f>'Location 3'!O$18</f>
        <v>825.00000000000011</v>
      </c>
      <c r="P34" s="112">
        <f>'Location 3'!P$18</f>
        <v>825.00000000000011</v>
      </c>
      <c r="Q34" s="112">
        <f>'Location 3'!Q$18</f>
        <v>825.00000000000011</v>
      </c>
      <c r="R34" s="112">
        <f>'Location 3'!R$18</f>
        <v>825.00000000000011</v>
      </c>
      <c r="S34" s="112">
        <f>'Location 3'!S$18</f>
        <v>825.00000000000011</v>
      </c>
      <c r="T34" s="112">
        <f>'Location 3'!T$18</f>
        <v>825.00000000000011</v>
      </c>
      <c r="U34" s="112">
        <f>'Location 3'!U$18</f>
        <v>825.00000000000011</v>
      </c>
      <c r="V34" s="112">
        <f>'Location 3'!V$18</f>
        <v>825.00000000000011</v>
      </c>
      <c r="W34" s="112">
        <f>'Location 3'!W$18</f>
        <v>825.00000000000011</v>
      </c>
      <c r="X34" s="112">
        <f>'Location 3'!X$18</f>
        <v>825.00000000000011</v>
      </c>
      <c r="Y34" s="112">
        <f>'Location 3'!Y$18</f>
        <v>825.00000000000011</v>
      </c>
      <c r="Z34" s="112">
        <f>'Location 3'!Z$18</f>
        <v>825.00000000000011</v>
      </c>
      <c r="AA34" s="112">
        <f>'Location 3'!AA$18</f>
        <v>825.00000000000011</v>
      </c>
      <c r="AB34" s="112">
        <f>'Location 3'!AB$18</f>
        <v>825.00000000000011</v>
      </c>
      <c r="AC34" s="112">
        <f>'Location 3'!AC$18</f>
        <v>825.00000000000011</v>
      </c>
    </row>
    <row r="35" spans="4:29" s="110" customFormat="1" hidden="1" outlineLevel="1" x14ac:dyDescent="0.3">
      <c r="D35" s="109"/>
      <c r="E35" s="109" t="s">
        <v>80</v>
      </c>
      <c r="F35" s="112">
        <f>'Location 4'!F$18</f>
        <v>0</v>
      </c>
      <c r="G35" s="112">
        <f>'Location 4'!G$18</f>
        <v>0</v>
      </c>
      <c r="H35" s="112">
        <f>'Location 4'!H$18</f>
        <v>0</v>
      </c>
      <c r="I35" s="112">
        <f>'Location 4'!I$18</f>
        <v>0</v>
      </c>
      <c r="J35" s="112">
        <f>'Location 4'!J$18</f>
        <v>0</v>
      </c>
      <c r="K35" s="112">
        <f>'Location 4'!K$18</f>
        <v>0</v>
      </c>
      <c r="L35" s="112">
        <f>'Location 4'!L$18</f>
        <v>1540.0000000000002</v>
      </c>
      <c r="M35" s="112">
        <f>'Location 4'!M$18</f>
        <v>1540.0000000000002</v>
      </c>
      <c r="N35" s="112">
        <f>'Location 4'!N$18</f>
        <v>1540.0000000000002</v>
      </c>
      <c r="O35" s="112">
        <f>'Location 4'!O$18</f>
        <v>1540.0000000000002</v>
      </c>
      <c r="P35" s="112">
        <f>'Location 4'!P$18</f>
        <v>1540.0000000000002</v>
      </c>
      <c r="Q35" s="112">
        <f>'Location 4'!Q$18</f>
        <v>1540.0000000000002</v>
      </c>
      <c r="R35" s="112">
        <f>'Location 4'!R$18</f>
        <v>1540.0000000000002</v>
      </c>
      <c r="S35" s="112">
        <f>'Location 4'!S$18</f>
        <v>1540.0000000000002</v>
      </c>
      <c r="T35" s="112">
        <f>'Location 4'!T$18</f>
        <v>1540.0000000000002</v>
      </c>
      <c r="U35" s="112">
        <f>'Location 4'!U$18</f>
        <v>1540.0000000000002</v>
      </c>
      <c r="V35" s="112">
        <f>'Location 4'!V$18</f>
        <v>1540.0000000000002</v>
      </c>
      <c r="W35" s="112">
        <f>'Location 4'!W$18</f>
        <v>1540.0000000000002</v>
      </c>
      <c r="X35" s="112">
        <f>'Location 4'!X$18</f>
        <v>1540.0000000000002</v>
      </c>
      <c r="Y35" s="112">
        <f>'Location 4'!Y$18</f>
        <v>1540.0000000000002</v>
      </c>
      <c r="Z35" s="112">
        <f>'Location 4'!Z$18</f>
        <v>1540.0000000000002</v>
      </c>
      <c r="AA35" s="112">
        <f>'Location 4'!AA$18</f>
        <v>1540.0000000000002</v>
      </c>
      <c r="AB35" s="112">
        <f>'Location 4'!AB$18</f>
        <v>1540.0000000000002</v>
      </c>
      <c r="AC35" s="112">
        <f>'Location 4'!AC$18</f>
        <v>1540.0000000000002</v>
      </c>
    </row>
    <row r="36" spans="4:29" s="110" customFormat="1" hidden="1" outlineLevel="1" x14ac:dyDescent="0.3">
      <c r="D36" s="109"/>
      <c r="E36" s="111" t="s">
        <v>81</v>
      </c>
      <c r="F36" s="113">
        <f>'Location 5'!F$18</f>
        <v>0</v>
      </c>
      <c r="G36" s="113">
        <f>'Location 5'!G$18</f>
        <v>0</v>
      </c>
      <c r="H36" s="113">
        <f>'Location 5'!H$18</f>
        <v>0</v>
      </c>
      <c r="I36" s="113">
        <f>'Location 5'!I$18</f>
        <v>0</v>
      </c>
      <c r="J36" s="113">
        <f>'Location 5'!J$18</f>
        <v>0</v>
      </c>
      <c r="K36" s="113">
        <f>'Location 5'!K$18</f>
        <v>0</v>
      </c>
      <c r="L36" s="113">
        <f>'Location 5'!L$18</f>
        <v>0</v>
      </c>
      <c r="M36" s="113">
        <f>'Location 5'!M$18</f>
        <v>0</v>
      </c>
      <c r="N36" s="113">
        <f>'Location 5'!N$18</f>
        <v>990.00000000000011</v>
      </c>
      <c r="O36" s="113">
        <f>'Location 5'!O$18</f>
        <v>990.00000000000011</v>
      </c>
      <c r="P36" s="113">
        <f>'Location 5'!P$18</f>
        <v>990.00000000000011</v>
      </c>
      <c r="Q36" s="113">
        <f>'Location 5'!Q$18</f>
        <v>990.00000000000011</v>
      </c>
      <c r="R36" s="113">
        <f>'Location 5'!R$18</f>
        <v>990.00000000000011</v>
      </c>
      <c r="S36" s="113">
        <f>'Location 5'!S$18</f>
        <v>990.00000000000011</v>
      </c>
      <c r="T36" s="113">
        <f>'Location 5'!T$18</f>
        <v>990.00000000000011</v>
      </c>
      <c r="U36" s="113">
        <f>'Location 5'!U$18</f>
        <v>990.00000000000011</v>
      </c>
      <c r="V36" s="113">
        <f>'Location 5'!V$18</f>
        <v>990.00000000000011</v>
      </c>
      <c r="W36" s="113">
        <f>'Location 5'!W$18</f>
        <v>990.00000000000011</v>
      </c>
      <c r="X36" s="113">
        <f>'Location 5'!X$18</f>
        <v>990.00000000000011</v>
      </c>
      <c r="Y36" s="113">
        <f>'Location 5'!Y$18</f>
        <v>990.00000000000011</v>
      </c>
      <c r="Z36" s="113">
        <f>'Location 5'!Z$18</f>
        <v>990.00000000000011</v>
      </c>
      <c r="AA36" s="113">
        <f>'Location 5'!AA$18</f>
        <v>990.00000000000011</v>
      </c>
      <c r="AB36" s="113">
        <f>'Location 5'!AB$18</f>
        <v>990.00000000000011</v>
      </c>
      <c r="AC36" s="113">
        <f>'Location 5'!AC$18</f>
        <v>990.00000000000011</v>
      </c>
    </row>
    <row r="37" spans="4:29" s="110" customFormat="1" collapsed="1" x14ac:dyDescent="0.3">
      <c r="D37" s="109"/>
      <c r="E37" s="109" t="s">
        <v>90</v>
      </c>
      <c r="F37" s="112">
        <f>SUM(F32:F36)</f>
        <v>616</v>
      </c>
      <c r="G37" s="112">
        <f t="shared" ref="G37" si="24">SUM(G32:G36)</f>
        <v>616</v>
      </c>
      <c r="H37" s="112">
        <f t="shared" ref="H37" si="25">SUM(H32:H36)</f>
        <v>1166</v>
      </c>
      <c r="I37" s="112">
        <f t="shared" ref="I37" si="26">SUM(I32:I36)</f>
        <v>1166</v>
      </c>
      <c r="J37" s="112">
        <f t="shared" ref="J37" si="27">SUM(J32:J36)</f>
        <v>1991</v>
      </c>
      <c r="K37" s="112">
        <f t="shared" ref="K37" si="28">SUM(K32:K36)</f>
        <v>1991</v>
      </c>
      <c r="L37" s="112">
        <f t="shared" ref="L37" si="29">SUM(L32:L36)</f>
        <v>3531</v>
      </c>
      <c r="M37" s="112">
        <f t="shared" ref="M37" si="30">SUM(M32:M36)</f>
        <v>3531</v>
      </c>
      <c r="N37" s="112">
        <f t="shared" ref="N37" si="31">SUM(N32:N36)</f>
        <v>4521</v>
      </c>
      <c r="O37" s="112">
        <f t="shared" ref="O37" si="32">SUM(O32:O36)</f>
        <v>4521</v>
      </c>
      <c r="P37" s="112">
        <f t="shared" ref="P37" si="33">SUM(P32:P36)</f>
        <v>4521</v>
      </c>
      <c r="Q37" s="112">
        <f t="shared" ref="Q37" si="34">SUM(Q32:Q36)</f>
        <v>4521</v>
      </c>
      <c r="R37" s="112">
        <f t="shared" ref="R37" si="35">SUM(R32:R36)</f>
        <v>4521</v>
      </c>
      <c r="S37" s="112">
        <f t="shared" ref="S37" si="36">SUM(S32:S36)</f>
        <v>4521</v>
      </c>
      <c r="T37" s="112">
        <f t="shared" ref="T37" si="37">SUM(T32:T36)</f>
        <v>4521</v>
      </c>
      <c r="U37" s="112">
        <f t="shared" ref="U37" si="38">SUM(U32:U36)</f>
        <v>4521</v>
      </c>
      <c r="V37" s="112">
        <f t="shared" ref="V37" si="39">SUM(V32:V36)</f>
        <v>4521</v>
      </c>
      <c r="W37" s="112">
        <f t="shared" ref="W37" si="40">SUM(W32:W36)</f>
        <v>4521</v>
      </c>
      <c r="X37" s="112">
        <f t="shared" ref="X37" si="41">SUM(X32:X36)</f>
        <v>4521</v>
      </c>
      <c r="Y37" s="112">
        <f t="shared" ref="Y37" si="42">SUM(Y32:Y36)</f>
        <v>4521</v>
      </c>
      <c r="Z37" s="112">
        <f t="shared" ref="Z37" si="43">SUM(Z32:Z36)</f>
        <v>4521</v>
      </c>
      <c r="AA37" s="112">
        <f t="shared" ref="AA37" si="44">SUM(AA32:AA36)</f>
        <v>4521</v>
      </c>
      <c r="AB37" s="112">
        <f t="shared" ref="AB37" si="45">SUM(AB32:AB36)</f>
        <v>4521</v>
      </c>
      <c r="AC37" s="112">
        <f t="shared" ref="AC37" si="46">SUM(AC32:AC36)</f>
        <v>4521</v>
      </c>
    </row>
    <row r="39" spans="4:29" hidden="1" outlineLevel="1" x14ac:dyDescent="0.3">
      <c r="D39" s="80" t="s">
        <v>92</v>
      </c>
      <c r="E39" s="80" t="s">
        <v>77</v>
      </c>
      <c r="F39" s="82">
        <f>'Location 1'!F$25</f>
        <v>517.43999999999994</v>
      </c>
      <c r="G39" s="82">
        <f>'Location 1'!G$25</f>
        <v>517.43999999999994</v>
      </c>
      <c r="H39" s="82">
        <f>'Location 1'!H$25</f>
        <v>517.43999999999994</v>
      </c>
      <c r="I39" s="82">
        <f>'Location 1'!I$25</f>
        <v>517.43999999999994</v>
      </c>
      <c r="J39" s="82">
        <f>'Location 1'!J$25</f>
        <v>517.43999999999994</v>
      </c>
      <c r="K39" s="82">
        <f>'Location 1'!K$25</f>
        <v>517.43999999999994</v>
      </c>
      <c r="L39" s="82">
        <f>'Location 1'!L$25</f>
        <v>517.43999999999994</v>
      </c>
      <c r="M39" s="82">
        <f>'Location 1'!M$25</f>
        <v>517.43999999999994</v>
      </c>
      <c r="N39" s="82">
        <f>'Location 1'!N$25</f>
        <v>517.43999999999994</v>
      </c>
      <c r="O39" s="82">
        <f>'Location 1'!O$25</f>
        <v>517.43999999999994</v>
      </c>
      <c r="P39" s="82">
        <f>'Location 1'!P$25</f>
        <v>517.43999999999994</v>
      </c>
      <c r="Q39" s="82">
        <f>'Location 1'!Q$25</f>
        <v>517.43999999999994</v>
      </c>
      <c r="R39" s="82">
        <f>'Location 1'!R$25</f>
        <v>517.43999999999994</v>
      </c>
      <c r="S39" s="82">
        <f>'Location 1'!S$25</f>
        <v>517.43999999999994</v>
      </c>
      <c r="T39" s="82">
        <f>'Location 1'!T$25</f>
        <v>517.43999999999994</v>
      </c>
      <c r="U39" s="82">
        <f>'Location 1'!U$25</f>
        <v>517.43999999999994</v>
      </c>
      <c r="V39" s="82">
        <f>'Location 1'!V$25</f>
        <v>517.43999999999994</v>
      </c>
      <c r="W39" s="82">
        <f>'Location 1'!W$25</f>
        <v>517.43999999999994</v>
      </c>
      <c r="X39" s="82">
        <f>'Location 1'!X$25</f>
        <v>517.43999999999994</v>
      </c>
      <c r="Y39" s="82">
        <f>'Location 1'!Y$25</f>
        <v>517.43999999999994</v>
      </c>
      <c r="Z39" s="82">
        <f>'Location 1'!Z$25</f>
        <v>517.43999999999994</v>
      </c>
      <c r="AA39" s="82">
        <f>'Location 1'!AA$25</f>
        <v>517.43999999999994</v>
      </c>
      <c r="AB39" s="82">
        <f>'Location 1'!AB$25</f>
        <v>517.43999999999994</v>
      </c>
      <c r="AC39" s="82">
        <f>'Location 1'!AC$25</f>
        <v>517.43999999999994</v>
      </c>
    </row>
    <row r="40" spans="4:29" hidden="1" outlineLevel="1" x14ac:dyDescent="0.3">
      <c r="D40" s="80"/>
      <c r="E40" s="80" t="s">
        <v>78</v>
      </c>
      <c r="F40" s="82">
        <f>'Location 2'!F$25</f>
        <v>0</v>
      </c>
      <c r="G40" s="82">
        <f>'Location 2'!G$25</f>
        <v>0</v>
      </c>
      <c r="H40" s="82">
        <f>'Location 2'!H$25</f>
        <v>423.5</v>
      </c>
      <c r="I40" s="82">
        <f>'Location 2'!I$25</f>
        <v>423.5</v>
      </c>
      <c r="J40" s="82">
        <f>'Location 2'!J$25</f>
        <v>423.5</v>
      </c>
      <c r="K40" s="82">
        <f>'Location 2'!K$25</f>
        <v>423.5</v>
      </c>
      <c r="L40" s="82">
        <f>'Location 2'!L$25</f>
        <v>423.5</v>
      </c>
      <c r="M40" s="82">
        <f>'Location 2'!M$25</f>
        <v>423.5</v>
      </c>
      <c r="N40" s="82">
        <f>'Location 2'!N$25</f>
        <v>423.5</v>
      </c>
      <c r="O40" s="82">
        <f>'Location 2'!O$25</f>
        <v>423.5</v>
      </c>
      <c r="P40" s="82">
        <f>'Location 2'!P$25</f>
        <v>423.5</v>
      </c>
      <c r="Q40" s="82">
        <f>'Location 2'!Q$25</f>
        <v>423.5</v>
      </c>
      <c r="R40" s="82">
        <f>'Location 2'!R$25</f>
        <v>423.5</v>
      </c>
      <c r="S40" s="82">
        <f>'Location 2'!S$25</f>
        <v>423.5</v>
      </c>
      <c r="T40" s="82">
        <f>'Location 2'!T$25</f>
        <v>423.5</v>
      </c>
      <c r="U40" s="82">
        <f>'Location 2'!U$25</f>
        <v>423.5</v>
      </c>
      <c r="V40" s="82">
        <f>'Location 2'!V$25</f>
        <v>423.5</v>
      </c>
      <c r="W40" s="82">
        <f>'Location 2'!W$25</f>
        <v>423.5</v>
      </c>
      <c r="X40" s="82">
        <f>'Location 2'!X$25</f>
        <v>423.5</v>
      </c>
      <c r="Y40" s="82">
        <f>'Location 2'!Y$25</f>
        <v>423.5</v>
      </c>
      <c r="Z40" s="82">
        <f>'Location 2'!Z$25</f>
        <v>423.5</v>
      </c>
      <c r="AA40" s="82">
        <f>'Location 2'!AA$25</f>
        <v>423.5</v>
      </c>
      <c r="AB40" s="82">
        <f>'Location 2'!AB$25</f>
        <v>423.5</v>
      </c>
      <c r="AC40" s="82">
        <f>'Location 2'!AC$25</f>
        <v>423.5</v>
      </c>
    </row>
    <row r="41" spans="4:29" hidden="1" outlineLevel="1" x14ac:dyDescent="0.3">
      <c r="D41" s="80"/>
      <c r="E41" s="80" t="s">
        <v>79</v>
      </c>
      <c r="F41" s="82">
        <f>'Location 3'!F$25</f>
        <v>0</v>
      </c>
      <c r="G41" s="82">
        <f>'Location 3'!G$25</f>
        <v>0</v>
      </c>
      <c r="H41" s="82">
        <f>'Location 3'!H$25</f>
        <v>0</v>
      </c>
      <c r="I41" s="82">
        <f>'Location 3'!I$25</f>
        <v>0</v>
      </c>
      <c r="J41" s="82">
        <f>'Location 3'!J$25</f>
        <v>750.75000000000023</v>
      </c>
      <c r="K41" s="82">
        <f>'Location 3'!K$25</f>
        <v>750.75000000000023</v>
      </c>
      <c r="L41" s="82">
        <f>'Location 3'!L$25</f>
        <v>750.75000000000023</v>
      </c>
      <c r="M41" s="82">
        <f>'Location 3'!M$25</f>
        <v>750.75000000000023</v>
      </c>
      <c r="N41" s="82">
        <f>'Location 3'!N$25</f>
        <v>750.75000000000023</v>
      </c>
      <c r="O41" s="82">
        <f>'Location 3'!O$25</f>
        <v>750.75000000000023</v>
      </c>
      <c r="P41" s="82">
        <f>'Location 3'!P$25</f>
        <v>750.75000000000023</v>
      </c>
      <c r="Q41" s="82">
        <f>'Location 3'!Q$25</f>
        <v>750.75000000000023</v>
      </c>
      <c r="R41" s="82">
        <f>'Location 3'!R$25</f>
        <v>750.75000000000023</v>
      </c>
      <c r="S41" s="82">
        <f>'Location 3'!S$25</f>
        <v>750.75000000000023</v>
      </c>
      <c r="T41" s="82">
        <f>'Location 3'!T$25</f>
        <v>750.75000000000023</v>
      </c>
      <c r="U41" s="82">
        <f>'Location 3'!U$25</f>
        <v>750.75000000000023</v>
      </c>
      <c r="V41" s="82">
        <f>'Location 3'!V$25</f>
        <v>750.75000000000023</v>
      </c>
      <c r="W41" s="82">
        <f>'Location 3'!W$25</f>
        <v>750.75000000000023</v>
      </c>
      <c r="X41" s="82">
        <f>'Location 3'!X$25</f>
        <v>750.75000000000023</v>
      </c>
      <c r="Y41" s="82">
        <f>'Location 3'!Y$25</f>
        <v>750.75000000000023</v>
      </c>
      <c r="Z41" s="82">
        <f>'Location 3'!Z$25</f>
        <v>750.75000000000023</v>
      </c>
      <c r="AA41" s="82">
        <f>'Location 3'!AA$25</f>
        <v>750.75000000000023</v>
      </c>
      <c r="AB41" s="82">
        <f>'Location 3'!AB$25</f>
        <v>750.75000000000023</v>
      </c>
      <c r="AC41" s="82">
        <f>'Location 3'!AC$25</f>
        <v>750.75000000000023</v>
      </c>
    </row>
    <row r="42" spans="4:29" hidden="1" outlineLevel="1" x14ac:dyDescent="0.3">
      <c r="D42" s="80"/>
      <c r="E42" s="80" t="s">
        <v>80</v>
      </c>
      <c r="F42" s="82">
        <f>'Location 4'!F$25</f>
        <v>0</v>
      </c>
      <c r="G42" s="82">
        <f>'Location 4'!G$25</f>
        <v>0</v>
      </c>
      <c r="H42" s="82">
        <f>'Location 4'!H$25</f>
        <v>0</v>
      </c>
      <c r="I42" s="82">
        <f>'Location 4'!I$25</f>
        <v>0</v>
      </c>
      <c r="J42" s="82">
        <f>'Location 4'!J$25</f>
        <v>0</v>
      </c>
      <c r="K42" s="82">
        <f>'Location 4'!K$25</f>
        <v>0</v>
      </c>
      <c r="L42" s="82">
        <f>'Location 4'!L$25</f>
        <v>1509.2</v>
      </c>
      <c r="M42" s="82">
        <f>'Location 4'!M$25</f>
        <v>1509.2</v>
      </c>
      <c r="N42" s="82">
        <f>'Location 4'!N$25</f>
        <v>1509.2</v>
      </c>
      <c r="O42" s="82">
        <f>'Location 4'!O$25</f>
        <v>1509.2</v>
      </c>
      <c r="P42" s="82">
        <f>'Location 4'!P$25</f>
        <v>1509.2</v>
      </c>
      <c r="Q42" s="82">
        <f>'Location 4'!Q$25</f>
        <v>1509.2</v>
      </c>
      <c r="R42" s="82">
        <f>'Location 4'!R$25</f>
        <v>1509.2</v>
      </c>
      <c r="S42" s="82">
        <f>'Location 4'!S$25</f>
        <v>1509.2</v>
      </c>
      <c r="T42" s="82">
        <f>'Location 4'!T$25</f>
        <v>1509.2</v>
      </c>
      <c r="U42" s="82">
        <f>'Location 4'!U$25</f>
        <v>1509.2</v>
      </c>
      <c r="V42" s="82">
        <f>'Location 4'!V$25</f>
        <v>1509.2</v>
      </c>
      <c r="W42" s="82">
        <f>'Location 4'!W$25</f>
        <v>1509.2</v>
      </c>
      <c r="X42" s="82">
        <f>'Location 4'!X$25</f>
        <v>1509.2</v>
      </c>
      <c r="Y42" s="82">
        <f>'Location 4'!Y$25</f>
        <v>1509.2</v>
      </c>
      <c r="Z42" s="82">
        <f>'Location 4'!Z$25</f>
        <v>1509.2</v>
      </c>
      <c r="AA42" s="82">
        <f>'Location 4'!AA$25</f>
        <v>1509.2</v>
      </c>
      <c r="AB42" s="82">
        <f>'Location 4'!AB$25</f>
        <v>1509.2</v>
      </c>
      <c r="AC42" s="82">
        <f>'Location 4'!AC$25</f>
        <v>1509.2</v>
      </c>
    </row>
    <row r="43" spans="4:29" hidden="1" outlineLevel="1" x14ac:dyDescent="0.3">
      <c r="D43" s="3"/>
      <c r="E43" s="48" t="s">
        <v>81</v>
      </c>
      <c r="F43" s="83">
        <f>'Location 5'!F$25</f>
        <v>0</v>
      </c>
      <c r="G43" s="83">
        <f>'Location 5'!G$25</f>
        <v>0</v>
      </c>
      <c r="H43" s="83">
        <f>'Location 5'!H$25</f>
        <v>0</v>
      </c>
      <c r="I43" s="83">
        <f>'Location 5'!I$25</f>
        <v>0</v>
      </c>
      <c r="J43" s="83">
        <f>'Location 5'!J$25</f>
        <v>0</v>
      </c>
      <c r="K43" s="83">
        <f>'Location 5'!K$25</f>
        <v>0</v>
      </c>
      <c r="L43" s="83">
        <f>'Location 5'!L$25</f>
        <v>0</v>
      </c>
      <c r="M43" s="83">
        <f>'Location 5'!M$25</f>
        <v>0</v>
      </c>
      <c r="N43" s="83">
        <f>'Location 5'!N$25</f>
        <v>796.95</v>
      </c>
      <c r="O43" s="83">
        <f>'Location 5'!O$25</f>
        <v>796.95</v>
      </c>
      <c r="P43" s="83">
        <f>'Location 5'!P$25</f>
        <v>796.95</v>
      </c>
      <c r="Q43" s="83">
        <f>'Location 5'!Q$25</f>
        <v>796.95</v>
      </c>
      <c r="R43" s="83">
        <f>'Location 5'!R$25</f>
        <v>796.95</v>
      </c>
      <c r="S43" s="83">
        <f>'Location 5'!S$25</f>
        <v>796.95</v>
      </c>
      <c r="T43" s="83">
        <f>'Location 5'!T$25</f>
        <v>796.95</v>
      </c>
      <c r="U43" s="83">
        <f>'Location 5'!U$25</f>
        <v>796.95</v>
      </c>
      <c r="V43" s="83">
        <f>'Location 5'!V$25</f>
        <v>796.95</v>
      </c>
      <c r="W43" s="83">
        <f>'Location 5'!W$25</f>
        <v>796.95</v>
      </c>
      <c r="X43" s="83">
        <f>'Location 5'!X$25</f>
        <v>796.95</v>
      </c>
      <c r="Y43" s="83">
        <f>'Location 5'!Y$25</f>
        <v>796.95</v>
      </c>
      <c r="Z43" s="83">
        <f>'Location 5'!Z$25</f>
        <v>796.95</v>
      </c>
      <c r="AA43" s="83">
        <f>'Location 5'!AA$25</f>
        <v>796.95</v>
      </c>
      <c r="AB43" s="83">
        <f>'Location 5'!AB$25</f>
        <v>796.95</v>
      </c>
      <c r="AC43" s="83">
        <f>'Location 5'!AC$25</f>
        <v>796.95</v>
      </c>
    </row>
    <row r="44" spans="4:29" s="74" customFormat="1" collapsed="1" x14ac:dyDescent="0.3">
      <c r="D44" s="105"/>
      <c r="E44" s="105" t="s">
        <v>91</v>
      </c>
      <c r="F44" s="106">
        <f>SUM(F39:F43)</f>
        <v>517.43999999999994</v>
      </c>
      <c r="G44" s="106">
        <f t="shared" ref="G44" si="47">SUM(G39:G43)</f>
        <v>517.43999999999994</v>
      </c>
      <c r="H44" s="106">
        <f t="shared" ref="H44" si="48">SUM(H39:H43)</f>
        <v>940.93999999999994</v>
      </c>
      <c r="I44" s="106">
        <f t="shared" ref="I44" si="49">SUM(I39:I43)</f>
        <v>940.93999999999994</v>
      </c>
      <c r="J44" s="106">
        <f t="shared" ref="J44" si="50">SUM(J39:J43)</f>
        <v>1691.69</v>
      </c>
      <c r="K44" s="106">
        <f t="shared" ref="K44" si="51">SUM(K39:K43)</f>
        <v>1691.69</v>
      </c>
      <c r="L44" s="106">
        <f t="shared" ref="L44" si="52">SUM(L39:L43)</f>
        <v>3200.8900000000003</v>
      </c>
      <c r="M44" s="106">
        <f t="shared" ref="M44" si="53">SUM(M39:M43)</f>
        <v>3200.8900000000003</v>
      </c>
      <c r="N44" s="106">
        <f t="shared" ref="N44" si="54">SUM(N39:N43)</f>
        <v>3997.84</v>
      </c>
      <c r="O44" s="106">
        <f t="shared" ref="O44" si="55">SUM(O39:O43)</f>
        <v>3997.84</v>
      </c>
      <c r="P44" s="106">
        <f t="shared" ref="P44" si="56">SUM(P39:P43)</f>
        <v>3997.84</v>
      </c>
      <c r="Q44" s="106">
        <f t="shared" ref="Q44" si="57">SUM(Q39:Q43)</f>
        <v>3997.84</v>
      </c>
      <c r="R44" s="106">
        <f t="shared" ref="R44" si="58">SUM(R39:R43)</f>
        <v>3997.84</v>
      </c>
      <c r="S44" s="106">
        <f t="shared" ref="S44" si="59">SUM(S39:S43)</f>
        <v>3997.84</v>
      </c>
      <c r="T44" s="106">
        <f t="shared" ref="T44" si="60">SUM(T39:T43)</f>
        <v>3997.84</v>
      </c>
      <c r="U44" s="106">
        <f t="shared" ref="U44" si="61">SUM(U39:U43)</f>
        <v>3997.84</v>
      </c>
      <c r="V44" s="106">
        <f t="shared" ref="V44" si="62">SUM(V39:V43)</f>
        <v>3997.84</v>
      </c>
      <c r="W44" s="106">
        <f t="shared" ref="W44" si="63">SUM(W39:W43)</f>
        <v>3997.84</v>
      </c>
      <c r="X44" s="106">
        <f t="shared" ref="X44" si="64">SUM(X39:X43)</f>
        <v>3997.84</v>
      </c>
      <c r="Y44" s="106">
        <f t="shared" ref="Y44" si="65">SUM(Y39:Y43)</f>
        <v>3997.84</v>
      </c>
      <c r="Z44" s="106">
        <f t="shared" ref="Z44" si="66">SUM(Z39:Z43)</f>
        <v>3997.84</v>
      </c>
      <c r="AA44" s="106">
        <f t="shared" ref="AA44" si="67">SUM(AA39:AA43)</f>
        <v>3997.84</v>
      </c>
      <c r="AB44" s="106">
        <f t="shared" ref="AB44" si="68">SUM(AB39:AB43)</f>
        <v>3997.84</v>
      </c>
      <c r="AC44" s="106">
        <f t="shared" ref="AC44" si="69">SUM(AC39:AC43)</f>
        <v>3997.84</v>
      </c>
    </row>
    <row r="45" spans="4:29" s="74" customFormat="1" x14ac:dyDescent="0.3">
      <c r="F45" s="106"/>
      <c r="G45" s="106"/>
      <c r="H45" s="106"/>
      <c r="I45" s="106"/>
      <c r="J45" s="106"/>
      <c r="K45" s="106"/>
      <c r="L45" s="106"/>
      <c r="M45" s="106"/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</row>
    <row r="46" spans="4:29" s="74" customFormat="1" hidden="1" outlineLevel="1" x14ac:dyDescent="0.3">
      <c r="D46" s="105" t="s">
        <v>93</v>
      </c>
      <c r="E46" s="105" t="s">
        <v>77</v>
      </c>
      <c r="F46" s="106">
        <f>'Location 1'!F$24</f>
        <v>221.75999999999996</v>
      </c>
      <c r="G46" s="106">
        <f>'Location 1'!G$24</f>
        <v>221.75999999999996</v>
      </c>
      <c r="H46" s="106">
        <f>'Location 1'!H$24</f>
        <v>221.75999999999996</v>
      </c>
      <c r="I46" s="106">
        <f>'Location 1'!I$24</f>
        <v>221.75999999999996</v>
      </c>
      <c r="J46" s="106">
        <f>'Location 1'!J$24</f>
        <v>221.75999999999996</v>
      </c>
      <c r="K46" s="106">
        <f>'Location 1'!K$24</f>
        <v>221.75999999999996</v>
      </c>
      <c r="L46" s="106">
        <f>'Location 1'!L$24</f>
        <v>221.75999999999996</v>
      </c>
      <c r="M46" s="106">
        <f>'Location 1'!M$24</f>
        <v>221.75999999999996</v>
      </c>
      <c r="N46" s="106">
        <f>'Location 1'!N$24</f>
        <v>221.75999999999996</v>
      </c>
      <c r="O46" s="106">
        <f>'Location 1'!O$24</f>
        <v>221.75999999999996</v>
      </c>
      <c r="P46" s="106">
        <f>'Location 1'!P$24</f>
        <v>221.75999999999996</v>
      </c>
      <c r="Q46" s="106">
        <f>'Location 1'!Q$24</f>
        <v>221.75999999999996</v>
      </c>
      <c r="R46" s="106">
        <f>'Location 1'!R$24</f>
        <v>221.75999999999996</v>
      </c>
      <c r="S46" s="106">
        <f>'Location 1'!S$24</f>
        <v>221.75999999999996</v>
      </c>
      <c r="T46" s="106">
        <f>'Location 1'!T$24</f>
        <v>221.75999999999996</v>
      </c>
      <c r="U46" s="106">
        <f>'Location 1'!U$24</f>
        <v>221.75999999999996</v>
      </c>
      <c r="V46" s="106">
        <f>'Location 1'!V$24</f>
        <v>221.75999999999996</v>
      </c>
      <c r="W46" s="106">
        <f>'Location 1'!W$24</f>
        <v>221.75999999999996</v>
      </c>
      <c r="X46" s="106">
        <f>'Location 1'!X$24</f>
        <v>221.75999999999996</v>
      </c>
      <c r="Y46" s="106">
        <f>'Location 1'!Y$24</f>
        <v>221.75999999999996</v>
      </c>
      <c r="Z46" s="106">
        <f>'Location 1'!Z$24</f>
        <v>221.75999999999996</v>
      </c>
      <c r="AA46" s="106">
        <f>'Location 1'!AA$24</f>
        <v>221.75999999999996</v>
      </c>
      <c r="AB46" s="106">
        <f>'Location 1'!AB$24</f>
        <v>221.75999999999996</v>
      </c>
      <c r="AC46" s="106">
        <f>'Location 1'!AC$24</f>
        <v>221.75999999999996</v>
      </c>
    </row>
    <row r="47" spans="4:29" s="74" customFormat="1" hidden="1" outlineLevel="1" x14ac:dyDescent="0.3">
      <c r="D47" s="105"/>
      <c r="E47" s="105" t="s">
        <v>78</v>
      </c>
      <c r="F47" s="106">
        <f>'Location 2'!F$24</f>
        <v>0</v>
      </c>
      <c r="G47" s="106">
        <f>'Location 2'!G$24</f>
        <v>0</v>
      </c>
      <c r="H47" s="106">
        <f>'Location 2'!H$24</f>
        <v>181.5</v>
      </c>
      <c r="I47" s="106">
        <f>'Location 2'!I$24</f>
        <v>181.5</v>
      </c>
      <c r="J47" s="106">
        <f>'Location 2'!J$24</f>
        <v>181.5</v>
      </c>
      <c r="K47" s="106">
        <f>'Location 2'!K$24</f>
        <v>181.5</v>
      </c>
      <c r="L47" s="106">
        <f>'Location 2'!L$24</f>
        <v>181.5</v>
      </c>
      <c r="M47" s="106">
        <f>'Location 2'!M$24</f>
        <v>181.5</v>
      </c>
      <c r="N47" s="106">
        <f>'Location 2'!N$24</f>
        <v>181.5</v>
      </c>
      <c r="O47" s="106">
        <f>'Location 2'!O$24</f>
        <v>181.5</v>
      </c>
      <c r="P47" s="106">
        <f>'Location 2'!P$24</f>
        <v>181.5</v>
      </c>
      <c r="Q47" s="106">
        <f>'Location 2'!Q$24</f>
        <v>181.5</v>
      </c>
      <c r="R47" s="106">
        <f>'Location 2'!R$24</f>
        <v>181.5</v>
      </c>
      <c r="S47" s="106">
        <f>'Location 2'!S$24</f>
        <v>181.5</v>
      </c>
      <c r="T47" s="106">
        <f>'Location 2'!T$24</f>
        <v>181.5</v>
      </c>
      <c r="U47" s="106">
        <f>'Location 2'!U$24</f>
        <v>181.5</v>
      </c>
      <c r="V47" s="106">
        <f>'Location 2'!V$24</f>
        <v>181.5</v>
      </c>
      <c r="W47" s="106">
        <f>'Location 2'!W$24</f>
        <v>181.5</v>
      </c>
      <c r="X47" s="106">
        <f>'Location 2'!X$24</f>
        <v>181.5</v>
      </c>
      <c r="Y47" s="106">
        <f>'Location 2'!Y$24</f>
        <v>181.5</v>
      </c>
      <c r="Z47" s="106">
        <f>'Location 2'!Z$24</f>
        <v>181.5</v>
      </c>
      <c r="AA47" s="106">
        <f>'Location 2'!AA$24</f>
        <v>181.5</v>
      </c>
      <c r="AB47" s="106">
        <f>'Location 2'!AB$24</f>
        <v>181.5</v>
      </c>
      <c r="AC47" s="106">
        <f>'Location 2'!AC$24</f>
        <v>181.5</v>
      </c>
    </row>
    <row r="48" spans="4:29" s="74" customFormat="1" hidden="1" outlineLevel="1" x14ac:dyDescent="0.3">
      <c r="D48" s="105"/>
      <c r="E48" s="105" t="s">
        <v>79</v>
      </c>
      <c r="F48" s="106">
        <f>'Location 3'!F$24</f>
        <v>0</v>
      </c>
      <c r="G48" s="106">
        <f>'Location 3'!G$24</f>
        <v>0</v>
      </c>
      <c r="H48" s="106">
        <f>'Location 3'!H$24</f>
        <v>0</v>
      </c>
      <c r="I48" s="106">
        <f>'Location 3'!I$24</f>
        <v>0</v>
      </c>
      <c r="J48" s="106">
        <f>'Location 3'!J$24</f>
        <v>321.75000000000006</v>
      </c>
      <c r="K48" s="106">
        <f>'Location 3'!K$24</f>
        <v>321.75000000000006</v>
      </c>
      <c r="L48" s="106">
        <f>'Location 3'!L$24</f>
        <v>321.75000000000006</v>
      </c>
      <c r="M48" s="106">
        <f>'Location 3'!M$24</f>
        <v>321.75000000000006</v>
      </c>
      <c r="N48" s="106">
        <f>'Location 3'!N$24</f>
        <v>321.75000000000006</v>
      </c>
      <c r="O48" s="106">
        <f>'Location 3'!O$24</f>
        <v>321.75000000000006</v>
      </c>
      <c r="P48" s="106">
        <f>'Location 3'!P$24</f>
        <v>321.75000000000006</v>
      </c>
      <c r="Q48" s="106">
        <f>'Location 3'!Q$24</f>
        <v>321.75000000000006</v>
      </c>
      <c r="R48" s="106">
        <f>'Location 3'!R$24</f>
        <v>321.75000000000006</v>
      </c>
      <c r="S48" s="106">
        <f>'Location 3'!S$24</f>
        <v>321.75000000000006</v>
      </c>
      <c r="T48" s="106">
        <f>'Location 3'!T$24</f>
        <v>321.75000000000006</v>
      </c>
      <c r="U48" s="106">
        <f>'Location 3'!U$24</f>
        <v>321.75000000000006</v>
      </c>
      <c r="V48" s="106">
        <f>'Location 3'!V$24</f>
        <v>321.75000000000006</v>
      </c>
      <c r="W48" s="106">
        <f>'Location 3'!W$24</f>
        <v>321.75000000000006</v>
      </c>
      <c r="X48" s="106">
        <f>'Location 3'!X$24</f>
        <v>321.75000000000006</v>
      </c>
      <c r="Y48" s="106">
        <f>'Location 3'!Y$24</f>
        <v>321.75000000000006</v>
      </c>
      <c r="Z48" s="106">
        <f>'Location 3'!Z$24</f>
        <v>321.75000000000006</v>
      </c>
      <c r="AA48" s="106">
        <f>'Location 3'!AA$24</f>
        <v>321.75000000000006</v>
      </c>
      <c r="AB48" s="106">
        <f>'Location 3'!AB$24</f>
        <v>321.75000000000006</v>
      </c>
      <c r="AC48" s="106">
        <f>'Location 3'!AC$24</f>
        <v>321.75000000000006</v>
      </c>
    </row>
    <row r="49" spans="3:29" s="74" customFormat="1" hidden="1" outlineLevel="1" x14ac:dyDescent="0.3">
      <c r="D49" s="105"/>
      <c r="E49" s="105" t="s">
        <v>80</v>
      </c>
      <c r="F49" s="106">
        <f>'Location 4'!F$24</f>
        <v>0</v>
      </c>
      <c r="G49" s="106">
        <f>'Location 4'!G$24</f>
        <v>0</v>
      </c>
      <c r="H49" s="106">
        <f>'Location 4'!H$24</f>
        <v>0</v>
      </c>
      <c r="I49" s="106">
        <f>'Location 4'!I$24</f>
        <v>0</v>
      </c>
      <c r="J49" s="106">
        <f>'Location 4'!J$24</f>
        <v>0</v>
      </c>
      <c r="K49" s="106">
        <f>'Location 4'!K$24</f>
        <v>0</v>
      </c>
      <c r="L49" s="106">
        <f>'Location 4'!L$24</f>
        <v>646.79999999999995</v>
      </c>
      <c r="M49" s="106">
        <f>'Location 4'!M$24</f>
        <v>646.79999999999995</v>
      </c>
      <c r="N49" s="106">
        <f>'Location 4'!N$24</f>
        <v>646.79999999999995</v>
      </c>
      <c r="O49" s="106">
        <f>'Location 4'!O$24</f>
        <v>646.79999999999995</v>
      </c>
      <c r="P49" s="106">
        <f>'Location 4'!P$24</f>
        <v>646.79999999999995</v>
      </c>
      <c r="Q49" s="106">
        <f>'Location 4'!Q$24</f>
        <v>646.79999999999995</v>
      </c>
      <c r="R49" s="106">
        <f>'Location 4'!R$24</f>
        <v>646.79999999999995</v>
      </c>
      <c r="S49" s="106">
        <f>'Location 4'!S$24</f>
        <v>646.79999999999995</v>
      </c>
      <c r="T49" s="106">
        <f>'Location 4'!T$24</f>
        <v>646.79999999999995</v>
      </c>
      <c r="U49" s="106">
        <f>'Location 4'!U$24</f>
        <v>646.79999999999995</v>
      </c>
      <c r="V49" s="106">
        <f>'Location 4'!V$24</f>
        <v>646.79999999999995</v>
      </c>
      <c r="W49" s="106">
        <f>'Location 4'!W$24</f>
        <v>646.79999999999995</v>
      </c>
      <c r="X49" s="106">
        <f>'Location 4'!X$24</f>
        <v>646.79999999999995</v>
      </c>
      <c r="Y49" s="106">
        <f>'Location 4'!Y$24</f>
        <v>646.79999999999995</v>
      </c>
      <c r="Z49" s="106">
        <f>'Location 4'!Z$24</f>
        <v>646.79999999999995</v>
      </c>
      <c r="AA49" s="106">
        <f>'Location 4'!AA$24</f>
        <v>646.79999999999995</v>
      </c>
      <c r="AB49" s="106">
        <f>'Location 4'!AB$24</f>
        <v>646.79999999999995</v>
      </c>
      <c r="AC49" s="106">
        <f>'Location 4'!AC$24</f>
        <v>646.79999999999995</v>
      </c>
    </row>
    <row r="50" spans="3:29" s="74" customFormat="1" hidden="1" outlineLevel="1" x14ac:dyDescent="0.3">
      <c r="D50" s="71"/>
      <c r="E50" s="107" t="s">
        <v>81</v>
      </c>
      <c r="F50" s="108">
        <f>'Location 5'!F$24</f>
        <v>0</v>
      </c>
      <c r="G50" s="108">
        <f>'Location 5'!G$24</f>
        <v>0</v>
      </c>
      <c r="H50" s="108">
        <f>'Location 5'!H$24</f>
        <v>0</v>
      </c>
      <c r="I50" s="108">
        <f>'Location 5'!I$24</f>
        <v>0</v>
      </c>
      <c r="J50" s="108">
        <f>'Location 5'!J$24</f>
        <v>0</v>
      </c>
      <c r="K50" s="108">
        <f>'Location 5'!K$24</f>
        <v>0</v>
      </c>
      <c r="L50" s="108">
        <f>'Location 5'!L$24</f>
        <v>0</v>
      </c>
      <c r="M50" s="108">
        <f>'Location 5'!M$24</f>
        <v>0</v>
      </c>
      <c r="N50" s="108">
        <f>'Location 5'!N$24</f>
        <v>341.55</v>
      </c>
      <c r="O50" s="108">
        <f>'Location 5'!O$24</f>
        <v>341.55</v>
      </c>
      <c r="P50" s="108">
        <f>'Location 5'!P$24</f>
        <v>341.55</v>
      </c>
      <c r="Q50" s="108">
        <f>'Location 5'!Q$24</f>
        <v>341.55</v>
      </c>
      <c r="R50" s="108">
        <f>'Location 5'!R$24</f>
        <v>341.55</v>
      </c>
      <c r="S50" s="108">
        <f>'Location 5'!S$24</f>
        <v>341.55</v>
      </c>
      <c r="T50" s="108">
        <f>'Location 5'!T$24</f>
        <v>341.55</v>
      </c>
      <c r="U50" s="108">
        <f>'Location 5'!U$24</f>
        <v>341.55</v>
      </c>
      <c r="V50" s="108">
        <f>'Location 5'!V$24</f>
        <v>341.55</v>
      </c>
      <c r="W50" s="108">
        <f>'Location 5'!W$24</f>
        <v>341.55</v>
      </c>
      <c r="X50" s="108">
        <f>'Location 5'!X$24</f>
        <v>341.55</v>
      </c>
      <c r="Y50" s="108">
        <f>'Location 5'!Y$24</f>
        <v>341.55</v>
      </c>
      <c r="Z50" s="108">
        <f>'Location 5'!Z$24</f>
        <v>341.55</v>
      </c>
      <c r="AA50" s="108">
        <f>'Location 5'!AA$24</f>
        <v>341.55</v>
      </c>
      <c r="AB50" s="108">
        <f>'Location 5'!AB$24</f>
        <v>341.55</v>
      </c>
      <c r="AC50" s="108">
        <f>'Location 5'!AC$24</f>
        <v>341.55</v>
      </c>
    </row>
    <row r="51" spans="3:29" s="74" customFormat="1" collapsed="1" x14ac:dyDescent="0.3">
      <c r="D51" s="105"/>
      <c r="E51" s="105" t="s">
        <v>94</v>
      </c>
      <c r="F51" s="106">
        <f>SUM(F46:F50)</f>
        <v>221.75999999999996</v>
      </c>
      <c r="G51" s="106">
        <f t="shared" ref="G51" si="70">SUM(G46:G50)</f>
        <v>221.75999999999996</v>
      </c>
      <c r="H51" s="106">
        <f t="shared" ref="H51" si="71">SUM(H46:H50)</f>
        <v>403.26</v>
      </c>
      <c r="I51" s="106">
        <f t="shared" ref="I51" si="72">SUM(I46:I50)</f>
        <v>403.26</v>
      </c>
      <c r="J51" s="106">
        <f t="shared" ref="J51" si="73">SUM(J46:J50)</f>
        <v>725.01</v>
      </c>
      <c r="K51" s="106">
        <f t="shared" ref="K51" si="74">SUM(K46:K50)</f>
        <v>725.01</v>
      </c>
      <c r="L51" s="106">
        <f t="shared" ref="L51" si="75">SUM(L46:L50)</f>
        <v>1371.81</v>
      </c>
      <c r="M51" s="106">
        <f t="shared" ref="M51" si="76">SUM(M46:M50)</f>
        <v>1371.81</v>
      </c>
      <c r="N51" s="106">
        <f t="shared" ref="N51" si="77">SUM(N46:N50)</f>
        <v>1713.36</v>
      </c>
      <c r="O51" s="106">
        <f t="shared" ref="O51" si="78">SUM(O46:O50)</f>
        <v>1713.36</v>
      </c>
      <c r="P51" s="106">
        <f t="shared" ref="P51" si="79">SUM(P46:P50)</f>
        <v>1713.36</v>
      </c>
      <c r="Q51" s="106">
        <f t="shared" ref="Q51" si="80">SUM(Q46:Q50)</f>
        <v>1713.36</v>
      </c>
      <c r="R51" s="106">
        <f t="shared" ref="R51" si="81">SUM(R46:R50)</f>
        <v>1713.36</v>
      </c>
      <c r="S51" s="106">
        <f t="shared" ref="S51" si="82">SUM(S46:S50)</f>
        <v>1713.36</v>
      </c>
      <c r="T51" s="106">
        <f t="shared" ref="T51" si="83">SUM(T46:T50)</f>
        <v>1713.36</v>
      </c>
      <c r="U51" s="106">
        <f t="shared" ref="U51" si="84">SUM(U46:U50)</f>
        <v>1713.36</v>
      </c>
      <c r="V51" s="106">
        <f t="shared" ref="V51" si="85">SUM(V46:V50)</f>
        <v>1713.36</v>
      </c>
      <c r="W51" s="106">
        <f t="shared" ref="W51" si="86">SUM(W46:W50)</f>
        <v>1713.36</v>
      </c>
      <c r="X51" s="106">
        <f t="shared" ref="X51" si="87">SUM(X46:X50)</f>
        <v>1713.36</v>
      </c>
      <c r="Y51" s="106">
        <f t="shared" ref="Y51" si="88">SUM(Y46:Y50)</f>
        <v>1713.36</v>
      </c>
      <c r="Z51" s="106">
        <f t="shared" ref="Z51" si="89">SUM(Z46:Z50)</f>
        <v>1713.36</v>
      </c>
      <c r="AA51" s="106">
        <f t="shared" ref="AA51" si="90">SUM(AA46:AA50)</f>
        <v>1713.36</v>
      </c>
      <c r="AB51" s="106">
        <f t="shared" ref="AB51" si="91">SUM(AB46:AB50)</f>
        <v>1713.36</v>
      </c>
      <c r="AC51" s="106">
        <f t="shared" ref="AC51" si="92">SUM(AC46:AC50)</f>
        <v>1713.36</v>
      </c>
    </row>
    <row r="52" spans="3:29" s="74" customFormat="1" x14ac:dyDescent="0.3"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</row>
    <row r="53" spans="3:29" s="74" customFormat="1" hidden="1" outlineLevel="1" x14ac:dyDescent="0.3">
      <c r="D53" s="105" t="s">
        <v>109</v>
      </c>
      <c r="E53" s="105" t="s">
        <v>77</v>
      </c>
      <c r="F53" s="106">
        <f>'Location 1'!F$22</f>
        <v>739.19999999999993</v>
      </c>
      <c r="G53" s="106">
        <f>'Location 1'!G$22</f>
        <v>739.19999999999993</v>
      </c>
      <c r="H53" s="106">
        <f>'Location 1'!H$22</f>
        <v>739.19999999999993</v>
      </c>
      <c r="I53" s="106">
        <f>'Location 1'!I$22</f>
        <v>739.19999999999993</v>
      </c>
      <c r="J53" s="106">
        <f>'Location 1'!J$22</f>
        <v>739.19999999999993</v>
      </c>
      <c r="K53" s="106">
        <f>'Location 1'!K$22</f>
        <v>739.19999999999993</v>
      </c>
      <c r="L53" s="106">
        <f>'Location 1'!L$22</f>
        <v>739.19999999999993</v>
      </c>
      <c r="M53" s="106">
        <f>'Location 1'!M$22</f>
        <v>739.19999999999993</v>
      </c>
      <c r="N53" s="106">
        <f>'Location 1'!N$22</f>
        <v>739.19999999999993</v>
      </c>
      <c r="O53" s="106">
        <f>'Location 1'!O$22</f>
        <v>739.19999999999993</v>
      </c>
      <c r="P53" s="106">
        <f>'Location 1'!P$22</f>
        <v>739.19999999999993</v>
      </c>
      <c r="Q53" s="106">
        <f>'Location 1'!Q$22</f>
        <v>739.19999999999993</v>
      </c>
      <c r="R53" s="106">
        <f>'Location 1'!R$22</f>
        <v>739.19999999999993</v>
      </c>
      <c r="S53" s="106">
        <f>'Location 1'!S$22</f>
        <v>739.19999999999993</v>
      </c>
      <c r="T53" s="106">
        <f>'Location 1'!T$22</f>
        <v>739.19999999999993</v>
      </c>
      <c r="U53" s="106">
        <f>'Location 1'!U$22</f>
        <v>739.19999999999993</v>
      </c>
      <c r="V53" s="106">
        <f>'Location 1'!V$22</f>
        <v>739.19999999999993</v>
      </c>
      <c r="W53" s="106">
        <f>'Location 1'!W$22</f>
        <v>739.19999999999993</v>
      </c>
      <c r="X53" s="106">
        <f>'Location 1'!X$22</f>
        <v>739.19999999999993</v>
      </c>
      <c r="Y53" s="106">
        <f>'Location 1'!Y$22</f>
        <v>739.19999999999993</v>
      </c>
      <c r="Z53" s="106">
        <f>'Location 1'!Z$22</f>
        <v>739.19999999999993</v>
      </c>
      <c r="AA53" s="106">
        <f>'Location 1'!AA$22</f>
        <v>739.19999999999993</v>
      </c>
      <c r="AB53" s="106">
        <f>'Location 1'!AB$22</f>
        <v>739.19999999999993</v>
      </c>
      <c r="AC53" s="106">
        <f>'Location 1'!AC$22</f>
        <v>739.19999999999993</v>
      </c>
    </row>
    <row r="54" spans="3:29" s="74" customFormat="1" hidden="1" outlineLevel="1" x14ac:dyDescent="0.3">
      <c r="D54" s="105"/>
      <c r="E54" s="105" t="s">
        <v>78</v>
      </c>
      <c r="F54" s="106">
        <f>'Location 2'!F$22</f>
        <v>0</v>
      </c>
      <c r="G54" s="106">
        <f>'Location 2'!G$22</f>
        <v>0</v>
      </c>
      <c r="H54" s="106">
        <f>'Location 2'!H$22</f>
        <v>605</v>
      </c>
      <c r="I54" s="106">
        <f>'Location 2'!I$22</f>
        <v>605</v>
      </c>
      <c r="J54" s="106">
        <f>'Location 2'!J$22</f>
        <v>605</v>
      </c>
      <c r="K54" s="106">
        <f>'Location 2'!K$22</f>
        <v>605</v>
      </c>
      <c r="L54" s="106">
        <f>'Location 2'!L$22</f>
        <v>605</v>
      </c>
      <c r="M54" s="106">
        <f>'Location 2'!M$22</f>
        <v>605</v>
      </c>
      <c r="N54" s="106">
        <f>'Location 2'!N$22</f>
        <v>605</v>
      </c>
      <c r="O54" s="106">
        <f>'Location 2'!O$22</f>
        <v>605</v>
      </c>
      <c r="P54" s="106">
        <f>'Location 2'!P$22</f>
        <v>605</v>
      </c>
      <c r="Q54" s="106">
        <f>'Location 2'!Q$22</f>
        <v>605</v>
      </c>
      <c r="R54" s="106">
        <f>'Location 2'!R$22</f>
        <v>605</v>
      </c>
      <c r="S54" s="106">
        <f>'Location 2'!S$22</f>
        <v>605</v>
      </c>
      <c r="T54" s="106">
        <f>'Location 2'!T$22</f>
        <v>605</v>
      </c>
      <c r="U54" s="106">
        <f>'Location 2'!U$22</f>
        <v>605</v>
      </c>
      <c r="V54" s="106">
        <f>'Location 2'!V$22</f>
        <v>605</v>
      </c>
      <c r="W54" s="106">
        <f>'Location 2'!W$22</f>
        <v>605</v>
      </c>
      <c r="X54" s="106">
        <f>'Location 2'!X$22</f>
        <v>605</v>
      </c>
      <c r="Y54" s="106">
        <f>'Location 2'!Y$22</f>
        <v>605</v>
      </c>
      <c r="Z54" s="106">
        <f>'Location 2'!Z$22</f>
        <v>605</v>
      </c>
      <c r="AA54" s="106">
        <f>'Location 2'!AA$22</f>
        <v>605</v>
      </c>
      <c r="AB54" s="106">
        <f>'Location 2'!AB$22</f>
        <v>605</v>
      </c>
      <c r="AC54" s="106">
        <f>'Location 2'!AC$22</f>
        <v>605</v>
      </c>
    </row>
    <row r="55" spans="3:29" s="74" customFormat="1" hidden="1" outlineLevel="1" x14ac:dyDescent="0.3">
      <c r="D55" s="105"/>
      <c r="E55" s="105" t="s">
        <v>79</v>
      </c>
      <c r="F55" s="106">
        <f>'Location 3'!F$22</f>
        <v>0</v>
      </c>
      <c r="G55" s="106">
        <f>'Location 3'!G$22</f>
        <v>0</v>
      </c>
      <c r="H55" s="106">
        <f>'Location 3'!H$22</f>
        <v>0</v>
      </c>
      <c r="I55" s="106">
        <f>'Location 3'!I$22</f>
        <v>0</v>
      </c>
      <c r="J55" s="106">
        <f>'Location 3'!J$22</f>
        <v>1072.5000000000002</v>
      </c>
      <c r="K55" s="106">
        <f>'Location 3'!K$22</f>
        <v>1072.5000000000002</v>
      </c>
      <c r="L55" s="106">
        <f>'Location 3'!L$22</f>
        <v>1072.5000000000002</v>
      </c>
      <c r="M55" s="106">
        <f>'Location 3'!M$22</f>
        <v>1072.5000000000002</v>
      </c>
      <c r="N55" s="106">
        <f>'Location 3'!N$22</f>
        <v>1072.5000000000002</v>
      </c>
      <c r="O55" s="106">
        <f>'Location 3'!O$22</f>
        <v>1072.5000000000002</v>
      </c>
      <c r="P55" s="106">
        <f>'Location 3'!P$22</f>
        <v>1072.5000000000002</v>
      </c>
      <c r="Q55" s="106">
        <f>'Location 3'!Q$22</f>
        <v>1072.5000000000002</v>
      </c>
      <c r="R55" s="106">
        <f>'Location 3'!R$22</f>
        <v>1072.5000000000002</v>
      </c>
      <c r="S55" s="106">
        <f>'Location 3'!S$22</f>
        <v>1072.5000000000002</v>
      </c>
      <c r="T55" s="106">
        <f>'Location 3'!T$22</f>
        <v>1072.5000000000002</v>
      </c>
      <c r="U55" s="106">
        <f>'Location 3'!U$22</f>
        <v>1072.5000000000002</v>
      </c>
      <c r="V55" s="106">
        <f>'Location 3'!V$22</f>
        <v>1072.5000000000002</v>
      </c>
      <c r="W55" s="106">
        <f>'Location 3'!W$22</f>
        <v>1072.5000000000002</v>
      </c>
      <c r="X55" s="106">
        <f>'Location 3'!X$22</f>
        <v>1072.5000000000002</v>
      </c>
      <c r="Y55" s="106">
        <f>'Location 3'!Y$22</f>
        <v>1072.5000000000002</v>
      </c>
      <c r="Z55" s="106">
        <f>'Location 3'!Z$22</f>
        <v>1072.5000000000002</v>
      </c>
      <c r="AA55" s="106">
        <f>'Location 3'!AA$22</f>
        <v>1072.5000000000002</v>
      </c>
      <c r="AB55" s="106">
        <f>'Location 3'!AB$22</f>
        <v>1072.5000000000002</v>
      </c>
      <c r="AC55" s="106">
        <f>'Location 3'!AC$22</f>
        <v>1072.5000000000002</v>
      </c>
    </row>
    <row r="56" spans="3:29" s="74" customFormat="1" hidden="1" outlineLevel="1" x14ac:dyDescent="0.3">
      <c r="D56" s="105"/>
      <c r="E56" s="105" t="s">
        <v>80</v>
      </c>
      <c r="F56" s="106">
        <f>'Location 4'!F$22</f>
        <v>0</v>
      </c>
      <c r="G56" s="106">
        <f>'Location 4'!G$22</f>
        <v>0</v>
      </c>
      <c r="H56" s="106">
        <f>'Location 4'!H$22</f>
        <v>0</v>
      </c>
      <c r="I56" s="106">
        <f>'Location 4'!I$22</f>
        <v>0</v>
      </c>
      <c r="J56" s="106">
        <f>'Location 4'!J$22</f>
        <v>0</v>
      </c>
      <c r="K56" s="106">
        <f>'Location 4'!K$22</f>
        <v>0</v>
      </c>
      <c r="L56" s="106">
        <f>'Location 4'!L$22</f>
        <v>2156</v>
      </c>
      <c r="M56" s="106">
        <f>'Location 4'!M$22</f>
        <v>2156</v>
      </c>
      <c r="N56" s="106">
        <f>'Location 4'!N$22</f>
        <v>2156</v>
      </c>
      <c r="O56" s="106">
        <f>'Location 4'!O$22</f>
        <v>2156</v>
      </c>
      <c r="P56" s="106">
        <f>'Location 4'!P$22</f>
        <v>2156</v>
      </c>
      <c r="Q56" s="106">
        <f>'Location 4'!Q$22</f>
        <v>2156</v>
      </c>
      <c r="R56" s="106">
        <f>'Location 4'!R$22</f>
        <v>2156</v>
      </c>
      <c r="S56" s="106">
        <f>'Location 4'!S$22</f>
        <v>2156</v>
      </c>
      <c r="T56" s="106">
        <f>'Location 4'!T$22</f>
        <v>2156</v>
      </c>
      <c r="U56" s="106">
        <f>'Location 4'!U$22</f>
        <v>2156</v>
      </c>
      <c r="V56" s="106">
        <f>'Location 4'!V$22</f>
        <v>2156</v>
      </c>
      <c r="W56" s="106">
        <f>'Location 4'!W$22</f>
        <v>2156</v>
      </c>
      <c r="X56" s="106">
        <f>'Location 4'!X$22</f>
        <v>2156</v>
      </c>
      <c r="Y56" s="106">
        <f>'Location 4'!Y$22</f>
        <v>2156</v>
      </c>
      <c r="Z56" s="106">
        <f>'Location 4'!Z$22</f>
        <v>2156</v>
      </c>
      <c r="AA56" s="106">
        <f>'Location 4'!AA$22</f>
        <v>2156</v>
      </c>
      <c r="AB56" s="106">
        <f>'Location 4'!AB$22</f>
        <v>2156</v>
      </c>
      <c r="AC56" s="106">
        <f>'Location 4'!AC$22</f>
        <v>2156</v>
      </c>
    </row>
    <row r="57" spans="3:29" s="74" customFormat="1" hidden="1" outlineLevel="1" x14ac:dyDescent="0.3">
      <c r="D57" s="71"/>
      <c r="E57" s="107" t="s">
        <v>81</v>
      </c>
      <c r="F57" s="108">
        <f>'Location 5'!F$22</f>
        <v>0</v>
      </c>
      <c r="G57" s="108">
        <f>'Location 5'!G$22</f>
        <v>0</v>
      </c>
      <c r="H57" s="108">
        <f>'Location 5'!H$22</f>
        <v>0</v>
      </c>
      <c r="I57" s="108">
        <f>'Location 5'!I$22</f>
        <v>0</v>
      </c>
      <c r="J57" s="108">
        <f>'Location 5'!J$22</f>
        <v>0</v>
      </c>
      <c r="K57" s="108">
        <f>'Location 5'!K$22</f>
        <v>0</v>
      </c>
      <c r="L57" s="108">
        <f>'Location 5'!L$22</f>
        <v>0</v>
      </c>
      <c r="M57" s="108">
        <f>'Location 5'!M$22</f>
        <v>0</v>
      </c>
      <c r="N57" s="108">
        <f>'Location 5'!N$22</f>
        <v>1138.5</v>
      </c>
      <c r="O57" s="108">
        <f>'Location 5'!O$22</f>
        <v>1138.5</v>
      </c>
      <c r="P57" s="108">
        <f>'Location 5'!P$22</f>
        <v>1138.5</v>
      </c>
      <c r="Q57" s="108">
        <f>'Location 5'!Q$22</f>
        <v>1138.5</v>
      </c>
      <c r="R57" s="108">
        <f>'Location 5'!R$22</f>
        <v>1138.5</v>
      </c>
      <c r="S57" s="108">
        <f>'Location 5'!S$22</f>
        <v>1138.5</v>
      </c>
      <c r="T57" s="108">
        <f>'Location 5'!T$22</f>
        <v>1138.5</v>
      </c>
      <c r="U57" s="108">
        <f>'Location 5'!U$22</f>
        <v>1138.5</v>
      </c>
      <c r="V57" s="108">
        <f>'Location 5'!V$22</f>
        <v>1138.5</v>
      </c>
      <c r="W57" s="108">
        <f>'Location 5'!W$22</f>
        <v>1138.5</v>
      </c>
      <c r="X57" s="108">
        <f>'Location 5'!X$22</f>
        <v>1138.5</v>
      </c>
      <c r="Y57" s="108">
        <f>'Location 5'!Y$22</f>
        <v>1138.5</v>
      </c>
      <c r="Z57" s="108">
        <f>'Location 5'!Z$22</f>
        <v>1138.5</v>
      </c>
      <c r="AA57" s="108">
        <f>'Location 5'!AA$22</f>
        <v>1138.5</v>
      </c>
      <c r="AB57" s="108">
        <f>'Location 5'!AB$22</f>
        <v>1138.5</v>
      </c>
      <c r="AC57" s="108">
        <f>'Location 5'!AC$22</f>
        <v>1138.5</v>
      </c>
    </row>
    <row r="58" spans="3:29" s="74" customFormat="1" collapsed="1" x14ac:dyDescent="0.3">
      <c r="D58" s="105"/>
      <c r="E58" s="105" t="s">
        <v>95</v>
      </c>
      <c r="F58" s="106">
        <f>SUM(F53:F57)</f>
        <v>739.19999999999993</v>
      </c>
      <c r="G58" s="106">
        <f t="shared" ref="G58" si="93">SUM(G53:G57)</f>
        <v>739.19999999999993</v>
      </c>
      <c r="H58" s="106">
        <f t="shared" ref="H58" si="94">SUM(H53:H57)</f>
        <v>1344.1999999999998</v>
      </c>
      <c r="I58" s="106">
        <f t="shared" ref="I58" si="95">SUM(I53:I57)</f>
        <v>1344.1999999999998</v>
      </c>
      <c r="J58" s="106">
        <f t="shared" ref="J58" si="96">SUM(J53:J57)</f>
        <v>2416.6999999999998</v>
      </c>
      <c r="K58" s="106">
        <f t="shared" ref="K58" si="97">SUM(K53:K57)</f>
        <v>2416.6999999999998</v>
      </c>
      <c r="L58" s="106">
        <f t="shared" ref="L58" si="98">SUM(L53:L57)</f>
        <v>4572.7</v>
      </c>
      <c r="M58" s="106">
        <f t="shared" ref="M58" si="99">SUM(M53:M57)</f>
        <v>4572.7</v>
      </c>
      <c r="N58" s="106">
        <f t="shared" ref="N58" si="100">SUM(N53:N57)</f>
        <v>5711.2</v>
      </c>
      <c r="O58" s="106">
        <f t="shared" ref="O58" si="101">SUM(O53:O57)</f>
        <v>5711.2</v>
      </c>
      <c r="P58" s="106">
        <f t="shared" ref="P58" si="102">SUM(P53:P57)</f>
        <v>5711.2</v>
      </c>
      <c r="Q58" s="106">
        <f t="shared" ref="Q58" si="103">SUM(Q53:Q57)</f>
        <v>5711.2</v>
      </c>
      <c r="R58" s="106">
        <f t="shared" ref="R58" si="104">SUM(R53:R57)</f>
        <v>5711.2</v>
      </c>
      <c r="S58" s="106">
        <f t="shared" ref="S58" si="105">SUM(S53:S57)</f>
        <v>5711.2</v>
      </c>
      <c r="T58" s="106">
        <f t="shared" ref="T58" si="106">SUM(T53:T57)</f>
        <v>5711.2</v>
      </c>
      <c r="U58" s="106">
        <f t="shared" ref="U58" si="107">SUM(U53:U57)</f>
        <v>5711.2</v>
      </c>
      <c r="V58" s="106">
        <f t="shared" ref="V58" si="108">SUM(V53:V57)</f>
        <v>5711.2</v>
      </c>
      <c r="W58" s="106">
        <f t="shared" ref="W58" si="109">SUM(W53:W57)</f>
        <v>5711.2</v>
      </c>
      <c r="X58" s="106">
        <f t="shared" ref="X58" si="110">SUM(X53:X57)</f>
        <v>5711.2</v>
      </c>
      <c r="Y58" s="106">
        <f t="shared" ref="Y58" si="111">SUM(Y53:Y57)</f>
        <v>5711.2</v>
      </c>
      <c r="Z58" s="106">
        <f t="shared" ref="Z58" si="112">SUM(Z53:Z57)</f>
        <v>5711.2</v>
      </c>
      <c r="AA58" s="106">
        <f t="shared" ref="AA58" si="113">SUM(AA53:AA57)</f>
        <v>5711.2</v>
      </c>
      <c r="AB58" s="106">
        <f t="shared" ref="AB58" si="114">SUM(AB53:AB57)</f>
        <v>5711.2</v>
      </c>
      <c r="AC58" s="106">
        <f t="shared" ref="AC58" si="115">SUM(AC53:AC57)</f>
        <v>5711.2</v>
      </c>
    </row>
    <row r="60" spans="3:29" hidden="1" outlineLevel="1" x14ac:dyDescent="0.3">
      <c r="C60" s="81"/>
      <c r="D60" s="80" t="s">
        <v>98</v>
      </c>
      <c r="E60" s="80" t="s">
        <v>77</v>
      </c>
      <c r="F60" s="36">
        <f>'Location 1'!F$28</f>
        <v>1293.5999999999999</v>
      </c>
      <c r="G60" s="36">
        <f>'Location 1'!G$28</f>
        <v>1293.5999999999999</v>
      </c>
      <c r="H60" s="36">
        <f>'Location 1'!H$28</f>
        <v>1293.5999999999999</v>
      </c>
      <c r="I60" s="36">
        <f>'Location 1'!I$28</f>
        <v>1293.5999999999999</v>
      </c>
      <c r="J60" s="36">
        <f>'Location 1'!J$28</f>
        <v>1293.5999999999999</v>
      </c>
      <c r="K60" s="36">
        <f>'Location 1'!K$28</f>
        <v>1293.5999999999999</v>
      </c>
      <c r="L60" s="36">
        <f>'Location 1'!L$28</f>
        <v>1293.5999999999999</v>
      </c>
      <c r="M60" s="36">
        <f>'Location 1'!M$28</f>
        <v>1293.5999999999999</v>
      </c>
      <c r="N60" s="36">
        <f>'Location 1'!N$28</f>
        <v>1293.5999999999999</v>
      </c>
      <c r="O60" s="36">
        <f>'Location 1'!O$28</f>
        <v>1293.5999999999999</v>
      </c>
      <c r="P60" s="36">
        <f>'Location 1'!P$28</f>
        <v>1293.5999999999999</v>
      </c>
      <c r="Q60" s="36">
        <f>'Location 1'!Q$28</f>
        <v>1293.5999999999999</v>
      </c>
      <c r="R60" s="36">
        <f>'Location 1'!R$28</f>
        <v>1293.5999999999999</v>
      </c>
      <c r="S60" s="36">
        <f>'Location 1'!S$28</f>
        <v>1293.5999999999999</v>
      </c>
      <c r="T60" s="36">
        <f>'Location 1'!T$28</f>
        <v>1293.5999999999999</v>
      </c>
      <c r="U60" s="36">
        <f>'Location 1'!U$28</f>
        <v>1293.5999999999999</v>
      </c>
      <c r="V60" s="36">
        <f>'Location 1'!V$28</f>
        <v>1293.5999999999999</v>
      </c>
      <c r="W60" s="36">
        <f>'Location 1'!W$28</f>
        <v>1293.5999999999999</v>
      </c>
      <c r="X60" s="36">
        <f>'Location 1'!X$28</f>
        <v>1293.5999999999999</v>
      </c>
      <c r="Y60" s="36">
        <f>'Location 1'!Y$28</f>
        <v>1293.5999999999999</v>
      </c>
      <c r="Z60" s="36">
        <f>'Location 1'!Z$28</f>
        <v>1293.5999999999999</v>
      </c>
      <c r="AA60" s="36">
        <f>'Location 1'!AA$28</f>
        <v>1293.5999999999999</v>
      </c>
      <c r="AB60" s="36">
        <f>'Location 1'!AB$28</f>
        <v>1293.5999999999999</v>
      </c>
      <c r="AC60" s="36">
        <f>'Location 1'!AC$28</f>
        <v>1293.5999999999999</v>
      </c>
    </row>
    <row r="61" spans="3:29" hidden="1" outlineLevel="1" x14ac:dyDescent="0.3">
      <c r="C61" s="81"/>
      <c r="D61" s="80"/>
      <c r="E61" s="80" t="s">
        <v>78</v>
      </c>
      <c r="F61" s="36">
        <f>'Location 2'!F$28</f>
        <v>0</v>
      </c>
      <c r="G61" s="36">
        <f>'Location 2'!G$28</f>
        <v>0</v>
      </c>
      <c r="H61" s="36">
        <f>'Location 2'!H$28</f>
        <v>1058.75</v>
      </c>
      <c r="I61" s="36">
        <f>'Location 2'!I$28</f>
        <v>1058.75</v>
      </c>
      <c r="J61" s="36">
        <f>'Location 2'!J$28</f>
        <v>1058.75</v>
      </c>
      <c r="K61" s="36">
        <f>'Location 2'!K$28</f>
        <v>1058.75</v>
      </c>
      <c r="L61" s="36">
        <f>'Location 2'!L$28</f>
        <v>1058.75</v>
      </c>
      <c r="M61" s="36">
        <f>'Location 2'!M$28</f>
        <v>1058.75</v>
      </c>
      <c r="N61" s="36">
        <f>'Location 2'!N$28</f>
        <v>1058.75</v>
      </c>
      <c r="O61" s="36">
        <f>'Location 2'!O$28</f>
        <v>1058.75</v>
      </c>
      <c r="P61" s="36">
        <f>'Location 2'!P$28</f>
        <v>1058.75</v>
      </c>
      <c r="Q61" s="36">
        <f>'Location 2'!Q$28</f>
        <v>1058.75</v>
      </c>
      <c r="R61" s="36">
        <f>'Location 2'!R$28</f>
        <v>1058.75</v>
      </c>
      <c r="S61" s="36">
        <f>'Location 2'!S$28</f>
        <v>1058.75</v>
      </c>
      <c r="T61" s="36">
        <f>'Location 2'!T$28</f>
        <v>1058.75</v>
      </c>
      <c r="U61" s="36">
        <f>'Location 2'!U$28</f>
        <v>1058.75</v>
      </c>
      <c r="V61" s="36">
        <f>'Location 2'!V$28</f>
        <v>1058.75</v>
      </c>
      <c r="W61" s="36">
        <f>'Location 2'!W$28</f>
        <v>1058.75</v>
      </c>
      <c r="X61" s="36">
        <f>'Location 2'!X$28</f>
        <v>1058.75</v>
      </c>
      <c r="Y61" s="36">
        <f>'Location 2'!Y$28</f>
        <v>1058.75</v>
      </c>
      <c r="Z61" s="36">
        <f>'Location 2'!Z$28</f>
        <v>1058.75</v>
      </c>
      <c r="AA61" s="36">
        <f>'Location 2'!AA$28</f>
        <v>1058.75</v>
      </c>
      <c r="AB61" s="36">
        <f>'Location 2'!AB$28</f>
        <v>1058.75</v>
      </c>
      <c r="AC61" s="36">
        <f>'Location 2'!AC$28</f>
        <v>1058.75</v>
      </c>
    </row>
    <row r="62" spans="3:29" hidden="1" outlineLevel="1" x14ac:dyDescent="0.3">
      <c r="C62" s="81"/>
      <c r="D62" s="80"/>
      <c r="E62" s="80" t="s">
        <v>79</v>
      </c>
      <c r="F62" s="36">
        <f>'Location 3'!F$28</f>
        <v>0</v>
      </c>
      <c r="G62" s="36">
        <f>'Location 3'!G$28</f>
        <v>0</v>
      </c>
      <c r="H62" s="36">
        <f>'Location 3'!H$28</f>
        <v>0</v>
      </c>
      <c r="I62" s="36">
        <f>'Location 3'!I$28</f>
        <v>0</v>
      </c>
      <c r="J62" s="36">
        <f>'Location 3'!J$28</f>
        <v>1876.8750000000005</v>
      </c>
      <c r="K62" s="36">
        <f>'Location 3'!K$28</f>
        <v>1876.8750000000005</v>
      </c>
      <c r="L62" s="36">
        <f>'Location 3'!L$28</f>
        <v>1876.8750000000005</v>
      </c>
      <c r="M62" s="36">
        <f>'Location 3'!M$28</f>
        <v>1876.8750000000005</v>
      </c>
      <c r="N62" s="36">
        <f>'Location 3'!N$28</f>
        <v>1876.8750000000005</v>
      </c>
      <c r="O62" s="36">
        <f>'Location 3'!O$28</f>
        <v>1876.8750000000005</v>
      </c>
      <c r="P62" s="36">
        <f>'Location 3'!P$28</f>
        <v>1876.8750000000005</v>
      </c>
      <c r="Q62" s="36">
        <f>'Location 3'!Q$28</f>
        <v>1876.8750000000005</v>
      </c>
      <c r="R62" s="36">
        <f>'Location 3'!R$28</f>
        <v>1876.8750000000005</v>
      </c>
      <c r="S62" s="36">
        <f>'Location 3'!S$28</f>
        <v>1876.8750000000005</v>
      </c>
      <c r="T62" s="36">
        <f>'Location 3'!T$28</f>
        <v>1876.8750000000005</v>
      </c>
      <c r="U62" s="36">
        <f>'Location 3'!U$28</f>
        <v>1876.8750000000005</v>
      </c>
      <c r="V62" s="36">
        <f>'Location 3'!V$28</f>
        <v>1876.8750000000005</v>
      </c>
      <c r="W62" s="36">
        <f>'Location 3'!W$28</f>
        <v>1876.8750000000005</v>
      </c>
      <c r="X62" s="36">
        <f>'Location 3'!X$28</f>
        <v>1876.8750000000005</v>
      </c>
      <c r="Y62" s="36">
        <f>'Location 3'!Y$28</f>
        <v>1876.8750000000005</v>
      </c>
      <c r="Z62" s="36">
        <f>'Location 3'!Z$28</f>
        <v>1876.8750000000005</v>
      </c>
      <c r="AA62" s="36">
        <f>'Location 3'!AA$28</f>
        <v>1876.8750000000005</v>
      </c>
      <c r="AB62" s="36">
        <f>'Location 3'!AB$28</f>
        <v>1876.8750000000005</v>
      </c>
      <c r="AC62" s="36">
        <f>'Location 3'!AC$28</f>
        <v>1876.8750000000005</v>
      </c>
    </row>
    <row r="63" spans="3:29" hidden="1" outlineLevel="1" x14ac:dyDescent="0.3">
      <c r="C63" s="81"/>
      <c r="D63" s="80"/>
      <c r="E63" s="80" t="s">
        <v>80</v>
      </c>
      <c r="F63" s="36">
        <f>'Location 4'!F$28</f>
        <v>0</v>
      </c>
      <c r="G63" s="36">
        <f>'Location 4'!G$28</f>
        <v>0</v>
      </c>
      <c r="H63" s="36">
        <f>'Location 4'!H$28</f>
        <v>0</v>
      </c>
      <c r="I63" s="36">
        <f>'Location 4'!I$28</f>
        <v>0</v>
      </c>
      <c r="J63" s="36">
        <f>'Location 4'!J$28</f>
        <v>0</v>
      </c>
      <c r="K63" s="36">
        <f>'Location 4'!K$28</f>
        <v>0</v>
      </c>
      <c r="L63" s="36">
        <f>'Location 4'!L$28</f>
        <v>3773</v>
      </c>
      <c r="M63" s="36">
        <f>'Location 4'!M$28</f>
        <v>3773</v>
      </c>
      <c r="N63" s="36">
        <f>'Location 4'!N$28</f>
        <v>3773</v>
      </c>
      <c r="O63" s="36">
        <f>'Location 4'!O$28</f>
        <v>3773</v>
      </c>
      <c r="P63" s="36">
        <f>'Location 4'!P$28</f>
        <v>3773</v>
      </c>
      <c r="Q63" s="36">
        <f>'Location 4'!Q$28</f>
        <v>3773</v>
      </c>
      <c r="R63" s="36">
        <f>'Location 4'!R$28</f>
        <v>3773</v>
      </c>
      <c r="S63" s="36">
        <f>'Location 4'!S$28</f>
        <v>3773</v>
      </c>
      <c r="T63" s="36">
        <f>'Location 4'!T$28</f>
        <v>3773</v>
      </c>
      <c r="U63" s="36">
        <f>'Location 4'!U$28</f>
        <v>3773</v>
      </c>
      <c r="V63" s="36">
        <f>'Location 4'!V$28</f>
        <v>3773</v>
      </c>
      <c r="W63" s="36">
        <f>'Location 4'!W$28</f>
        <v>3773</v>
      </c>
      <c r="X63" s="36">
        <f>'Location 4'!X$28</f>
        <v>3773</v>
      </c>
      <c r="Y63" s="36">
        <f>'Location 4'!Y$28</f>
        <v>3773</v>
      </c>
      <c r="Z63" s="36">
        <f>'Location 4'!Z$28</f>
        <v>3773</v>
      </c>
      <c r="AA63" s="36">
        <f>'Location 4'!AA$28</f>
        <v>3773</v>
      </c>
      <c r="AB63" s="36">
        <f>'Location 4'!AB$28</f>
        <v>3773</v>
      </c>
      <c r="AC63" s="36">
        <f>'Location 4'!AC$28</f>
        <v>3773</v>
      </c>
    </row>
    <row r="64" spans="3:29" hidden="1" outlineLevel="1" x14ac:dyDescent="0.3">
      <c r="D64" s="3"/>
      <c r="E64" s="48" t="s">
        <v>81</v>
      </c>
      <c r="F64" s="53">
        <f>'Location 5'!F$28</f>
        <v>0</v>
      </c>
      <c r="G64" s="53">
        <f>'Location 5'!G$28</f>
        <v>0</v>
      </c>
      <c r="H64" s="53">
        <f>'Location 5'!H$28</f>
        <v>0</v>
      </c>
      <c r="I64" s="53">
        <f>'Location 5'!I$28</f>
        <v>0</v>
      </c>
      <c r="J64" s="53">
        <f>'Location 5'!J$28</f>
        <v>0</v>
      </c>
      <c r="K64" s="53">
        <f>'Location 5'!K$28</f>
        <v>0</v>
      </c>
      <c r="L64" s="53">
        <f>'Location 5'!L$28</f>
        <v>0</v>
      </c>
      <c r="M64" s="53">
        <f>'Location 5'!M$28</f>
        <v>0</v>
      </c>
      <c r="N64" s="53">
        <f>'Location 5'!N$28</f>
        <v>1992.375</v>
      </c>
      <c r="O64" s="53">
        <f>'Location 5'!O$28</f>
        <v>1992.375</v>
      </c>
      <c r="P64" s="53">
        <f>'Location 5'!P$28</f>
        <v>1992.375</v>
      </c>
      <c r="Q64" s="53">
        <f>'Location 5'!Q$28</f>
        <v>1992.375</v>
      </c>
      <c r="R64" s="53">
        <f>'Location 5'!R$28</f>
        <v>1992.375</v>
      </c>
      <c r="S64" s="53">
        <f>'Location 5'!S$28</f>
        <v>1992.375</v>
      </c>
      <c r="T64" s="53">
        <f>'Location 5'!T$28</f>
        <v>1992.375</v>
      </c>
      <c r="U64" s="53">
        <f>'Location 5'!U$28</f>
        <v>1992.375</v>
      </c>
      <c r="V64" s="53">
        <f>'Location 5'!V$28</f>
        <v>1992.375</v>
      </c>
      <c r="W64" s="53">
        <f>'Location 5'!W$28</f>
        <v>1992.375</v>
      </c>
      <c r="X64" s="53">
        <f>'Location 5'!X$28</f>
        <v>1992.375</v>
      </c>
      <c r="Y64" s="53">
        <f>'Location 5'!Y$28</f>
        <v>1992.375</v>
      </c>
      <c r="Z64" s="53">
        <f>'Location 5'!Z$28</f>
        <v>1992.375</v>
      </c>
      <c r="AA64" s="53">
        <f>'Location 5'!AA$28</f>
        <v>1992.375</v>
      </c>
      <c r="AB64" s="53">
        <f>'Location 5'!AB$28</f>
        <v>1992.375</v>
      </c>
      <c r="AC64" s="53">
        <f>'Location 5'!AC$28</f>
        <v>1992.375</v>
      </c>
    </row>
    <row r="65" spans="3:29" s="101" customFormat="1" collapsed="1" x14ac:dyDescent="0.3">
      <c r="C65" s="98"/>
      <c r="D65" s="99"/>
      <c r="E65" s="99" t="s">
        <v>99</v>
      </c>
      <c r="F65" s="100">
        <f>SUM(F60:F64)</f>
        <v>1293.5999999999999</v>
      </c>
      <c r="G65" s="100">
        <f t="shared" ref="G65" si="116">SUM(G60:G64)</f>
        <v>1293.5999999999999</v>
      </c>
      <c r="H65" s="100">
        <f t="shared" ref="H65" si="117">SUM(H60:H64)</f>
        <v>2352.35</v>
      </c>
      <c r="I65" s="100">
        <f t="shared" ref="I65" si="118">SUM(I60:I64)</f>
        <v>2352.35</v>
      </c>
      <c r="J65" s="100">
        <f t="shared" ref="J65" si="119">SUM(J60:J64)</f>
        <v>4229.2250000000004</v>
      </c>
      <c r="K65" s="100">
        <f t="shared" ref="K65" si="120">SUM(K60:K64)</f>
        <v>4229.2250000000004</v>
      </c>
      <c r="L65" s="100">
        <f t="shared" ref="L65" si="121">SUM(L60:L64)</f>
        <v>8002.2250000000004</v>
      </c>
      <c r="M65" s="100">
        <f t="shared" ref="M65" si="122">SUM(M60:M64)</f>
        <v>8002.2250000000004</v>
      </c>
      <c r="N65" s="100">
        <f t="shared" ref="N65" si="123">SUM(N60:N64)</f>
        <v>9994.6</v>
      </c>
      <c r="O65" s="100">
        <f t="shared" ref="O65" si="124">SUM(O60:O64)</f>
        <v>9994.6</v>
      </c>
      <c r="P65" s="100">
        <f t="shared" ref="P65" si="125">SUM(P60:P64)</f>
        <v>9994.6</v>
      </c>
      <c r="Q65" s="100">
        <f t="shared" ref="Q65" si="126">SUM(Q60:Q64)</f>
        <v>9994.6</v>
      </c>
      <c r="R65" s="100">
        <f t="shared" ref="R65" si="127">SUM(R60:R64)</f>
        <v>9994.6</v>
      </c>
      <c r="S65" s="100">
        <f t="shared" ref="S65" si="128">SUM(S60:S64)</f>
        <v>9994.6</v>
      </c>
      <c r="T65" s="100">
        <f t="shared" ref="T65" si="129">SUM(T60:T64)</f>
        <v>9994.6</v>
      </c>
      <c r="U65" s="100">
        <f t="shared" ref="U65" si="130">SUM(U60:U64)</f>
        <v>9994.6</v>
      </c>
      <c r="V65" s="100">
        <f t="shared" ref="V65" si="131">SUM(V60:V64)</f>
        <v>9994.6</v>
      </c>
      <c r="W65" s="100">
        <f t="shared" ref="W65" si="132">SUM(W60:W64)</f>
        <v>9994.6</v>
      </c>
      <c r="X65" s="100">
        <f t="shared" ref="X65" si="133">SUM(X60:X64)</f>
        <v>9994.6</v>
      </c>
      <c r="Y65" s="100">
        <f t="shared" ref="Y65" si="134">SUM(Y60:Y64)</f>
        <v>9994.6</v>
      </c>
      <c r="Z65" s="100">
        <f t="shared" ref="Z65" si="135">SUM(Z60:Z64)</f>
        <v>9994.6</v>
      </c>
      <c r="AA65" s="100">
        <f t="shared" ref="AA65" si="136">SUM(AA60:AA64)</f>
        <v>9994.6</v>
      </c>
      <c r="AB65" s="100">
        <f t="shared" ref="AB65" si="137">SUM(AB60:AB64)</f>
        <v>9994.6</v>
      </c>
      <c r="AC65" s="100">
        <f t="shared" ref="AC65" si="138">SUM(AC60:AC64)</f>
        <v>9994.6</v>
      </c>
    </row>
    <row r="66" spans="3:29" s="101" customFormat="1" x14ac:dyDescent="0.3"/>
    <row r="67" spans="3:29" s="101" customFormat="1" hidden="1" outlineLevel="1" x14ac:dyDescent="0.3">
      <c r="C67" s="98"/>
      <c r="D67" s="99" t="s">
        <v>96</v>
      </c>
      <c r="E67" s="99" t="s">
        <v>77</v>
      </c>
      <c r="F67" s="100">
        <f>'Location 1'!F$27</f>
        <v>665.27999999999986</v>
      </c>
      <c r="G67" s="100">
        <f>'Location 1'!G$27</f>
        <v>665.27999999999986</v>
      </c>
      <c r="H67" s="100">
        <f>'Location 1'!H$27</f>
        <v>665.27999999999986</v>
      </c>
      <c r="I67" s="100">
        <f>'Location 1'!I$27</f>
        <v>665.27999999999986</v>
      </c>
      <c r="J67" s="100">
        <f>'Location 1'!J$27</f>
        <v>665.27999999999986</v>
      </c>
      <c r="K67" s="100">
        <f>'Location 1'!K$27</f>
        <v>665.27999999999986</v>
      </c>
      <c r="L67" s="100">
        <f>'Location 1'!L$27</f>
        <v>665.27999999999986</v>
      </c>
      <c r="M67" s="100">
        <f>'Location 1'!M$27</f>
        <v>665.27999999999986</v>
      </c>
      <c r="N67" s="100">
        <f>'Location 1'!N$27</f>
        <v>665.27999999999986</v>
      </c>
      <c r="O67" s="100">
        <f>'Location 1'!O$27</f>
        <v>665.27999999999986</v>
      </c>
      <c r="P67" s="100">
        <f>'Location 1'!P$27</f>
        <v>665.27999999999986</v>
      </c>
      <c r="Q67" s="100">
        <f>'Location 1'!Q$27</f>
        <v>665.27999999999986</v>
      </c>
      <c r="R67" s="100">
        <f>'Location 1'!R$27</f>
        <v>665.27999999999986</v>
      </c>
      <c r="S67" s="100">
        <f>'Location 1'!S$27</f>
        <v>665.27999999999986</v>
      </c>
      <c r="T67" s="100">
        <f>'Location 1'!T$27</f>
        <v>665.27999999999986</v>
      </c>
      <c r="U67" s="100">
        <f>'Location 1'!U$27</f>
        <v>665.27999999999986</v>
      </c>
      <c r="V67" s="100">
        <f>'Location 1'!V$27</f>
        <v>665.27999999999986</v>
      </c>
      <c r="W67" s="100">
        <f>'Location 1'!W$27</f>
        <v>665.27999999999986</v>
      </c>
      <c r="X67" s="100">
        <f>'Location 1'!X$27</f>
        <v>665.27999999999986</v>
      </c>
      <c r="Y67" s="100">
        <f>'Location 1'!Y$27</f>
        <v>665.27999999999986</v>
      </c>
      <c r="Z67" s="100">
        <f>'Location 1'!Z$27</f>
        <v>665.27999999999986</v>
      </c>
      <c r="AA67" s="100">
        <f>'Location 1'!AA$27</f>
        <v>665.27999999999986</v>
      </c>
      <c r="AB67" s="100">
        <f>'Location 1'!AB$27</f>
        <v>665.27999999999986</v>
      </c>
      <c r="AC67" s="100">
        <f>'Location 1'!AC$27</f>
        <v>665.27999999999986</v>
      </c>
    </row>
    <row r="68" spans="3:29" s="101" customFormat="1" hidden="1" outlineLevel="1" x14ac:dyDescent="0.3">
      <c r="C68" s="98"/>
      <c r="D68" s="99"/>
      <c r="E68" s="99" t="s">
        <v>78</v>
      </c>
      <c r="F68" s="100">
        <f>'Location 2'!F$27</f>
        <v>0</v>
      </c>
      <c r="G68" s="100">
        <f>'Location 2'!G$27</f>
        <v>0</v>
      </c>
      <c r="H68" s="100">
        <f>'Location 2'!H$27</f>
        <v>544.5</v>
      </c>
      <c r="I68" s="100">
        <f>'Location 2'!I$27</f>
        <v>544.5</v>
      </c>
      <c r="J68" s="100">
        <f>'Location 2'!J$27</f>
        <v>544.5</v>
      </c>
      <c r="K68" s="100">
        <f>'Location 2'!K$27</f>
        <v>544.5</v>
      </c>
      <c r="L68" s="100">
        <f>'Location 2'!L$27</f>
        <v>544.5</v>
      </c>
      <c r="M68" s="100">
        <f>'Location 2'!M$27</f>
        <v>544.5</v>
      </c>
      <c r="N68" s="100">
        <f>'Location 2'!N$27</f>
        <v>544.5</v>
      </c>
      <c r="O68" s="100">
        <f>'Location 2'!O$27</f>
        <v>544.5</v>
      </c>
      <c r="P68" s="100">
        <f>'Location 2'!P$27</f>
        <v>544.5</v>
      </c>
      <c r="Q68" s="100">
        <f>'Location 2'!Q$27</f>
        <v>544.5</v>
      </c>
      <c r="R68" s="100">
        <f>'Location 2'!R$27</f>
        <v>544.5</v>
      </c>
      <c r="S68" s="100">
        <f>'Location 2'!S$27</f>
        <v>544.5</v>
      </c>
      <c r="T68" s="100">
        <f>'Location 2'!T$27</f>
        <v>544.5</v>
      </c>
      <c r="U68" s="100">
        <f>'Location 2'!U$27</f>
        <v>544.5</v>
      </c>
      <c r="V68" s="100">
        <f>'Location 2'!V$27</f>
        <v>544.5</v>
      </c>
      <c r="W68" s="100">
        <f>'Location 2'!W$27</f>
        <v>544.5</v>
      </c>
      <c r="X68" s="100">
        <f>'Location 2'!X$27</f>
        <v>544.5</v>
      </c>
      <c r="Y68" s="100">
        <f>'Location 2'!Y$27</f>
        <v>544.5</v>
      </c>
      <c r="Z68" s="100">
        <f>'Location 2'!Z$27</f>
        <v>544.5</v>
      </c>
      <c r="AA68" s="100">
        <f>'Location 2'!AA$27</f>
        <v>544.5</v>
      </c>
      <c r="AB68" s="100">
        <f>'Location 2'!AB$27</f>
        <v>544.5</v>
      </c>
      <c r="AC68" s="100">
        <f>'Location 2'!AC$27</f>
        <v>544.5</v>
      </c>
    </row>
    <row r="69" spans="3:29" s="101" customFormat="1" hidden="1" outlineLevel="1" x14ac:dyDescent="0.3">
      <c r="C69" s="98"/>
      <c r="D69" s="99"/>
      <c r="E69" s="99" t="s">
        <v>79</v>
      </c>
      <c r="F69" s="100">
        <f>'Location 3'!F$27</f>
        <v>0</v>
      </c>
      <c r="G69" s="100">
        <f>'Location 3'!G$27</f>
        <v>0</v>
      </c>
      <c r="H69" s="100">
        <f>'Location 3'!H$27</f>
        <v>0</v>
      </c>
      <c r="I69" s="100">
        <f>'Location 3'!I$27</f>
        <v>0</v>
      </c>
      <c r="J69" s="100">
        <f>'Location 3'!J$27</f>
        <v>965.25000000000023</v>
      </c>
      <c r="K69" s="100">
        <f>'Location 3'!K$27</f>
        <v>965.25000000000023</v>
      </c>
      <c r="L69" s="100">
        <f>'Location 3'!L$27</f>
        <v>965.25000000000023</v>
      </c>
      <c r="M69" s="100">
        <f>'Location 3'!M$27</f>
        <v>965.25000000000023</v>
      </c>
      <c r="N69" s="100">
        <f>'Location 3'!N$27</f>
        <v>965.25000000000023</v>
      </c>
      <c r="O69" s="100">
        <f>'Location 3'!O$27</f>
        <v>965.25000000000023</v>
      </c>
      <c r="P69" s="100">
        <f>'Location 3'!P$27</f>
        <v>965.25000000000023</v>
      </c>
      <c r="Q69" s="100">
        <f>'Location 3'!Q$27</f>
        <v>965.25000000000023</v>
      </c>
      <c r="R69" s="100">
        <f>'Location 3'!R$27</f>
        <v>965.25000000000023</v>
      </c>
      <c r="S69" s="100">
        <f>'Location 3'!S$27</f>
        <v>965.25000000000023</v>
      </c>
      <c r="T69" s="100">
        <f>'Location 3'!T$27</f>
        <v>965.25000000000023</v>
      </c>
      <c r="U69" s="100">
        <f>'Location 3'!U$27</f>
        <v>965.25000000000023</v>
      </c>
      <c r="V69" s="100">
        <f>'Location 3'!V$27</f>
        <v>965.25000000000023</v>
      </c>
      <c r="W69" s="100">
        <f>'Location 3'!W$27</f>
        <v>965.25000000000023</v>
      </c>
      <c r="X69" s="100">
        <f>'Location 3'!X$27</f>
        <v>965.25000000000023</v>
      </c>
      <c r="Y69" s="100">
        <f>'Location 3'!Y$27</f>
        <v>965.25000000000023</v>
      </c>
      <c r="Z69" s="100">
        <f>'Location 3'!Z$27</f>
        <v>965.25000000000023</v>
      </c>
      <c r="AA69" s="100">
        <f>'Location 3'!AA$27</f>
        <v>965.25000000000023</v>
      </c>
      <c r="AB69" s="100">
        <f>'Location 3'!AB$27</f>
        <v>965.25000000000023</v>
      </c>
      <c r="AC69" s="100">
        <f>'Location 3'!AC$27</f>
        <v>965.25000000000023</v>
      </c>
    </row>
    <row r="70" spans="3:29" s="101" customFormat="1" hidden="1" outlineLevel="1" x14ac:dyDescent="0.3">
      <c r="C70" s="98"/>
      <c r="D70" s="99"/>
      <c r="E70" s="99" t="s">
        <v>80</v>
      </c>
      <c r="F70" s="100">
        <f>'Location 4'!F$27</f>
        <v>0</v>
      </c>
      <c r="G70" s="100">
        <f>'Location 4'!G$27</f>
        <v>0</v>
      </c>
      <c r="H70" s="100">
        <f>'Location 4'!H$27</f>
        <v>0</v>
      </c>
      <c r="I70" s="100">
        <f>'Location 4'!I$27</f>
        <v>0</v>
      </c>
      <c r="J70" s="100">
        <f>'Location 4'!J$27</f>
        <v>0</v>
      </c>
      <c r="K70" s="100">
        <f>'Location 4'!K$27</f>
        <v>0</v>
      </c>
      <c r="L70" s="100">
        <f>'Location 4'!L$27</f>
        <v>1940.3999999999999</v>
      </c>
      <c r="M70" s="100">
        <f>'Location 4'!M$27</f>
        <v>1940.3999999999999</v>
      </c>
      <c r="N70" s="100">
        <f>'Location 4'!N$27</f>
        <v>1940.3999999999999</v>
      </c>
      <c r="O70" s="100">
        <f>'Location 4'!O$27</f>
        <v>1940.3999999999999</v>
      </c>
      <c r="P70" s="100">
        <f>'Location 4'!P$27</f>
        <v>1940.3999999999999</v>
      </c>
      <c r="Q70" s="100">
        <f>'Location 4'!Q$27</f>
        <v>1940.3999999999999</v>
      </c>
      <c r="R70" s="100">
        <f>'Location 4'!R$27</f>
        <v>1940.3999999999999</v>
      </c>
      <c r="S70" s="100">
        <f>'Location 4'!S$27</f>
        <v>1940.3999999999999</v>
      </c>
      <c r="T70" s="100">
        <f>'Location 4'!T$27</f>
        <v>1940.3999999999999</v>
      </c>
      <c r="U70" s="100">
        <f>'Location 4'!U$27</f>
        <v>1940.3999999999999</v>
      </c>
      <c r="V70" s="100">
        <f>'Location 4'!V$27</f>
        <v>1940.3999999999999</v>
      </c>
      <c r="W70" s="100">
        <f>'Location 4'!W$27</f>
        <v>1940.3999999999999</v>
      </c>
      <c r="X70" s="100">
        <f>'Location 4'!X$27</f>
        <v>1940.3999999999999</v>
      </c>
      <c r="Y70" s="100">
        <f>'Location 4'!Y$27</f>
        <v>1940.3999999999999</v>
      </c>
      <c r="Z70" s="100">
        <f>'Location 4'!Z$27</f>
        <v>1940.3999999999999</v>
      </c>
      <c r="AA70" s="100">
        <f>'Location 4'!AA$27</f>
        <v>1940.3999999999999</v>
      </c>
      <c r="AB70" s="100">
        <f>'Location 4'!AB$27</f>
        <v>1940.3999999999999</v>
      </c>
      <c r="AC70" s="100">
        <f>'Location 4'!AC$27</f>
        <v>1940.3999999999999</v>
      </c>
    </row>
    <row r="71" spans="3:29" s="101" customFormat="1" hidden="1" outlineLevel="1" x14ac:dyDescent="0.3">
      <c r="D71" s="102"/>
      <c r="E71" s="103" t="s">
        <v>81</v>
      </c>
      <c r="F71" s="104">
        <f>'Location 5'!F$27</f>
        <v>0</v>
      </c>
      <c r="G71" s="104">
        <f>'Location 5'!G$27</f>
        <v>0</v>
      </c>
      <c r="H71" s="104">
        <f>'Location 5'!H$27</f>
        <v>0</v>
      </c>
      <c r="I71" s="104">
        <f>'Location 5'!I$27</f>
        <v>0</v>
      </c>
      <c r="J71" s="104">
        <f>'Location 5'!J$27</f>
        <v>0</v>
      </c>
      <c r="K71" s="104">
        <f>'Location 5'!K$27</f>
        <v>0</v>
      </c>
      <c r="L71" s="104">
        <f>'Location 5'!L$27</f>
        <v>0</v>
      </c>
      <c r="M71" s="104">
        <f>'Location 5'!M$27</f>
        <v>0</v>
      </c>
      <c r="N71" s="104">
        <f>'Location 5'!N$27</f>
        <v>1024.6500000000001</v>
      </c>
      <c r="O71" s="104">
        <f>'Location 5'!O$27</f>
        <v>1024.6500000000001</v>
      </c>
      <c r="P71" s="104">
        <f>'Location 5'!P$27</f>
        <v>1024.6500000000001</v>
      </c>
      <c r="Q71" s="104">
        <f>'Location 5'!Q$27</f>
        <v>1024.6500000000001</v>
      </c>
      <c r="R71" s="104">
        <f>'Location 5'!R$27</f>
        <v>1024.6500000000001</v>
      </c>
      <c r="S71" s="104">
        <f>'Location 5'!S$27</f>
        <v>1024.6500000000001</v>
      </c>
      <c r="T71" s="104">
        <f>'Location 5'!T$27</f>
        <v>1024.6500000000001</v>
      </c>
      <c r="U71" s="104">
        <f>'Location 5'!U$27</f>
        <v>1024.6500000000001</v>
      </c>
      <c r="V71" s="104">
        <f>'Location 5'!V$27</f>
        <v>1024.6500000000001</v>
      </c>
      <c r="W71" s="104">
        <f>'Location 5'!W$27</f>
        <v>1024.6500000000001</v>
      </c>
      <c r="X71" s="104">
        <f>'Location 5'!X$27</f>
        <v>1024.6500000000001</v>
      </c>
      <c r="Y71" s="104">
        <f>'Location 5'!Y$27</f>
        <v>1024.6500000000001</v>
      </c>
      <c r="Z71" s="104">
        <f>'Location 5'!Z$27</f>
        <v>1024.6500000000001</v>
      </c>
      <c r="AA71" s="104">
        <f>'Location 5'!AA$27</f>
        <v>1024.6500000000001</v>
      </c>
      <c r="AB71" s="104">
        <f>'Location 5'!AB$27</f>
        <v>1024.6500000000001</v>
      </c>
      <c r="AC71" s="104">
        <f>'Location 5'!AC$27</f>
        <v>1024.6500000000001</v>
      </c>
    </row>
    <row r="72" spans="3:29" s="101" customFormat="1" collapsed="1" x14ac:dyDescent="0.3">
      <c r="C72" s="98"/>
      <c r="D72" s="99"/>
      <c r="E72" s="99" t="s">
        <v>97</v>
      </c>
      <c r="F72" s="100">
        <f>SUM(F67:F71)</f>
        <v>665.27999999999986</v>
      </c>
      <c r="G72" s="100">
        <f t="shared" ref="G72" si="139">SUM(G67:G71)</f>
        <v>665.27999999999986</v>
      </c>
      <c r="H72" s="100">
        <f t="shared" ref="H72" si="140">SUM(H67:H71)</f>
        <v>1209.7799999999997</v>
      </c>
      <c r="I72" s="100">
        <f t="shared" ref="I72" si="141">SUM(I67:I71)</f>
        <v>1209.7799999999997</v>
      </c>
      <c r="J72" s="100">
        <f t="shared" ref="J72" si="142">SUM(J67:J71)</f>
        <v>2175.0299999999997</v>
      </c>
      <c r="K72" s="100">
        <f t="shared" ref="K72" si="143">SUM(K67:K71)</f>
        <v>2175.0299999999997</v>
      </c>
      <c r="L72" s="100">
        <f t="shared" ref="L72" si="144">SUM(L67:L71)</f>
        <v>4115.4299999999994</v>
      </c>
      <c r="M72" s="100">
        <f t="shared" ref="M72" si="145">SUM(M67:M71)</f>
        <v>4115.4299999999994</v>
      </c>
      <c r="N72" s="100">
        <f t="shared" ref="N72" si="146">SUM(N67:N71)</f>
        <v>5140.08</v>
      </c>
      <c r="O72" s="100">
        <f t="shared" ref="O72" si="147">SUM(O67:O71)</f>
        <v>5140.08</v>
      </c>
      <c r="P72" s="100">
        <f t="shared" ref="P72" si="148">SUM(P67:P71)</f>
        <v>5140.08</v>
      </c>
      <c r="Q72" s="100">
        <f t="shared" ref="Q72" si="149">SUM(Q67:Q71)</f>
        <v>5140.08</v>
      </c>
      <c r="R72" s="100">
        <f t="shared" ref="R72" si="150">SUM(R67:R71)</f>
        <v>5140.08</v>
      </c>
      <c r="S72" s="100">
        <f t="shared" ref="S72" si="151">SUM(S67:S71)</f>
        <v>5140.08</v>
      </c>
      <c r="T72" s="100">
        <f t="shared" ref="T72" si="152">SUM(T67:T71)</f>
        <v>5140.08</v>
      </c>
      <c r="U72" s="100">
        <f t="shared" ref="U72" si="153">SUM(U67:U71)</f>
        <v>5140.08</v>
      </c>
      <c r="V72" s="100">
        <f t="shared" ref="V72" si="154">SUM(V67:V71)</f>
        <v>5140.08</v>
      </c>
      <c r="W72" s="100">
        <f t="shared" ref="W72" si="155">SUM(W67:W71)</f>
        <v>5140.08</v>
      </c>
      <c r="X72" s="100">
        <f t="shared" ref="X72" si="156">SUM(X67:X71)</f>
        <v>5140.08</v>
      </c>
      <c r="Y72" s="100">
        <f t="shared" ref="Y72" si="157">SUM(Y67:Y71)</f>
        <v>5140.08</v>
      </c>
      <c r="Z72" s="100">
        <f t="shared" ref="Z72" si="158">SUM(Z67:Z71)</f>
        <v>5140.08</v>
      </c>
      <c r="AA72" s="100">
        <f t="shared" ref="AA72" si="159">SUM(AA67:AA71)</f>
        <v>5140.08</v>
      </c>
      <c r="AB72" s="100">
        <f t="shared" ref="AB72" si="160">SUM(AB67:AB71)</f>
        <v>5140.08</v>
      </c>
      <c r="AC72" s="100">
        <f t="shared" ref="AC72" si="161">SUM(AC67:AC71)</f>
        <v>5140.08</v>
      </c>
    </row>
    <row r="73" spans="3:29" s="101" customFormat="1" x14ac:dyDescent="0.3"/>
    <row r="74" spans="3:29" s="101" customFormat="1" hidden="1" outlineLevel="1" x14ac:dyDescent="0.3">
      <c r="C74" s="98"/>
      <c r="D74" s="99" t="s">
        <v>100</v>
      </c>
      <c r="E74" s="99" t="s">
        <v>77</v>
      </c>
      <c r="F74" s="100">
        <f>'Location 1'!F$30</f>
        <v>1958.8799999999997</v>
      </c>
      <c r="G74" s="100">
        <f>'Location 1'!G$30</f>
        <v>1958.8799999999997</v>
      </c>
      <c r="H74" s="100">
        <f>'Location 1'!H$30</f>
        <v>1958.8799999999997</v>
      </c>
      <c r="I74" s="100">
        <f>'Location 1'!I$30</f>
        <v>1958.8799999999997</v>
      </c>
      <c r="J74" s="100">
        <f>'Location 1'!J$30</f>
        <v>1958.8799999999997</v>
      </c>
      <c r="K74" s="100">
        <f>'Location 1'!K$30</f>
        <v>1958.8799999999997</v>
      </c>
      <c r="L74" s="100">
        <f>'Location 1'!L$30</f>
        <v>1958.8799999999997</v>
      </c>
      <c r="M74" s="100">
        <f>'Location 1'!M$30</f>
        <v>1958.8799999999997</v>
      </c>
      <c r="N74" s="100">
        <f>'Location 1'!N$30</f>
        <v>1958.8799999999997</v>
      </c>
      <c r="O74" s="100">
        <f>'Location 1'!O$30</f>
        <v>1958.8799999999997</v>
      </c>
      <c r="P74" s="100">
        <f>'Location 1'!P$30</f>
        <v>1958.8799999999997</v>
      </c>
      <c r="Q74" s="100">
        <f>'Location 1'!Q$30</f>
        <v>1958.8799999999997</v>
      </c>
      <c r="R74" s="100">
        <f>'Location 1'!R$30</f>
        <v>1958.8799999999997</v>
      </c>
      <c r="S74" s="100">
        <f>'Location 1'!S$30</f>
        <v>1958.8799999999997</v>
      </c>
      <c r="T74" s="100">
        <f>'Location 1'!T$30</f>
        <v>1958.8799999999997</v>
      </c>
      <c r="U74" s="100">
        <f>'Location 1'!U$30</f>
        <v>1958.8799999999997</v>
      </c>
      <c r="V74" s="100">
        <f>'Location 1'!V$30</f>
        <v>1958.8799999999997</v>
      </c>
      <c r="W74" s="100">
        <f>'Location 1'!W$30</f>
        <v>1958.8799999999997</v>
      </c>
      <c r="X74" s="100">
        <f>'Location 1'!X$30</f>
        <v>1958.8799999999997</v>
      </c>
      <c r="Y74" s="100">
        <f>'Location 1'!Y$30</f>
        <v>1958.8799999999997</v>
      </c>
      <c r="Z74" s="100">
        <f>'Location 1'!Z$30</f>
        <v>1958.8799999999997</v>
      </c>
      <c r="AA74" s="100">
        <f>'Location 1'!AA$30</f>
        <v>1958.8799999999997</v>
      </c>
      <c r="AB74" s="100">
        <f>'Location 1'!AB$30</f>
        <v>1958.8799999999997</v>
      </c>
      <c r="AC74" s="100">
        <f>'Location 1'!AC$30</f>
        <v>1958.8799999999997</v>
      </c>
    </row>
    <row r="75" spans="3:29" s="101" customFormat="1" hidden="1" outlineLevel="1" x14ac:dyDescent="0.3">
      <c r="C75" s="98"/>
      <c r="D75" s="99"/>
      <c r="E75" s="99" t="s">
        <v>78</v>
      </c>
      <c r="F75" s="100">
        <f>'Location 2'!F$30</f>
        <v>0</v>
      </c>
      <c r="G75" s="100">
        <f>'Location 2'!G$30</f>
        <v>0</v>
      </c>
      <c r="H75" s="100">
        <f>'Location 2'!H$30</f>
        <v>1603.25</v>
      </c>
      <c r="I75" s="100">
        <f>'Location 2'!I$30</f>
        <v>1603.25</v>
      </c>
      <c r="J75" s="100">
        <f>'Location 2'!J$30</f>
        <v>1603.25</v>
      </c>
      <c r="K75" s="100">
        <f>'Location 2'!K$30</f>
        <v>1603.25</v>
      </c>
      <c r="L75" s="100">
        <f>'Location 2'!L$30</f>
        <v>1603.25</v>
      </c>
      <c r="M75" s="100">
        <f>'Location 2'!M$30</f>
        <v>1603.25</v>
      </c>
      <c r="N75" s="100">
        <f>'Location 2'!N$30</f>
        <v>1603.25</v>
      </c>
      <c r="O75" s="100">
        <f>'Location 2'!O$30</f>
        <v>1603.25</v>
      </c>
      <c r="P75" s="100">
        <f>'Location 2'!P$30</f>
        <v>1603.25</v>
      </c>
      <c r="Q75" s="100">
        <f>'Location 2'!Q$30</f>
        <v>1603.25</v>
      </c>
      <c r="R75" s="100">
        <f>'Location 2'!R$30</f>
        <v>1603.25</v>
      </c>
      <c r="S75" s="100">
        <f>'Location 2'!S$30</f>
        <v>1603.25</v>
      </c>
      <c r="T75" s="100">
        <f>'Location 2'!T$30</f>
        <v>1603.25</v>
      </c>
      <c r="U75" s="100">
        <f>'Location 2'!U$30</f>
        <v>1603.25</v>
      </c>
      <c r="V75" s="100">
        <f>'Location 2'!V$30</f>
        <v>1603.25</v>
      </c>
      <c r="W75" s="100">
        <f>'Location 2'!W$30</f>
        <v>1603.25</v>
      </c>
      <c r="X75" s="100">
        <f>'Location 2'!X$30</f>
        <v>1603.25</v>
      </c>
      <c r="Y75" s="100">
        <f>'Location 2'!Y$30</f>
        <v>1603.25</v>
      </c>
      <c r="Z75" s="100">
        <f>'Location 2'!Z$30</f>
        <v>1603.25</v>
      </c>
      <c r="AA75" s="100">
        <f>'Location 2'!AA$30</f>
        <v>1603.25</v>
      </c>
      <c r="AB75" s="100">
        <f>'Location 2'!AB$30</f>
        <v>1603.25</v>
      </c>
      <c r="AC75" s="100">
        <f>'Location 2'!AC$30</f>
        <v>1603.25</v>
      </c>
    </row>
    <row r="76" spans="3:29" s="101" customFormat="1" hidden="1" outlineLevel="1" x14ac:dyDescent="0.3">
      <c r="C76" s="98"/>
      <c r="D76" s="99"/>
      <c r="E76" s="99" t="s">
        <v>79</v>
      </c>
      <c r="F76" s="100">
        <f>'Location 3'!F$30</f>
        <v>0</v>
      </c>
      <c r="G76" s="100">
        <f>'Location 3'!G$30</f>
        <v>0</v>
      </c>
      <c r="H76" s="100">
        <f>'Location 3'!H$30</f>
        <v>0</v>
      </c>
      <c r="I76" s="100">
        <f>'Location 3'!I$30</f>
        <v>0</v>
      </c>
      <c r="J76" s="100">
        <f>'Location 3'!J$30</f>
        <v>2842.1250000000009</v>
      </c>
      <c r="K76" s="100">
        <f>'Location 3'!K$30</f>
        <v>2842.1250000000009</v>
      </c>
      <c r="L76" s="100">
        <f>'Location 3'!L$30</f>
        <v>2842.1250000000009</v>
      </c>
      <c r="M76" s="100">
        <f>'Location 3'!M$30</f>
        <v>2842.1250000000009</v>
      </c>
      <c r="N76" s="100">
        <f>'Location 3'!N$30</f>
        <v>2842.1250000000009</v>
      </c>
      <c r="O76" s="100">
        <f>'Location 3'!O$30</f>
        <v>2842.1250000000009</v>
      </c>
      <c r="P76" s="100">
        <f>'Location 3'!P$30</f>
        <v>2842.1250000000009</v>
      </c>
      <c r="Q76" s="100">
        <f>'Location 3'!Q$30</f>
        <v>2842.1250000000009</v>
      </c>
      <c r="R76" s="100">
        <f>'Location 3'!R$30</f>
        <v>2842.1250000000009</v>
      </c>
      <c r="S76" s="100">
        <f>'Location 3'!S$30</f>
        <v>2842.1250000000009</v>
      </c>
      <c r="T76" s="100">
        <f>'Location 3'!T$30</f>
        <v>2842.1250000000009</v>
      </c>
      <c r="U76" s="100">
        <f>'Location 3'!U$30</f>
        <v>2842.1250000000009</v>
      </c>
      <c r="V76" s="100">
        <f>'Location 3'!V$30</f>
        <v>2842.1250000000009</v>
      </c>
      <c r="W76" s="100">
        <f>'Location 3'!W$30</f>
        <v>2842.1250000000009</v>
      </c>
      <c r="X76" s="100">
        <f>'Location 3'!X$30</f>
        <v>2842.1250000000009</v>
      </c>
      <c r="Y76" s="100">
        <f>'Location 3'!Y$30</f>
        <v>2842.1250000000009</v>
      </c>
      <c r="Z76" s="100">
        <f>'Location 3'!Z$30</f>
        <v>2842.1250000000009</v>
      </c>
      <c r="AA76" s="100">
        <f>'Location 3'!AA$30</f>
        <v>2842.1250000000009</v>
      </c>
      <c r="AB76" s="100">
        <f>'Location 3'!AB$30</f>
        <v>2842.1250000000009</v>
      </c>
      <c r="AC76" s="100">
        <f>'Location 3'!AC$30</f>
        <v>2842.1250000000009</v>
      </c>
    </row>
    <row r="77" spans="3:29" s="101" customFormat="1" hidden="1" outlineLevel="1" x14ac:dyDescent="0.3">
      <c r="C77" s="98"/>
      <c r="D77" s="99"/>
      <c r="E77" s="99" t="s">
        <v>80</v>
      </c>
      <c r="F77" s="100">
        <f>'Location 4'!F$30</f>
        <v>0</v>
      </c>
      <c r="G77" s="100">
        <f>'Location 4'!G$30</f>
        <v>0</v>
      </c>
      <c r="H77" s="100">
        <f>'Location 4'!H$30</f>
        <v>0</v>
      </c>
      <c r="I77" s="100">
        <f>'Location 4'!I$30</f>
        <v>0</v>
      </c>
      <c r="J77" s="100">
        <f>'Location 4'!J$30</f>
        <v>0</v>
      </c>
      <c r="K77" s="100">
        <f>'Location 4'!K$30</f>
        <v>0</v>
      </c>
      <c r="L77" s="100">
        <f>'Location 4'!L$30</f>
        <v>5713.4</v>
      </c>
      <c r="M77" s="100">
        <f>'Location 4'!M$30</f>
        <v>5713.4</v>
      </c>
      <c r="N77" s="100">
        <f>'Location 4'!N$30</f>
        <v>5713.4</v>
      </c>
      <c r="O77" s="100">
        <f>'Location 4'!O$30</f>
        <v>5713.4</v>
      </c>
      <c r="P77" s="100">
        <f>'Location 4'!P$30</f>
        <v>5713.4</v>
      </c>
      <c r="Q77" s="100">
        <f>'Location 4'!Q$30</f>
        <v>5713.4</v>
      </c>
      <c r="R77" s="100">
        <f>'Location 4'!R$30</f>
        <v>5713.4</v>
      </c>
      <c r="S77" s="100">
        <f>'Location 4'!S$30</f>
        <v>5713.4</v>
      </c>
      <c r="T77" s="100">
        <f>'Location 4'!T$30</f>
        <v>5713.4</v>
      </c>
      <c r="U77" s="100">
        <f>'Location 4'!U$30</f>
        <v>5713.4</v>
      </c>
      <c r="V77" s="100">
        <f>'Location 4'!V$30</f>
        <v>5713.4</v>
      </c>
      <c r="W77" s="100">
        <f>'Location 4'!W$30</f>
        <v>5713.4</v>
      </c>
      <c r="X77" s="100">
        <f>'Location 4'!X$30</f>
        <v>5713.4</v>
      </c>
      <c r="Y77" s="100">
        <f>'Location 4'!Y$30</f>
        <v>5713.4</v>
      </c>
      <c r="Z77" s="100">
        <f>'Location 4'!Z$30</f>
        <v>5713.4</v>
      </c>
      <c r="AA77" s="100">
        <f>'Location 4'!AA$30</f>
        <v>5713.4</v>
      </c>
      <c r="AB77" s="100">
        <f>'Location 4'!AB$30</f>
        <v>5713.4</v>
      </c>
      <c r="AC77" s="100">
        <f>'Location 4'!AC$30</f>
        <v>5713.4</v>
      </c>
    </row>
    <row r="78" spans="3:29" s="101" customFormat="1" hidden="1" outlineLevel="1" x14ac:dyDescent="0.3">
      <c r="D78" s="102"/>
      <c r="E78" s="103" t="s">
        <v>81</v>
      </c>
      <c r="F78" s="104">
        <f>'Location 5'!F$30</f>
        <v>0</v>
      </c>
      <c r="G78" s="104">
        <f>'Location 5'!G$30</f>
        <v>0</v>
      </c>
      <c r="H78" s="104">
        <f>'Location 5'!H$30</f>
        <v>0</v>
      </c>
      <c r="I78" s="104">
        <f>'Location 5'!I$30</f>
        <v>0</v>
      </c>
      <c r="J78" s="104">
        <f>'Location 5'!J$30</f>
        <v>0</v>
      </c>
      <c r="K78" s="104">
        <f>'Location 5'!K$30</f>
        <v>0</v>
      </c>
      <c r="L78" s="104">
        <f>'Location 5'!L$30</f>
        <v>0</v>
      </c>
      <c r="M78" s="104">
        <f>'Location 5'!M$30</f>
        <v>0</v>
      </c>
      <c r="N78" s="104">
        <f>'Location 5'!N$30</f>
        <v>3017.0250000000001</v>
      </c>
      <c r="O78" s="104">
        <f>'Location 5'!O$30</f>
        <v>3017.0250000000001</v>
      </c>
      <c r="P78" s="104">
        <f>'Location 5'!P$30</f>
        <v>3017.0250000000001</v>
      </c>
      <c r="Q78" s="104">
        <f>'Location 5'!Q$30</f>
        <v>3017.0250000000001</v>
      </c>
      <c r="R78" s="104">
        <f>'Location 5'!R$30</f>
        <v>3017.0250000000001</v>
      </c>
      <c r="S78" s="104">
        <f>'Location 5'!S$30</f>
        <v>3017.0250000000001</v>
      </c>
      <c r="T78" s="104">
        <f>'Location 5'!T$30</f>
        <v>3017.0250000000001</v>
      </c>
      <c r="U78" s="104">
        <f>'Location 5'!U$30</f>
        <v>3017.0250000000001</v>
      </c>
      <c r="V78" s="104">
        <f>'Location 5'!V$30</f>
        <v>3017.0250000000001</v>
      </c>
      <c r="W78" s="104">
        <f>'Location 5'!W$30</f>
        <v>3017.0250000000001</v>
      </c>
      <c r="X78" s="104">
        <f>'Location 5'!X$30</f>
        <v>3017.0250000000001</v>
      </c>
      <c r="Y78" s="104">
        <f>'Location 5'!Y$30</f>
        <v>3017.0250000000001</v>
      </c>
      <c r="Z78" s="104">
        <f>'Location 5'!Z$30</f>
        <v>3017.0250000000001</v>
      </c>
      <c r="AA78" s="104">
        <f>'Location 5'!AA$30</f>
        <v>3017.0250000000001</v>
      </c>
      <c r="AB78" s="104">
        <f>'Location 5'!AB$30</f>
        <v>3017.0250000000001</v>
      </c>
      <c r="AC78" s="104">
        <f>'Location 5'!AC$30</f>
        <v>3017.0250000000001</v>
      </c>
    </row>
    <row r="79" spans="3:29" s="101" customFormat="1" collapsed="1" x14ac:dyDescent="0.3">
      <c r="C79" s="98"/>
      <c r="D79" s="99"/>
      <c r="E79" s="99" t="s">
        <v>66</v>
      </c>
      <c r="F79" s="100">
        <f>SUM(F74:F78)</f>
        <v>1958.8799999999997</v>
      </c>
      <c r="G79" s="100">
        <f t="shared" ref="G79" si="162">SUM(G74:G78)</f>
        <v>1958.8799999999997</v>
      </c>
      <c r="H79" s="100">
        <f t="shared" ref="H79" si="163">SUM(H74:H78)</f>
        <v>3562.1299999999997</v>
      </c>
      <c r="I79" s="100">
        <f t="shared" ref="I79" si="164">SUM(I74:I78)</f>
        <v>3562.1299999999997</v>
      </c>
      <c r="J79" s="100">
        <f t="shared" ref="J79" si="165">SUM(J74:J78)</f>
        <v>6404.255000000001</v>
      </c>
      <c r="K79" s="100">
        <f t="shared" ref="K79" si="166">SUM(K74:K78)</f>
        <v>6404.255000000001</v>
      </c>
      <c r="L79" s="100">
        <f t="shared" ref="L79" si="167">SUM(L74:L78)</f>
        <v>12117.655000000001</v>
      </c>
      <c r="M79" s="100">
        <f t="shared" ref="M79" si="168">SUM(M74:M78)</f>
        <v>12117.655000000001</v>
      </c>
      <c r="N79" s="100">
        <f t="shared" ref="N79" si="169">SUM(N74:N78)</f>
        <v>15134.68</v>
      </c>
      <c r="O79" s="100">
        <f t="shared" ref="O79" si="170">SUM(O74:O78)</f>
        <v>15134.68</v>
      </c>
      <c r="P79" s="100">
        <f t="shared" ref="P79" si="171">SUM(P74:P78)</f>
        <v>15134.68</v>
      </c>
      <c r="Q79" s="100">
        <f t="shared" ref="Q79" si="172">SUM(Q74:Q78)</f>
        <v>15134.68</v>
      </c>
      <c r="R79" s="100">
        <f t="shared" ref="R79" si="173">SUM(R74:R78)</f>
        <v>15134.68</v>
      </c>
      <c r="S79" s="100">
        <f t="shared" ref="S79" si="174">SUM(S74:S78)</f>
        <v>15134.68</v>
      </c>
      <c r="T79" s="100">
        <f t="shared" ref="T79" si="175">SUM(T74:T78)</f>
        <v>15134.68</v>
      </c>
      <c r="U79" s="100">
        <f t="shared" ref="U79" si="176">SUM(U74:U78)</f>
        <v>15134.68</v>
      </c>
      <c r="V79" s="100">
        <f t="shared" ref="V79" si="177">SUM(V74:V78)</f>
        <v>15134.68</v>
      </c>
      <c r="W79" s="100">
        <f t="shared" ref="W79" si="178">SUM(W74:W78)</f>
        <v>15134.68</v>
      </c>
      <c r="X79" s="100">
        <f t="shared" ref="X79" si="179">SUM(X74:X78)</f>
        <v>15134.68</v>
      </c>
      <c r="Y79" s="100">
        <f t="shared" ref="Y79" si="180">SUM(Y74:Y78)</f>
        <v>15134.68</v>
      </c>
      <c r="Z79" s="100">
        <f t="shared" ref="Z79" si="181">SUM(Z74:Z78)</f>
        <v>15134.68</v>
      </c>
      <c r="AA79" s="100">
        <f t="shared" ref="AA79" si="182">SUM(AA74:AA78)</f>
        <v>15134.68</v>
      </c>
      <c r="AB79" s="100">
        <f t="shared" ref="AB79" si="183">SUM(AB74:AB78)</f>
        <v>15134.68</v>
      </c>
      <c r="AC79" s="100">
        <f t="shared" ref="AC79" si="184">SUM(AC74:AC78)</f>
        <v>15134.68</v>
      </c>
    </row>
    <row r="81" spans="3:29" hidden="1" outlineLevel="1" x14ac:dyDescent="0.3">
      <c r="C81" s="81"/>
      <c r="D81" s="80" t="s">
        <v>101</v>
      </c>
      <c r="E81" s="80" t="s">
        <v>77</v>
      </c>
      <c r="F81" s="84">
        <f>'Location 1'!F$33</f>
        <v>-460.52159999999998</v>
      </c>
      <c r="G81" s="84">
        <f>'Location 1'!G$33</f>
        <v>-460.52159999999998</v>
      </c>
      <c r="H81" s="84">
        <f>'Location 1'!H$33</f>
        <v>-460.52159999999998</v>
      </c>
      <c r="I81" s="84">
        <f>'Location 1'!I$33</f>
        <v>-460.52159999999998</v>
      </c>
      <c r="J81" s="84">
        <f>'Location 1'!J$33</f>
        <v>-460.52159999999998</v>
      </c>
      <c r="K81" s="84">
        <f>'Location 1'!K$33</f>
        <v>-460.52159999999998</v>
      </c>
      <c r="L81" s="84">
        <f>'Location 1'!L$33</f>
        <v>-460.52159999999998</v>
      </c>
      <c r="M81" s="84">
        <f>'Location 1'!M$33</f>
        <v>-460.52159999999998</v>
      </c>
      <c r="N81" s="84">
        <f>'Location 1'!N$33</f>
        <v>-460.52159999999998</v>
      </c>
      <c r="O81" s="84">
        <f>'Location 1'!O$33</f>
        <v>-460.52159999999998</v>
      </c>
      <c r="P81" s="84">
        <f>'Location 1'!P$33</f>
        <v>-460.52159999999998</v>
      </c>
      <c r="Q81" s="84">
        <f>'Location 1'!Q$33</f>
        <v>-460.52159999999998</v>
      </c>
      <c r="R81" s="84">
        <f>'Location 1'!R$33</f>
        <v>-460.52159999999998</v>
      </c>
      <c r="S81" s="84">
        <f>'Location 1'!S$33</f>
        <v>-460.52159999999998</v>
      </c>
      <c r="T81" s="84">
        <f>'Location 1'!T$33</f>
        <v>-460.52159999999998</v>
      </c>
      <c r="U81" s="84">
        <f>'Location 1'!U$33</f>
        <v>-460.52159999999998</v>
      </c>
      <c r="V81" s="84">
        <f>'Location 1'!V$33</f>
        <v>-460.52159999999998</v>
      </c>
      <c r="W81" s="84">
        <f>'Location 1'!W$33</f>
        <v>-460.52159999999998</v>
      </c>
      <c r="X81" s="84">
        <f>'Location 1'!X$33</f>
        <v>-460.52159999999998</v>
      </c>
      <c r="Y81" s="84">
        <f>'Location 1'!Y$33</f>
        <v>-460.52159999999998</v>
      </c>
      <c r="Z81" s="84">
        <f>'Location 1'!Z$33</f>
        <v>-460.52159999999998</v>
      </c>
      <c r="AA81" s="84">
        <f>'Location 1'!AA$33</f>
        <v>-460.52159999999998</v>
      </c>
      <c r="AB81" s="84">
        <f>'Location 1'!AB$33</f>
        <v>-460.52159999999998</v>
      </c>
      <c r="AC81" s="84">
        <f>'Location 1'!AC$33</f>
        <v>-460.52159999999998</v>
      </c>
    </row>
    <row r="82" spans="3:29" hidden="1" outlineLevel="1" x14ac:dyDescent="0.3">
      <c r="C82" s="81"/>
      <c r="D82" s="80"/>
      <c r="E82" s="80" t="s">
        <v>78</v>
      </c>
      <c r="F82" s="84">
        <f>'Location 2'!F$33</f>
        <v>0</v>
      </c>
      <c r="G82" s="84">
        <f>'Location 2'!G$33</f>
        <v>0</v>
      </c>
      <c r="H82" s="84">
        <f>'Location 2'!H$33</f>
        <v>-376.91500000000002</v>
      </c>
      <c r="I82" s="84">
        <f>'Location 2'!I$33</f>
        <v>-376.91500000000002</v>
      </c>
      <c r="J82" s="84">
        <f>'Location 2'!J$33</f>
        <v>-376.91500000000002</v>
      </c>
      <c r="K82" s="84">
        <f>'Location 2'!K$33</f>
        <v>-376.91500000000002</v>
      </c>
      <c r="L82" s="84">
        <f>'Location 2'!L$33</f>
        <v>-376.91500000000002</v>
      </c>
      <c r="M82" s="84">
        <f>'Location 2'!M$33</f>
        <v>-376.91500000000002</v>
      </c>
      <c r="N82" s="84">
        <f>'Location 2'!N$33</f>
        <v>-376.91500000000002</v>
      </c>
      <c r="O82" s="84">
        <f>'Location 2'!O$33</f>
        <v>-376.91500000000002</v>
      </c>
      <c r="P82" s="84">
        <f>'Location 2'!P$33</f>
        <v>-376.91500000000002</v>
      </c>
      <c r="Q82" s="84">
        <f>'Location 2'!Q$33</f>
        <v>-376.91500000000002</v>
      </c>
      <c r="R82" s="84">
        <f>'Location 2'!R$33</f>
        <v>-376.91500000000002</v>
      </c>
      <c r="S82" s="84">
        <f>'Location 2'!S$33</f>
        <v>-376.91500000000002</v>
      </c>
      <c r="T82" s="84">
        <f>'Location 2'!T$33</f>
        <v>-376.91500000000002</v>
      </c>
      <c r="U82" s="84">
        <f>'Location 2'!U$33</f>
        <v>-376.91500000000002</v>
      </c>
      <c r="V82" s="84">
        <f>'Location 2'!V$33</f>
        <v>-376.91500000000002</v>
      </c>
      <c r="W82" s="84">
        <f>'Location 2'!W$33</f>
        <v>-376.91500000000002</v>
      </c>
      <c r="X82" s="84">
        <f>'Location 2'!X$33</f>
        <v>-376.91500000000002</v>
      </c>
      <c r="Y82" s="84">
        <f>'Location 2'!Y$33</f>
        <v>-376.91500000000002</v>
      </c>
      <c r="Z82" s="84">
        <f>'Location 2'!Z$33</f>
        <v>-376.91500000000002</v>
      </c>
      <c r="AA82" s="84">
        <f>'Location 2'!AA$33</f>
        <v>-376.91500000000002</v>
      </c>
      <c r="AB82" s="84">
        <f>'Location 2'!AB$33</f>
        <v>-376.91500000000002</v>
      </c>
      <c r="AC82" s="84">
        <f>'Location 2'!AC$33</f>
        <v>-376.91500000000002</v>
      </c>
    </row>
    <row r="83" spans="3:29" hidden="1" outlineLevel="1" x14ac:dyDescent="0.3">
      <c r="C83" s="81"/>
      <c r="D83" s="80"/>
      <c r="E83" s="80" t="s">
        <v>79</v>
      </c>
      <c r="F83" s="84">
        <f>'Location 3'!F$33</f>
        <v>0</v>
      </c>
      <c r="G83" s="84">
        <f>'Location 3'!G$33</f>
        <v>0</v>
      </c>
      <c r="H83" s="84">
        <f>'Location 3'!H$33</f>
        <v>0</v>
      </c>
      <c r="I83" s="84">
        <f>'Location 3'!I$33</f>
        <v>0</v>
      </c>
      <c r="J83" s="84">
        <f>'Location 3'!J$33</f>
        <v>-668.16750000000025</v>
      </c>
      <c r="K83" s="84">
        <f>'Location 3'!K$33</f>
        <v>-668.16750000000025</v>
      </c>
      <c r="L83" s="84">
        <f>'Location 3'!L$33</f>
        <v>-668.16750000000025</v>
      </c>
      <c r="M83" s="84">
        <f>'Location 3'!M$33</f>
        <v>-668.16750000000025</v>
      </c>
      <c r="N83" s="84">
        <f>'Location 3'!N$33</f>
        <v>-668.16750000000025</v>
      </c>
      <c r="O83" s="84">
        <f>'Location 3'!O$33</f>
        <v>-668.16750000000025</v>
      </c>
      <c r="P83" s="84">
        <f>'Location 3'!P$33</f>
        <v>-668.16750000000025</v>
      </c>
      <c r="Q83" s="84">
        <f>'Location 3'!Q$33</f>
        <v>-668.16750000000025</v>
      </c>
      <c r="R83" s="84">
        <f>'Location 3'!R$33</f>
        <v>-668.16750000000025</v>
      </c>
      <c r="S83" s="84">
        <f>'Location 3'!S$33</f>
        <v>-668.16750000000025</v>
      </c>
      <c r="T83" s="84">
        <f>'Location 3'!T$33</f>
        <v>-668.16750000000025</v>
      </c>
      <c r="U83" s="84">
        <f>'Location 3'!U$33</f>
        <v>-668.16750000000025</v>
      </c>
      <c r="V83" s="84">
        <f>'Location 3'!V$33</f>
        <v>-668.16750000000025</v>
      </c>
      <c r="W83" s="84">
        <f>'Location 3'!W$33</f>
        <v>-668.16750000000025</v>
      </c>
      <c r="X83" s="84">
        <f>'Location 3'!X$33</f>
        <v>-668.16750000000025</v>
      </c>
      <c r="Y83" s="84">
        <f>'Location 3'!Y$33</f>
        <v>-668.16750000000025</v>
      </c>
      <c r="Z83" s="84">
        <f>'Location 3'!Z$33</f>
        <v>-668.16750000000025</v>
      </c>
      <c r="AA83" s="84">
        <f>'Location 3'!AA$33</f>
        <v>-668.16750000000025</v>
      </c>
      <c r="AB83" s="84">
        <f>'Location 3'!AB$33</f>
        <v>-668.16750000000025</v>
      </c>
      <c r="AC83" s="84">
        <f>'Location 3'!AC$33</f>
        <v>-668.16750000000025</v>
      </c>
    </row>
    <row r="84" spans="3:29" hidden="1" outlineLevel="1" x14ac:dyDescent="0.3">
      <c r="C84" s="81"/>
      <c r="D84" s="80"/>
      <c r="E84" s="80" t="s">
        <v>80</v>
      </c>
      <c r="F84" s="84">
        <f>'Location 4'!F$33</f>
        <v>0</v>
      </c>
      <c r="G84" s="84">
        <f>'Location 4'!G$33</f>
        <v>0</v>
      </c>
      <c r="H84" s="84">
        <f>'Location 4'!H$33</f>
        <v>0</v>
      </c>
      <c r="I84" s="84">
        <f>'Location 4'!I$33</f>
        <v>0</v>
      </c>
      <c r="J84" s="84">
        <f>'Location 4'!J$33</f>
        <v>0</v>
      </c>
      <c r="K84" s="84">
        <f>'Location 4'!K$33</f>
        <v>0</v>
      </c>
      <c r="L84" s="84">
        <f>'Location 4'!L$33</f>
        <v>-1343.1880000000001</v>
      </c>
      <c r="M84" s="84">
        <f>'Location 4'!M$33</f>
        <v>-1343.1880000000001</v>
      </c>
      <c r="N84" s="84">
        <f>'Location 4'!N$33</f>
        <v>-1343.1880000000001</v>
      </c>
      <c r="O84" s="84">
        <f>'Location 4'!O$33</f>
        <v>-1343.1880000000001</v>
      </c>
      <c r="P84" s="84">
        <f>'Location 4'!P$33</f>
        <v>-1343.1880000000001</v>
      </c>
      <c r="Q84" s="84">
        <f>'Location 4'!Q$33</f>
        <v>-1343.1880000000001</v>
      </c>
      <c r="R84" s="84">
        <f>'Location 4'!R$33</f>
        <v>-1343.1880000000001</v>
      </c>
      <c r="S84" s="84">
        <f>'Location 4'!S$33</f>
        <v>-1343.1880000000001</v>
      </c>
      <c r="T84" s="84">
        <f>'Location 4'!T$33</f>
        <v>-1343.1880000000001</v>
      </c>
      <c r="U84" s="84">
        <f>'Location 4'!U$33</f>
        <v>-1343.1880000000001</v>
      </c>
      <c r="V84" s="84">
        <f>'Location 4'!V$33</f>
        <v>-1343.1880000000001</v>
      </c>
      <c r="W84" s="84">
        <f>'Location 4'!W$33</f>
        <v>-1343.1880000000001</v>
      </c>
      <c r="X84" s="84">
        <f>'Location 4'!X$33</f>
        <v>-1343.1880000000001</v>
      </c>
      <c r="Y84" s="84">
        <f>'Location 4'!Y$33</f>
        <v>-1343.1880000000001</v>
      </c>
      <c r="Z84" s="84">
        <f>'Location 4'!Z$33</f>
        <v>-1343.1880000000001</v>
      </c>
      <c r="AA84" s="84">
        <f>'Location 4'!AA$33</f>
        <v>-1343.1880000000001</v>
      </c>
      <c r="AB84" s="84">
        <f>'Location 4'!AB$33</f>
        <v>-1343.1880000000001</v>
      </c>
      <c r="AC84" s="84">
        <f>'Location 4'!AC$33</f>
        <v>-1343.1880000000001</v>
      </c>
    </row>
    <row r="85" spans="3:29" hidden="1" outlineLevel="1" x14ac:dyDescent="0.3">
      <c r="D85" s="3"/>
      <c r="E85" s="48" t="s">
        <v>81</v>
      </c>
      <c r="F85" s="85">
        <f>'Location 5'!F$33</f>
        <v>0</v>
      </c>
      <c r="G85" s="85">
        <f>'Location 5'!G$33</f>
        <v>0</v>
      </c>
      <c r="H85" s="85">
        <f>'Location 5'!H$33</f>
        <v>0</v>
      </c>
      <c r="I85" s="85">
        <f>'Location 5'!I$33</f>
        <v>0</v>
      </c>
      <c r="J85" s="85">
        <f>'Location 5'!J$33</f>
        <v>0</v>
      </c>
      <c r="K85" s="85">
        <f>'Location 5'!K$33</f>
        <v>0</v>
      </c>
      <c r="L85" s="85">
        <f>'Location 5'!L$33</f>
        <v>0</v>
      </c>
      <c r="M85" s="85">
        <f>'Location 5'!M$33</f>
        <v>0</v>
      </c>
      <c r="N85" s="85">
        <f>'Location 5'!N$33</f>
        <v>-709.28550000000007</v>
      </c>
      <c r="O85" s="85">
        <f>'Location 5'!O$33</f>
        <v>-709.28550000000007</v>
      </c>
      <c r="P85" s="85">
        <f>'Location 5'!P$33</f>
        <v>-709.28550000000007</v>
      </c>
      <c r="Q85" s="85">
        <f>'Location 5'!Q$33</f>
        <v>-709.28550000000007</v>
      </c>
      <c r="R85" s="85">
        <f>'Location 5'!R$33</f>
        <v>-709.28550000000007</v>
      </c>
      <c r="S85" s="85">
        <f>'Location 5'!S$33</f>
        <v>-709.28550000000007</v>
      </c>
      <c r="T85" s="85">
        <f>'Location 5'!T$33</f>
        <v>-709.28550000000007</v>
      </c>
      <c r="U85" s="85">
        <f>'Location 5'!U$33</f>
        <v>-709.28550000000007</v>
      </c>
      <c r="V85" s="85">
        <f>'Location 5'!V$33</f>
        <v>-709.28550000000007</v>
      </c>
      <c r="W85" s="85">
        <f>'Location 5'!W$33</f>
        <v>-709.28550000000007</v>
      </c>
      <c r="X85" s="85">
        <f>'Location 5'!X$33</f>
        <v>-709.28550000000007</v>
      </c>
      <c r="Y85" s="85">
        <f>'Location 5'!Y$33</f>
        <v>-709.28550000000007</v>
      </c>
      <c r="Z85" s="85">
        <f>'Location 5'!Z$33</f>
        <v>-709.28550000000007</v>
      </c>
      <c r="AA85" s="85">
        <f>'Location 5'!AA$33</f>
        <v>-709.28550000000007</v>
      </c>
      <c r="AB85" s="85">
        <f>'Location 5'!AB$33</f>
        <v>-709.28550000000007</v>
      </c>
      <c r="AC85" s="85">
        <f>'Location 5'!AC$33</f>
        <v>-709.28550000000007</v>
      </c>
    </row>
    <row r="86" spans="3:29" s="91" customFormat="1" collapsed="1" x14ac:dyDescent="0.3">
      <c r="C86" s="89"/>
      <c r="D86" s="90"/>
      <c r="E86" s="90" t="s">
        <v>103</v>
      </c>
      <c r="F86" s="96">
        <f>SUM(F81:F85)</f>
        <v>-460.52159999999998</v>
      </c>
      <c r="G86" s="96">
        <f t="shared" ref="G86" si="185">SUM(G81:G85)</f>
        <v>-460.52159999999998</v>
      </c>
      <c r="H86" s="96">
        <f t="shared" ref="H86" si="186">SUM(H81:H85)</f>
        <v>-837.4366</v>
      </c>
      <c r="I86" s="96">
        <f t="shared" ref="I86" si="187">SUM(I81:I85)</f>
        <v>-837.4366</v>
      </c>
      <c r="J86" s="96">
        <f t="shared" ref="J86" si="188">SUM(J81:J85)</f>
        <v>-1505.6041000000002</v>
      </c>
      <c r="K86" s="96">
        <f t="shared" ref="K86" si="189">SUM(K81:K85)</f>
        <v>-1505.6041000000002</v>
      </c>
      <c r="L86" s="96">
        <f t="shared" ref="L86" si="190">SUM(L81:L85)</f>
        <v>-2848.7921000000006</v>
      </c>
      <c r="M86" s="96">
        <f t="shared" ref="M86" si="191">SUM(M81:M85)</f>
        <v>-2848.7921000000006</v>
      </c>
      <c r="N86" s="96">
        <f t="shared" ref="N86" si="192">SUM(N81:N85)</f>
        <v>-3558.0776000000005</v>
      </c>
      <c r="O86" s="96">
        <f t="shared" ref="O86" si="193">SUM(O81:O85)</f>
        <v>-3558.0776000000005</v>
      </c>
      <c r="P86" s="96">
        <f t="shared" ref="P86" si="194">SUM(P81:P85)</f>
        <v>-3558.0776000000005</v>
      </c>
      <c r="Q86" s="96">
        <f t="shared" ref="Q86" si="195">SUM(Q81:Q85)</f>
        <v>-3558.0776000000005</v>
      </c>
      <c r="R86" s="96">
        <f t="shared" ref="R86" si="196">SUM(R81:R85)</f>
        <v>-3558.0776000000005</v>
      </c>
      <c r="S86" s="96">
        <f t="shared" ref="S86" si="197">SUM(S81:S85)</f>
        <v>-3558.0776000000005</v>
      </c>
      <c r="T86" s="96">
        <f t="shared" ref="T86" si="198">SUM(T81:T85)</f>
        <v>-3558.0776000000005</v>
      </c>
      <c r="U86" s="96">
        <f t="shared" ref="U86" si="199">SUM(U81:U85)</f>
        <v>-3558.0776000000005</v>
      </c>
      <c r="V86" s="96">
        <f t="shared" ref="V86" si="200">SUM(V81:V85)</f>
        <v>-3558.0776000000005</v>
      </c>
      <c r="W86" s="96">
        <f t="shared" ref="W86" si="201">SUM(W81:W85)</f>
        <v>-3558.0776000000005</v>
      </c>
      <c r="X86" s="96">
        <f t="shared" ref="X86" si="202">SUM(X81:X85)</f>
        <v>-3558.0776000000005</v>
      </c>
      <c r="Y86" s="96">
        <f t="shared" ref="Y86" si="203">SUM(Y81:Y85)</f>
        <v>-3558.0776000000005</v>
      </c>
      <c r="Z86" s="96">
        <f t="shared" ref="Z86" si="204">SUM(Z81:Z85)</f>
        <v>-3558.0776000000005</v>
      </c>
      <c r="AA86" s="96">
        <f t="shared" ref="AA86" si="205">SUM(AA81:AA85)</f>
        <v>-3558.0776000000005</v>
      </c>
      <c r="AB86" s="96">
        <f t="shared" ref="AB86" si="206">SUM(AB81:AB85)</f>
        <v>-3558.0776000000005</v>
      </c>
      <c r="AC86" s="96">
        <f t="shared" ref="AC86" si="207">SUM(AC81:AC85)</f>
        <v>-3558.0776000000005</v>
      </c>
    </row>
    <row r="87" spans="3:29" s="91" customFormat="1" x14ac:dyDescent="0.3"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</row>
    <row r="88" spans="3:29" s="91" customFormat="1" hidden="1" outlineLevel="1" x14ac:dyDescent="0.3">
      <c r="C88" s="89"/>
      <c r="D88" s="90" t="s">
        <v>102</v>
      </c>
      <c r="E88" s="90" t="s">
        <v>77</v>
      </c>
      <c r="F88" s="96">
        <f>'Location 1'!F$32</f>
        <v>-208.45439999999996</v>
      </c>
      <c r="G88" s="96">
        <f>'Location 1'!G$32</f>
        <v>-208.45439999999996</v>
      </c>
      <c r="H88" s="96">
        <f>'Location 1'!H$32</f>
        <v>-208.45439999999996</v>
      </c>
      <c r="I88" s="96">
        <f>'Location 1'!I$32</f>
        <v>-208.45439999999996</v>
      </c>
      <c r="J88" s="96">
        <f>'Location 1'!J$32</f>
        <v>-208.45439999999996</v>
      </c>
      <c r="K88" s="96">
        <f>'Location 1'!K$32</f>
        <v>-208.45439999999996</v>
      </c>
      <c r="L88" s="96">
        <f>'Location 1'!L$32</f>
        <v>-208.45439999999996</v>
      </c>
      <c r="M88" s="96">
        <f>'Location 1'!M$32</f>
        <v>-208.45439999999996</v>
      </c>
      <c r="N88" s="96">
        <f>'Location 1'!N$32</f>
        <v>-208.45439999999996</v>
      </c>
      <c r="O88" s="96">
        <f>'Location 1'!O$32</f>
        <v>-208.45439999999996</v>
      </c>
      <c r="P88" s="96">
        <f>'Location 1'!P$32</f>
        <v>-208.45439999999996</v>
      </c>
      <c r="Q88" s="96">
        <f>'Location 1'!Q$32</f>
        <v>-208.45439999999996</v>
      </c>
      <c r="R88" s="96">
        <f>'Location 1'!R$32</f>
        <v>-208.45439999999996</v>
      </c>
      <c r="S88" s="96">
        <f>'Location 1'!S$32</f>
        <v>-208.45439999999996</v>
      </c>
      <c r="T88" s="96">
        <f>'Location 1'!T$32</f>
        <v>-208.45439999999996</v>
      </c>
      <c r="U88" s="96">
        <f>'Location 1'!U$32</f>
        <v>-208.45439999999996</v>
      </c>
      <c r="V88" s="96">
        <f>'Location 1'!V$32</f>
        <v>-208.45439999999996</v>
      </c>
      <c r="W88" s="96">
        <f>'Location 1'!W$32</f>
        <v>-208.45439999999996</v>
      </c>
      <c r="X88" s="96">
        <f>'Location 1'!X$32</f>
        <v>-208.45439999999996</v>
      </c>
      <c r="Y88" s="96">
        <f>'Location 1'!Y$32</f>
        <v>-208.45439999999996</v>
      </c>
      <c r="Z88" s="96">
        <f>'Location 1'!Z$32</f>
        <v>-208.45439999999996</v>
      </c>
      <c r="AA88" s="96">
        <f>'Location 1'!AA$32</f>
        <v>-208.45439999999996</v>
      </c>
      <c r="AB88" s="96">
        <f>'Location 1'!AB$32</f>
        <v>-208.45439999999996</v>
      </c>
      <c r="AC88" s="96">
        <f>'Location 1'!AC$32</f>
        <v>-208.45439999999996</v>
      </c>
    </row>
    <row r="89" spans="3:29" s="91" customFormat="1" hidden="1" outlineLevel="1" x14ac:dyDescent="0.3">
      <c r="C89" s="89"/>
      <c r="D89" s="90"/>
      <c r="E89" s="90" t="s">
        <v>78</v>
      </c>
      <c r="F89" s="96">
        <f>'Location 2'!F$32</f>
        <v>0</v>
      </c>
      <c r="G89" s="96">
        <f>'Location 2'!G$32</f>
        <v>0</v>
      </c>
      <c r="H89" s="96">
        <f>'Location 2'!H$32</f>
        <v>-170.61</v>
      </c>
      <c r="I89" s="96">
        <f>'Location 2'!I$32</f>
        <v>-170.61</v>
      </c>
      <c r="J89" s="96">
        <f>'Location 2'!J$32</f>
        <v>-170.61</v>
      </c>
      <c r="K89" s="96">
        <f>'Location 2'!K$32</f>
        <v>-170.61</v>
      </c>
      <c r="L89" s="96">
        <f>'Location 2'!L$32</f>
        <v>-170.61</v>
      </c>
      <c r="M89" s="96">
        <f>'Location 2'!M$32</f>
        <v>-170.61</v>
      </c>
      <c r="N89" s="96">
        <f>'Location 2'!N$32</f>
        <v>-170.61</v>
      </c>
      <c r="O89" s="96">
        <f>'Location 2'!O$32</f>
        <v>-170.61</v>
      </c>
      <c r="P89" s="96">
        <f>'Location 2'!P$32</f>
        <v>-170.61</v>
      </c>
      <c r="Q89" s="96">
        <f>'Location 2'!Q$32</f>
        <v>-170.61</v>
      </c>
      <c r="R89" s="96">
        <f>'Location 2'!R$32</f>
        <v>-170.61</v>
      </c>
      <c r="S89" s="96">
        <f>'Location 2'!S$32</f>
        <v>-170.61</v>
      </c>
      <c r="T89" s="96">
        <f>'Location 2'!T$32</f>
        <v>-170.61</v>
      </c>
      <c r="U89" s="96">
        <f>'Location 2'!U$32</f>
        <v>-170.61</v>
      </c>
      <c r="V89" s="96">
        <f>'Location 2'!V$32</f>
        <v>-170.61</v>
      </c>
      <c r="W89" s="96">
        <f>'Location 2'!W$32</f>
        <v>-170.61</v>
      </c>
      <c r="X89" s="96">
        <f>'Location 2'!X$32</f>
        <v>-170.61</v>
      </c>
      <c r="Y89" s="96">
        <f>'Location 2'!Y$32</f>
        <v>-170.61</v>
      </c>
      <c r="Z89" s="96">
        <f>'Location 2'!Z$32</f>
        <v>-170.61</v>
      </c>
      <c r="AA89" s="96">
        <f>'Location 2'!AA$32</f>
        <v>-170.61</v>
      </c>
      <c r="AB89" s="96">
        <f>'Location 2'!AB$32</f>
        <v>-170.61</v>
      </c>
      <c r="AC89" s="96">
        <f>'Location 2'!AC$32</f>
        <v>-170.61</v>
      </c>
    </row>
    <row r="90" spans="3:29" s="91" customFormat="1" hidden="1" outlineLevel="1" x14ac:dyDescent="0.3">
      <c r="C90" s="89"/>
      <c r="D90" s="90"/>
      <c r="E90" s="90" t="s">
        <v>79</v>
      </c>
      <c r="F90" s="96">
        <f>'Location 3'!F$32</f>
        <v>0</v>
      </c>
      <c r="G90" s="96">
        <f>'Location 3'!G$32</f>
        <v>0</v>
      </c>
      <c r="H90" s="96">
        <f>'Location 3'!H$32</f>
        <v>0</v>
      </c>
      <c r="I90" s="96">
        <f>'Location 3'!I$32</f>
        <v>0</v>
      </c>
      <c r="J90" s="96">
        <f>'Location 3'!J$32</f>
        <v>-302.44500000000005</v>
      </c>
      <c r="K90" s="96">
        <f>'Location 3'!K$32</f>
        <v>-302.44500000000005</v>
      </c>
      <c r="L90" s="96">
        <f>'Location 3'!L$32</f>
        <v>-302.44500000000005</v>
      </c>
      <c r="M90" s="96">
        <f>'Location 3'!M$32</f>
        <v>-302.44500000000005</v>
      </c>
      <c r="N90" s="96">
        <f>'Location 3'!N$32</f>
        <v>-302.44500000000005</v>
      </c>
      <c r="O90" s="96">
        <f>'Location 3'!O$32</f>
        <v>-302.44500000000005</v>
      </c>
      <c r="P90" s="96">
        <f>'Location 3'!P$32</f>
        <v>-302.44500000000005</v>
      </c>
      <c r="Q90" s="96">
        <f>'Location 3'!Q$32</f>
        <v>-302.44500000000005</v>
      </c>
      <c r="R90" s="96">
        <f>'Location 3'!R$32</f>
        <v>-302.44500000000005</v>
      </c>
      <c r="S90" s="96">
        <f>'Location 3'!S$32</f>
        <v>-302.44500000000005</v>
      </c>
      <c r="T90" s="96">
        <f>'Location 3'!T$32</f>
        <v>-302.44500000000005</v>
      </c>
      <c r="U90" s="96">
        <f>'Location 3'!U$32</f>
        <v>-302.44500000000005</v>
      </c>
      <c r="V90" s="96">
        <f>'Location 3'!V$32</f>
        <v>-302.44500000000005</v>
      </c>
      <c r="W90" s="96">
        <f>'Location 3'!W$32</f>
        <v>-302.44500000000005</v>
      </c>
      <c r="X90" s="96">
        <f>'Location 3'!X$32</f>
        <v>-302.44500000000005</v>
      </c>
      <c r="Y90" s="96">
        <f>'Location 3'!Y$32</f>
        <v>-302.44500000000005</v>
      </c>
      <c r="Z90" s="96">
        <f>'Location 3'!Z$32</f>
        <v>-302.44500000000005</v>
      </c>
      <c r="AA90" s="96">
        <f>'Location 3'!AA$32</f>
        <v>-302.44500000000005</v>
      </c>
      <c r="AB90" s="96">
        <f>'Location 3'!AB$32</f>
        <v>-302.44500000000005</v>
      </c>
      <c r="AC90" s="96">
        <f>'Location 3'!AC$32</f>
        <v>-302.44500000000005</v>
      </c>
    </row>
    <row r="91" spans="3:29" s="91" customFormat="1" hidden="1" outlineLevel="1" x14ac:dyDescent="0.3">
      <c r="C91" s="89"/>
      <c r="D91" s="90"/>
      <c r="E91" s="90" t="s">
        <v>80</v>
      </c>
      <c r="F91" s="96">
        <f>'Location 4'!F$32</f>
        <v>0</v>
      </c>
      <c r="G91" s="96">
        <f>'Location 4'!G$32</f>
        <v>0</v>
      </c>
      <c r="H91" s="96">
        <f>'Location 4'!H$32</f>
        <v>0</v>
      </c>
      <c r="I91" s="96">
        <f>'Location 4'!I$32</f>
        <v>0</v>
      </c>
      <c r="J91" s="96">
        <f>'Location 4'!J$32</f>
        <v>0</v>
      </c>
      <c r="K91" s="96">
        <f>'Location 4'!K$32</f>
        <v>0</v>
      </c>
      <c r="L91" s="96">
        <f>'Location 4'!L$32</f>
        <v>-607.99199999999996</v>
      </c>
      <c r="M91" s="96">
        <f>'Location 4'!M$32</f>
        <v>-607.99199999999996</v>
      </c>
      <c r="N91" s="96">
        <f>'Location 4'!N$32</f>
        <v>-607.99199999999996</v>
      </c>
      <c r="O91" s="96">
        <f>'Location 4'!O$32</f>
        <v>-607.99199999999996</v>
      </c>
      <c r="P91" s="96">
        <f>'Location 4'!P$32</f>
        <v>-607.99199999999996</v>
      </c>
      <c r="Q91" s="96">
        <f>'Location 4'!Q$32</f>
        <v>-607.99199999999996</v>
      </c>
      <c r="R91" s="96">
        <f>'Location 4'!R$32</f>
        <v>-607.99199999999996</v>
      </c>
      <c r="S91" s="96">
        <f>'Location 4'!S$32</f>
        <v>-607.99199999999996</v>
      </c>
      <c r="T91" s="96">
        <f>'Location 4'!T$32</f>
        <v>-607.99199999999996</v>
      </c>
      <c r="U91" s="96">
        <f>'Location 4'!U$32</f>
        <v>-607.99199999999996</v>
      </c>
      <c r="V91" s="96">
        <f>'Location 4'!V$32</f>
        <v>-607.99199999999996</v>
      </c>
      <c r="W91" s="96">
        <f>'Location 4'!W$32</f>
        <v>-607.99199999999996</v>
      </c>
      <c r="X91" s="96">
        <f>'Location 4'!X$32</f>
        <v>-607.99199999999996</v>
      </c>
      <c r="Y91" s="96">
        <f>'Location 4'!Y$32</f>
        <v>-607.99199999999996</v>
      </c>
      <c r="Z91" s="96">
        <f>'Location 4'!Z$32</f>
        <v>-607.99199999999996</v>
      </c>
      <c r="AA91" s="96">
        <f>'Location 4'!AA$32</f>
        <v>-607.99199999999996</v>
      </c>
      <c r="AB91" s="96">
        <f>'Location 4'!AB$32</f>
        <v>-607.99199999999996</v>
      </c>
      <c r="AC91" s="96">
        <f>'Location 4'!AC$32</f>
        <v>-607.99199999999996</v>
      </c>
    </row>
    <row r="92" spans="3:29" s="91" customFormat="1" hidden="1" outlineLevel="1" x14ac:dyDescent="0.3">
      <c r="D92" s="92"/>
      <c r="E92" s="93" t="s">
        <v>81</v>
      </c>
      <c r="F92" s="97">
        <f>'Location 5'!F$32</f>
        <v>0</v>
      </c>
      <c r="G92" s="97">
        <f>'Location 5'!G$32</f>
        <v>0</v>
      </c>
      <c r="H92" s="97">
        <f>'Location 5'!H$32</f>
        <v>0</v>
      </c>
      <c r="I92" s="97">
        <f>'Location 5'!I$32</f>
        <v>0</v>
      </c>
      <c r="J92" s="97">
        <f>'Location 5'!J$32</f>
        <v>0</v>
      </c>
      <c r="K92" s="97">
        <f>'Location 5'!K$32</f>
        <v>0</v>
      </c>
      <c r="L92" s="97">
        <f>'Location 5'!L$32</f>
        <v>0</v>
      </c>
      <c r="M92" s="97">
        <f>'Location 5'!M$32</f>
        <v>0</v>
      </c>
      <c r="N92" s="97">
        <f>'Location 5'!N$32</f>
        <v>-321.05700000000002</v>
      </c>
      <c r="O92" s="97">
        <f>'Location 5'!O$32</f>
        <v>-321.05700000000002</v>
      </c>
      <c r="P92" s="97">
        <f>'Location 5'!P$32</f>
        <v>-321.05700000000002</v>
      </c>
      <c r="Q92" s="97">
        <f>'Location 5'!Q$32</f>
        <v>-321.05700000000002</v>
      </c>
      <c r="R92" s="97">
        <f>'Location 5'!R$32</f>
        <v>-321.05700000000002</v>
      </c>
      <c r="S92" s="97">
        <f>'Location 5'!S$32</f>
        <v>-321.05700000000002</v>
      </c>
      <c r="T92" s="97">
        <f>'Location 5'!T$32</f>
        <v>-321.05700000000002</v>
      </c>
      <c r="U92" s="97">
        <f>'Location 5'!U$32</f>
        <v>-321.05700000000002</v>
      </c>
      <c r="V92" s="97">
        <f>'Location 5'!V$32</f>
        <v>-321.05700000000002</v>
      </c>
      <c r="W92" s="97">
        <f>'Location 5'!W$32</f>
        <v>-321.05700000000002</v>
      </c>
      <c r="X92" s="97">
        <f>'Location 5'!X$32</f>
        <v>-321.05700000000002</v>
      </c>
      <c r="Y92" s="97">
        <f>'Location 5'!Y$32</f>
        <v>-321.05700000000002</v>
      </c>
      <c r="Z92" s="97">
        <f>'Location 5'!Z$32</f>
        <v>-321.05700000000002</v>
      </c>
      <c r="AA92" s="97">
        <f>'Location 5'!AA$32</f>
        <v>-321.05700000000002</v>
      </c>
      <c r="AB92" s="97">
        <f>'Location 5'!AB$32</f>
        <v>-321.05700000000002</v>
      </c>
      <c r="AC92" s="97">
        <f>'Location 5'!AC$32</f>
        <v>-321.05700000000002</v>
      </c>
    </row>
    <row r="93" spans="3:29" s="91" customFormat="1" collapsed="1" x14ac:dyDescent="0.3">
      <c r="C93" s="89"/>
      <c r="D93" s="90"/>
      <c r="E93" s="90" t="s">
        <v>104</v>
      </c>
      <c r="F93" s="96">
        <f>SUM(F88:F92)</f>
        <v>-208.45439999999996</v>
      </c>
      <c r="G93" s="96">
        <f t="shared" ref="G93" si="208">SUM(G88:G92)</f>
        <v>-208.45439999999996</v>
      </c>
      <c r="H93" s="96">
        <f t="shared" ref="H93" si="209">SUM(H88:H92)</f>
        <v>-379.06439999999998</v>
      </c>
      <c r="I93" s="96">
        <f t="shared" ref="I93" si="210">SUM(I88:I92)</f>
        <v>-379.06439999999998</v>
      </c>
      <c r="J93" s="96">
        <f t="shared" ref="J93" si="211">SUM(J88:J92)</f>
        <v>-681.50940000000003</v>
      </c>
      <c r="K93" s="96">
        <f t="shared" ref="K93" si="212">SUM(K88:K92)</f>
        <v>-681.50940000000003</v>
      </c>
      <c r="L93" s="96">
        <f t="shared" ref="L93" si="213">SUM(L88:L92)</f>
        <v>-1289.5014000000001</v>
      </c>
      <c r="M93" s="96">
        <f t="shared" ref="M93" si="214">SUM(M88:M92)</f>
        <v>-1289.5014000000001</v>
      </c>
      <c r="N93" s="96">
        <f t="shared" ref="N93" si="215">SUM(N88:N92)</f>
        <v>-1610.5584000000001</v>
      </c>
      <c r="O93" s="96">
        <f t="shared" ref="O93" si="216">SUM(O88:O92)</f>
        <v>-1610.5584000000001</v>
      </c>
      <c r="P93" s="96">
        <f t="shared" ref="P93" si="217">SUM(P88:P92)</f>
        <v>-1610.5584000000001</v>
      </c>
      <c r="Q93" s="96">
        <f t="shared" ref="Q93" si="218">SUM(Q88:Q92)</f>
        <v>-1610.5584000000001</v>
      </c>
      <c r="R93" s="96">
        <f t="shared" ref="R93" si="219">SUM(R88:R92)</f>
        <v>-1610.5584000000001</v>
      </c>
      <c r="S93" s="96">
        <f t="shared" ref="S93" si="220">SUM(S88:S92)</f>
        <v>-1610.5584000000001</v>
      </c>
      <c r="T93" s="96">
        <f t="shared" ref="T93" si="221">SUM(T88:T92)</f>
        <v>-1610.5584000000001</v>
      </c>
      <c r="U93" s="96">
        <f t="shared" ref="U93" si="222">SUM(U88:U92)</f>
        <v>-1610.5584000000001</v>
      </c>
      <c r="V93" s="96">
        <f t="shared" ref="V93" si="223">SUM(V88:V92)</f>
        <v>-1610.5584000000001</v>
      </c>
      <c r="W93" s="96">
        <f t="shared" ref="W93" si="224">SUM(W88:W92)</f>
        <v>-1610.5584000000001</v>
      </c>
      <c r="X93" s="96">
        <f t="shared" ref="X93" si="225">SUM(X88:X92)</f>
        <v>-1610.5584000000001</v>
      </c>
      <c r="Y93" s="96">
        <f t="shared" ref="Y93" si="226">SUM(Y88:Y92)</f>
        <v>-1610.5584000000001</v>
      </c>
      <c r="Z93" s="96">
        <f t="shared" ref="Z93" si="227">SUM(Z88:Z92)</f>
        <v>-1610.5584000000001</v>
      </c>
      <c r="AA93" s="96">
        <f t="shared" ref="AA93" si="228">SUM(AA88:AA92)</f>
        <v>-1610.5584000000001</v>
      </c>
      <c r="AB93" s="96">
        <f t="shared" ref="AB93" si="229">SUM(AB88:AB92)</f>
        <v>-1610.5584000000001</v>
      </c>
      <c r="AC93" s="96">
        <f t="shared" ref="AC93" si="230">SUM(AC88:AC92)</f>
        <v>-1610.5584000000001</v>
      </c>
    </row>
    <row r="94" spans="3:29" s="91" customFormat="1" x14ac:dyDescent="0.3"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</row>
    <row r="95" spans="3:29" s="91" customFormat="1" hidden="1" outlineLevel="1" x14ac:dyDescent="0.3">
      <c r="C95" s="89"/>
      <c r="D95" s="90" t="s">
        <v>105</v>
      </c>
      <c r="E95" s="90" t="s">
        <v>77</v>
      </c>
      <c r="F95" s="96">
        <f>F81+F88</f>
        <v>-668.97599999999989</v>
      </c>
      <c r="G95" s="96">
        <f t="shared" ref="G95:AC95" si="231">G81+G88</f>
        <v>-668.97599999999989</v>
      </c>
      <c r="H95" s="96">
        <f t="shared" si="231"/>
        <v>-668.97599999999989</v>
      </c>
      <c r="I95" s="96">
        <f t="shared" si="231"/>
        <v>-668.97599999999989</v>
      </c>
      <c r="J95" s="96">
        <f t="shared" si="231"/>
        <v>-668.97599999999989</v>
      </c>
      <c r="K95" s="96">
        <f t="shared" si="231"/>
        <v>-668.97599999999989</v>
      </c>
      <c r="L95" s="96">
        <f t="shared" si="231"/>
        <v>-668.97599999999989</v>
      </c>
      <c r="M95" s="96">
        <f t="shared" si="231"/>
        <v>-668.97599999999989</v>
      </c>
      <c r="N95" s="96">
        <f t="shared" si="231"/>
        <v>-668.97599999999989</v>
      </c>
      <c r="O95" s="96">
        <f t="shared" si="231"/>
        <v>-668.97599999999989</v>
      </c>
      <c r="P95" s="96">
        <f t="shared" si="231"/>
        <v>-668.97599999999989</v>
      </c>
      <c r="Q95" s="96">
        <f t="shared" si="231"/>
        <v>-668.97599999999989</v>
      </c>
      <c r="R95" s="96">
        <f t="shared" si="231"/>
        <v>-668.97599999999989</v>
      </c>
      <c r="S95" s="96">
        <f t="shared" si="231"/>
        <v>-668.97599999999989</v>
      </c>
      <c r="T95" s="96">
        <f t="shared" si="231"/>
        <v>-668.97599999999989</v>
      </c>
      <c r="U95" s="96">
        <f t="shared" si="231"/>
        <v>-668.97599999999989</v>
      </c>
      <c r="V95" s="96">
        <f t="shared" si="231"/>
        <v>-668.97599999999989</v>
      </c>
      <c r="W95" s="96">
        <f t="shared" si="231"/>
        <v>-668.97599999999989</v>
      </c>
      <c r="X95" s="96">
        <f t="shared" si="231"/>
        <v>-668.97599999999989</v>
      </c>
      <c r="Y95" s="96">
        <f t="shared" si="231"/>
        <v>-668.97599999999989</v>
      </c>
      <c r="Z95" s="96">
        <f t="shared" si="231"/>
        <v>-668.97599999999989</v>
      </c>
      <c r="AA95" s="96">
        <f t="shared" si="231"/>
        <v>-668.97599999999989</v>
      </c>
      <c r="AB95" s="96">
        <f t="shared" si="231"/>
        <v>-668.97599999999989</v>
      </c>
      <c r="AC95" s="96">
        <f t="shared" si="231"/>
        <v>-668.97599999999989</v>
      </c>
    </row>
    <row r="96" spans="3:29" s="91" customFormat="1" hidden="1" outlineLevel="1" x14ac:dyDescent="0.3">
      <c r="C96" s="89"/>
      <c r="D96" s="90"/>
      <c r="E96" s="90" t="s">
        <v>78</v>
      </c>
      <c r="F96" s="96">
        <f t="shared" ref="F96:AC96" si="232">F82+F89</f>
        <v>0</v>
      </c>
      <c r="G96" s="96">
        <f t="shared" si="232"/>
        <v>0</v>
      </c>
      <c r="H96" s="96">
        <f t="shared" si="232"/>
        <v>-547.52500000000009</v>
      </c>
      <c r="I96" s="96">
        <f t="shared" si="232"/>
        <v>-547.52500000000009</v>
      </c>
      <c r="J96" s="96">
        <f t="shared" si="232"/>
        <v>-547.52500000000009</v>
      </c>
      <c r="K96" s="96">
        <f t="shared" si="232"/>
        <v>-547.52500000000009</v>
      </c>
      <c r="L96" s="96">
        <f t="shared" si="232"/>
        <v>-547.52500000000009</v>
      </c>
      <c r="M96" s="96">
        <f t="shared" si="232"/>
        <v>-547.52500000000009</v>
      </c>
      <c r="N96" s="96">
        <f t="shared" si="232"/>
        <v>-547.52500000000009</v>
      </c>
      <c r="O96" s="96">
        <f t="shared" si="232"/>
        <v>-547.52500000000009</v>
      </c>
      <c r="P96" s="96">
        <f t="shared" si="232"/>
        <v>-547.52500000000009</v>
      </c>
      <c r="Q96" s="96">
        <f t="shared" si="232"/>
        <v>-547.52500000000009</v>
      </c>
      <c r="R96" s="96">
        <f t="shared" si="232"/>
        <v>-547.52500000000009</v>
      </c>
      <c r="S96" s="96">
        <f t="shared" si="232"/>
        <v>-547.52500000000009</v>
      </c>
      <c r="T96" s="96">
        <f t="shared" si="232"/>
        <v>-547.52500000000009</v>
      </c>
      <c r="U96" s="96">
        <f t="shared" si="232"/>
        <v>-547.52500000000009</v>
      </c>
      <c r="V96" s="96">
        <f t="shared" si="232"/>
        <v>-547.52500000000009</v>
      </c>
      <c r="W96" s="96">
        <f t="shared" si="232"/>
        <v>-547.52500000000009</v>
      </c>
      <c r="X96" s="96">
        <f t="shared" si="232"/>
        <v>-547.52500000000009</v>
      </c>
      <c r="Y96" s="96">
        <f t="shared" si="232"/>
        <v>-547.52500000000009</v>
      </c>
      <c r="Z96" s="96">
        <f t="shared" si="232"/>
        <v>-547.52500000000009</v>
      </c>
      <c r="AA96" s="96">
        <f t="shared" si="232"/>
        <v>-547.52500000000009</v>
      </c>
      <c r="AB96" s="96">
        <f t="shared" si="232"/>
        <v>-547.52500000000009</v>
      </c>
      <c r="AC96" s="96">
        <f t="shared" si="232"/>
        <v>-547.52500000000009</v>
      </c>
    </row>
    <row r="97" spans="3:29" s="91" customFormat="1" hidden="1" outlineLevel="1" x14ac:dyDescent="0.3">
      <c r="C97" s="89"/>
      <c r="D97" s="90"/>
      <c r="E97" s="90" t="s">
        <v>79</v>
      </c>
      <c r="F97" s="96">
        <f t="shared" ref="F97:AC97" si="233">F83+F90</f>
        <v>0</v>
      </c>
      <c r="G97" s="96">
        <f t="shared" si="233"/>
        <v>0</v>
      </c>
      <c r="H97" s="96">
        <f t="shared" si="233"/>
        <v>0</v>
      </c>
      <c r="I97" s="96">
        <f t="shared" si="233"/>
        <v>0</v>
      </c>
      <c r="J97" s="96">
        <f t="shared" si="233"/>
        <v>-970.6125000000003</v>
      </c>
      <c r="K97" s="96">
        <f t="shared" si="233"/>
        <v>-970.6125000000003</v>
      </c>
      <c r="L97" s="96">
        <f t="shared" si="233"/>
        <v>-970.6125000000003</v>
      </c>
      <c r="M97" s="96">
        <f t="shared" si="233"/>
        <v>-970.6125000000003</v>
      </c>
      <c r="N97" s="96">
        <f t="shared" si="233"/>
        <v>-970.6125000000003</v>
      </c>
      <c r="O97" s="96">
        <f t="shared" si="233"/>
        <v>-970.6125000000003</v>
      </c>
      <c r="P97" s="96">
        <f t="shared" si="233"/>
        <v>-970.6125000000003</v>
      </c>
      <c r="Q97" s="96">
        <f t="shared" si="233"/>
        <v>-970.6125000000003</v>
      </c>
      <c r="R97" s="96">
        <f t="shared" si="233"/>
        <v>-970.6125000000003</v>
      </c>
      <c r="S97" s="96">
        <f t="shared" si="233"/>
        <v>-970.6125000000003</v>
      </c>
      <c r="T97" s="96">
        <f t="shared" si="233"/>
        <v>-970.6125000000003</v>
      </c>
      <c r="U97" s="96">
        <f t="shared" si="233"/>
        <v>-970.6125000000003</v>
      </c>
      <c r="V97" s="96">
        <f t="shared" si="233"/>
        <v>-970.6125000000003</v>
      </c>
      <c r="W97" s="96">
        <f t="shared" si="233"/>
        <v>-970.6125000000003</v>
      </c>
      <c r="X97" s="96">
        <f t="shared" si="233"/>
        <v>-970.6125000000003</v>
      </c>
      <c r="Y97" s="96">
        <f t="shared" si="233"/>
        <v>-970.6125000000003</v>
      </c>
      <c r="Z97" s="96">
        <f t="shared" si="233"/>
        <v>-970.6125000000003</v>
      </c>
      <c r="AA97" s="96">
        <f t="shared" si="233"/>
        <v>-970.6125000000003</v>
      </c>
      <c r="AB97" s="96">
        <f t="shared" si="233"/>
        <v>-970.6125000000003</v>
      </c>
      <c r="AC97" s="96">
        <f t="shared" si="233"/>
        <v>-970.6125000000003</v>
      </c>
    </row>
    <row r="98" spans="3:29" s="91" customFormat="1" hidden="1" outlineLevel="1" x14ac:dyDescent="0.3">
      <c r="C98" s="89"/>
      <c r="D98" s="90"/>
      <c r="E98" s="90" t="s">
        <v>80</v>
      </c>
      <c r="F98" s="96">
        <f t="shared" ref="F98:AC98" si="234">F84+F91</f>
        <v>0</v>
      </c>
      <c r="G98" s="96">
        <f t="shared" si="234"/>
        <v>0</v>
      </c>
      <c r="H98" s="96">
        <f t="shared" si="234"/>
        <v>0</v>
      </c>
      <c r="I98" s="96">
        <f t="shared" si="234"/>
        <v>0</v>
      </c>
      <c r="J98" s="96">
        <f t="shared" si="234"/>
        <v>0</v>
      </c>
      <c r="K98" s="96">
        <f t="shared" si="234"/>
        <v>0</v>
      </c>
      <c r="L98" s="96">
        <f t="shared" si="234"/>
        <v>-1951.18</v>
      </c>
      <c r="M98" s="96">
        <f t="shared" si="234"/>
        <v>-1951.18</v>
      </c>
      <c r="N98" s="96">
        <f t="shared" si="234"/>
        <v>-1951.18</v>
      </c>
      <c r="O98" s="96">
        <f t="shared" si="234"/>
        <v>-1951.18</v>
      </c>
      <c r="P98" s="96">
        <f t="shared" si="234"/>
        <v>-1951.18</v>
      </c>
      <c r="Q98" s="96">
        <f t="shared" si="234"/>
        <v>-1951.18</v>
      </c>
      <c r="R98" s="96">
        <f t="shared" si="234"/>
        <v>-1951.18</v>
      </c>
      <c r="S98" s="96">
        <f t="shared" si="234"/>
        <v>-1951.18</v>
      </c>
      <c r="T98" s="96">
        <f t="shared" si="234"/>
        <v>-1951.18</v>
      </c>
      <c r="U98" s="96">
        <f t="shared" si="234"/>
        <v>-1951.18</v>
      </c>
      <c r="V98" s="96">
        <f t="shared" si="234"/>
        <v>-1951.18</v>
      </c>
      <c r="W98" s="96">
        <f t="shared" si="234"/>
        <v>-1951.18</v>
      </c>
      <c r="X98" s="96">
        <f t="shared" si="234"/>
        <v>-1951.18</v>
      </c>
      <c r="Y98" s="96">
        <f t="shared" si="234"/>
        <v>-1951.18</v>
      </c>
      <c r="Z98" s="96">
        <f t="shared" si="234"/>
        <v>-1951.18</v>
      </c>
      <c r="AA98" s="96">
        <f t="shared" si="234"/>
        <v>-1951.18</v>
      </c>
      <c r="AB98" s="96">
        <f t="shared" si="234"/>
        <v>-1951.18</v>
      </c>
      <c r="AC98" s="96">
        <f t="shared" si="234"/>
        <v>-1951.18</v>
      </c>
    </row>
    <row r="99" spans="3:29" s="91" customFormat="1" hidden="1" outlineLevel="1" x14ac:dyDescent="0.3">
      <c r="D99" s="92"/>
      <c r="E99" s="93" t="s">
        <v>81</v>
      </c>
      <c r="F99" s="97">
        <f t="shared" ref="F99:AC99" si="235">F85+F92</f>
        <v>0</v>
      </c>
      <c r="G99" s="97">
        <f t="shared" si="235"/>
        <v>0</v>
      </c>
      <c r="H99" s="97">
        <f t="shared" si="235"/>
        <v>0</v>
      </c>
      <c r="I99" s="97">
        <f t="shared" si="235"/>
        <v>0</v>
      </c>
      <c r="J99" s="97">
        <f t="shared" si="235"/>
        <v>0</v>
      </c>
      <c r="K99" s="97">
        <f t="shared" si="235"/>
        <v>0</v>
      </c>
      <c r="L99" s="97">
        <f t="shared" si="235"/>
        <v>0</v>
      </c>
      <c r="M99" s="97">
        <f t="shared" si="235"/>
        <v>0</v>
      </c>
      <c r="N99" s="97">
        <f t="shared" si="235"/>
        <v>-1030.3425000000002</v>
      </c>
      <c r="O99" s="97">
        <f t="shared" si="235"/>
        <v>-1030.3425000000002</v>
      </c>
      <c r="P99" s="97">
        <f t="shared" si="235"/>
        <v>-1030.3425000000002</v>
      </c>
      <c r="Q99" s="97">
        <f t="shared" si="235"/>
        <v>-1030.3425000000002</v>
      </c>
      <c r="R99" s="97">
        <f t="shared" si="235"/>
        <v>-1030.3425000000002</v>
      </c>
      <c r="S99" s="97">
        <f t="shared" si="235"/>
        <v>-1030.3425000000002</v>
      </c>
      <c r="T99" s="97">
        <f t="shared" si="235"/>
        <v>-1030.3425000000002</v>
      </c>
      <c r="U99" s="97">
        <f t="shared" si="235"/>
        <v>-1030.3425000000002</v>
      </c>
      <c r="V99" s="97">
        <f t="shared" si="235"/>
        <v>-1030.3425000000002</v>
      </c>
      <c r="W99" s="97">
        <f t="shared" si="235"/>
        <v>-1030.3425000000002</v>
      </c>
      <c r="X99" s="97">
        <f t="shared" si="235"/>
        <v>-1030.3425000000002</v>
      </c>
      <c r="Y99" s="97">
        <f t="shared" si="235"/>
        <v>-1030.3425000000002</v>
      </c>
      <c r="Z99" s="97">
        <f t="shared" si="235"/>
        <v>-1030.3425000000002</v>
      </c>
      <c r="AA99" s="97">
        <f t="shared" si="235"/>
        <v>-1030.3425000000002</v>
      </c>
      <c r="AB99" s="97">
        <f t="shared" si="235"/>
        <v>-1030.3425000000002</v>
      </c>
      <c r="AC99" s="97">
        <f t="shared" si="235"/>
        <v>-1030.3425000000002</v>
      </c>
    </row>
    <row r="100" spans="3:29" s="91" customFormat="1" collapsed="1" x14ac:dyDescent="0.3">
      <c r="C100" s="89"/>
      <c r="D100" s="90"/>
      <c r="E100" s="90" t="s">
        <v>106</v>
      </c>
      <c r="F100" s="96">
        <f>SUM(F95:F99)</f>
        <v>-668.97599999999989</v>
      </c>
      <c r="G100" s="96">
        <f t="shared" ref="G100" si="236">SUM(G95:G99)</f>
        <v>-668.97599999999989</v>
      </c>
      <c r="H100" s="96">
        <f t="shared" ref="H100" si="237">SUM(H95:H99)</f>
        <v>-1216.501</v>
      </c>
      <c r="I100" s="96">
        <f t="shared" ref="I100" si="238">SUM(I95:I99)</f>
        <v>-1216.501</v>
      </c>
      <c r="J100" s="96">
        <f t="shared" ref="J100" si="239">SUM(J95:J99)</f>
        <v>-2187.1135000000004</v>
      </c>
      <c r="K100" s="96">
        <f t="shared" ref="K100" si="240">SUM(K95:K99)</f>
        <v>-2187.1135000000004</v>
      </c>
      <c r="L100" s="96">
        <f t="shared" ref="L100" si="241">SUM(L95:L99)</f>
        <v>-4138.2935000000007</v>
      </c>
      <c r="M100" s="96">
        <f t="shared" ref="M100" si="242">SUM(M95:M99)</f>
        <v>-4138.2935000000007</v>
      </c>
      <c r="N100" s="96">
        <f t="shared" ref="N100" si="243">SUM(N95:N99)</f>
        <v>-5168.6360000000004</v>
      </c>
      <c r="O100" s="96">
        <f t="shared" ref="O100" si="244">SUM(O95:O99)</f>
        <v>-5168.6360000000004</v>
      </c>
      <c r="P100" s="96">
        <f t="shared" ref="P100" si="245">SUM(P95:P99)</f>
        <v>-5168.6360000000004</v>
      </c>
      <c r="Q100" s="96">
        <f t="shared" ref="Q100" si="246">SUM(Q95:Q99)</f>
        <v>-5168.6360000000004</v>
      </c>
      <c r="R100" s="96">
        <f t="shared" ref="R100" si="247">SUM(R95:R99)</f>
        <v>-5168.6360000000004</v>
      </c>
      <c r="S100" s="96">
        <f t="shared" ref="S100" si="248">SUM(S95:S99)</f>
        <v>-5168.6360000000004</v>
      </c>
      <c r="T100" s="96">
        <f t="shared" ref="T100" si="249">SUM(T95:T99)</f>
        <v>-5168.6360000000004</v>
      </c>
      <c r="U100" s="96">
        <f t="shared" ref="U100" si="250">SUM(U95:U99)</f>
        <v>-5168.6360000000004</v>
      </c>
      <c r="V100" s="96">
        <f t="shared" ref="V100" si="251">SUM(V95:V99)</f>
        <v>-5168.6360000000004</v>
      </c>
      <c r="W100" s="96">
        <f t="shared" ref="W100" si="252">SUM(W95:W99)</f>
        <v>-5168.6360000000004</v>
      </c>
      <c r="X100" s="96">
        <f t="shared" ref="X100" si="253">SUM(X95:X99)</f>
        <v>-5168.6360000000004</v>
      </c>
      <c r="Y100" s="96">
        <f t="shared" ref="Y100" si="254">SUM(Y95:Y99)</f>
        <v>-5168.6360000000004</v>
      </c>
      <c r="Z100" s="96">
        <f t="shared" ref="Z100" si="255">SUM(Z95:Z99)</f>
        <v>-5168.6360000000004</v>
      </c>
      <c r="AA100" s="96">
        <f t="shared" ref="AA100" si="256">SUM(AA95:AA99)</f>
        <v>-5168.6360000000004</v>
      </c>
      <c r="AB100" s="96">
        <f t="shared" ref="AB100" si="257">SUM(AB95:AB99)</f>
        <v>-5168.6360000000004</v>
      </c>
      <c r="AC100" s="96">
        <f t="shared" ref="AC100" si="258">SUM(AC95:AC99)</f>
        <v>-5168.6360000000004</v>
      </c>
    </row>
    <row r="101" spans="3:29" s="91" customFormat="1" x14ac:dyDescent="0.3"/>
    <row r="102" spans="3:29" s="91" customFormat="1" hidden="1" outlineLevel="1" x14ac:dyDescent="0.3">
      <c r="D102" s="90" t="s">
        <v>110</v>
      </c>
      <c r="E102" s="90" t="s">
        <v>77</v>
      </c>
      <c r="F102" s="94">
        <f>'Location 1'!F$40</f>
        <v>28</v>
      </c>
      <c r="G102" s="94">
        <f>'Location 1'!G$40</f>
        <v>28</v>
      </c>
      <c r="H102" s="94">
        <f>'Location 1'!H$40</f>
        <v>28</v>
      </c>
      <c r="I102" s="94">
        <f>'Location 1'!I$40</f>
        <v>28</v>
      </c>
      <c r="J102" s="94">
        <f>'Location 1'!J$40</f>
        <v>28</v>
      </c>
      <c r="K102" s="94">
        <f>'Location 1'!K$40</f>
        <v>28</v>
      </c>
      <c r="L102" s="94">
        <f>'Location 1'!L$40</f>
        <v>28</v>
      </c>
      <c r="M102" s="94">
        <f>'Location 1'!M$40</f>
        <v>28</v>
      </c>
      <c r="N102" s="94">
        <f>'Location 1'!N$40</f>
        <v>28</v>
      </c>
      <c r="O102" s="94">
        <f>'Location 1'!O$40</f>
        <v>28</v>
      </c>
      <c r="P102" s="94">
        <f>'Location 1'!P$40</f>
        <v>28</v>
      </c>
      <c r="Q102" s="94">
        <f>'Location 1'!Q$40</f>
        <v>28</v>
      </c>
      <c r="R102" s="94">
        <f>'Location 1'!R$40</f>
        <v>28</v>
      </c>
      <c r="S102" s="94">
        <f>'Location 1'!S$40</f>
        <v>28</v>
      </c>
      <c r="T102" s="94">
        <f>'Location 1'!T$40</f>
        <v>28</v>
      </c>
      <c r="U102" s="94">
        <f>'Location 1'!U$40</f>
        <v>28</v>
      </c>
      <c r="V102" s="94">
        <f>'Location 1'!V$40</f>
        <v>28</v>
      </c>
      <c r="W102" s="94">
        <f>'Location 1'!W$40</f>
        <v>28</v>
      </c>
      <c r="X102" s="94">
        <f>'Location 1'!X$40</f>
        <v>28</v>
      </c>
      <c r="Y102" s="94">
        <f>'Location 1'!Y$40</f>
        <v>28</v>
      </c>
      <c r="Z102" s="94">
        <f>'Location 1'!Z$40</f>
        <v>28</v>
      </c>
      <c r="AA102" s="94">
        <f>'Location 1'!AA$40</f>
        <v>28</v>
      </c>
      <c r="AB102" s="94">
        <f>'Location 1'!AB$40</f>
        <v>28</v>
      </c>
      <c r="AC102" s="94">
        <f>'Location 1'!AC$40</f>
        <v>28</v>
      </c>
    </row>
    <row r="103" spans="3:29" s="91" customFormat="1" hidden="1" outlineLevel="1" x14ac:dyDescent="0.3">
      <c r="D103" s="90"/>
      <c r="E103" s="90" t="s">
        <v>78</v>
      </c>
      <c r="F103" s="94">
        <f>'Location 2'!F$40</f>
        <v>0</v>
      </c>
      <c r="G103" s="94">
        <f>'Location 2'!G$40</f>
        <v>0</v>
      </c>
      <c r="H103" s="94">
        <f>'Location 2'!H$40</f>
        <v>28</v>
      </c>
      <c r="I103" s="94">
        <f>'Location 2'!I$40</f>
        <v>28</v>
      </c>
      <c r="J103" s="94">
        <f>'Location 2'!J$40</f>
        <v>28</v>
      </c>
      <c r="K103" s="94">
        <f>'Location 2'!K$40</f>
        <v>28</v>
      </c>
      <c r="L103" s="94">
        <f>'Location 2'!L$40</f>
        <v>28</v>
      </c>
      <c r="M103" s="94">
        <f>'Location 2'!M$40</f>
        <v>28</v>
      </c>
      <c r="N103" s="94">
        <f>'Location 2'!N$40</f>
        <v>28</v>
      </c>
      <c r="O103" s="94">
        <f>'Location 2'!O$40</f>
        <v>28</v>
      </c>
      <c r="P103" s="94">
        <f>'Location 2'!P$40</f>
        <v>28</v>
      </c>
      <c r="Q103" s="94">
        <f>'Location 2'!Q$40</f>
        <v>28</v>
      </c>
      <c r="R103" s="94">
        <f>'Location 2'!R$40</f>
        <v>28</v>
      </c>
      <c r="S103" s="94">
        <f>'Location 2'!S$40</f>
        <v>28</v>
      </c>
      <c r="T103" s="94">
        <f>'Location 2'!T$40</f>
        <v>28</v>
      </c>
      <c r="U103" s="94">
        <f>'Location 2'!U$40</f>
        <v>28</v>
      </c>
      <c r="V103" s="94">
        <f>'Location 2'!V$40</f>
        <v>28</v>
      </c>
      <c r="W103" s="94">
        <f>'Location 2'!W$40</f>
        <v>28</v>
      </c>
      <c r="X103" s="94">
        <f>'Location 2'!X$40</f>
        <v>28</v>
      </c>
      <c r="Y103" s="94">
        <f>'Location 2'!Y$40</f>
        <v>28</v>
      </c>
      <c r="Z103" s="94">
        <f>'Location 2'!Z$40</f>
        <v>28</v>
      </c>
      <c r="AA103" s="94">
        <f>'Location 2'!AA$40</f>
        <v>28</v>
      </c>
      <c r="AB103" s="94">
        <f>'Location 2'!AB$40</f>
        <v>28</v>
      </c>
      <c r="AC103" s="94">
        <f>'Location 2'!AC$40</f>
        <v>28</v>
      </c>
    </row>
    <row r="104" spans="3:29" s="91" customFormat="1" hidden="1" outlineLevel="1" x14ac:dyDescent="0.3">
      <c r="D104" s="90"/>
      <c r="E104" s="90" t="s">
        <v>79</v>
      </c>
      <c r="F104" s="94">
        <f>'Location 3'!F$40</f>
        <v>0</v>
      </c>
      <c r="G104" s="94">
        <f>'Location 3'!G$40</f>
        <v>0</v>
      </c>
      <c r="H104" s="94">
        <f>'Location 3'!H$40</f>
        <v>0</v>
      </c>
      <c r="I104" s="94">
        <f>'Location 3'!I$40</f>
        <v>0</v>
      </c>
      <c r="J104" s="94">
        <f>'Location 3'!J$40</f>
        <v>42</v>
      </c>
      <c r="K104" s="94">
        <f>'Location 3'!K$40</f>
        <v>42</v>
      </c>
      <c r="L104" s="94">
        <f>'Location 3'!L$40</f>
        <v>42</v>
      </c>
      <c r="M104" s="94">
        <f>'Location 3'!M$40</f>
        <v>42</v>
      </c>
      <c r="N104" s="94">
        <f>'Location 3'!N$40</f>
        <v>42</v>
      </c>
      <c r="O104" s="94">
        <f>'Location 3'!O$40</f>
        <v>42</v>
      </c>
      <c r="P104" s="94">
        <f>'Location 3'!P$40</f>
        <v>42</v>
      </c>
      <c r="Q104" s="94">
        <f>'Location 3'!Q$40</f>
        <v>42</v>
      </c>
      <c r="R104" s="94">
        <f>'Location 3'!R$40</f>
        <v>42</v>
      </c>
      <c r="S104" s="94">
        <f>'Location 3'!S$40</f>
        <v>42</v>
      </c>
      <c r="T104" s="94">
        <f>'Location 3'!T$40</f>
        <v>42</v>
      </c>
      <c r="U104" s="94">
        <f>'Location 3'!U$40</f>
        <v>42</v>
      </c>
      <c r="V104" s="94">
        <f>'Location 3'!V$40</f>
        <v>42</v>
      </c>
      <c r="W104" s="94">
        <f>'Location 3'!W$40</f>
        <v>42</v>
      </c>
      <c r="X104" s="94">
        <f>'Location 3'!X$40</f>
        <v>42</v>
      </c>
      <c r="Y104" s="94">
        <f>'Location 3'!Y$40</f>
        <v>42</v>
      </c>
      <c r="Z104" s="94">
        <f>'Location 3'!Z$40</f>
        <v>42</v>
      </c>
      <c r="AA104" s="94">
        <f>'Location 3'!AA$40</f>
        <v>42</v>
      </c>
      <c r="AB104" s="94">
        <f>'Location 3'!AB$40</f>
        <v>42</v>
      </c>
      <c r="AC104" s="94">
        <f>'Location 3'!AC$40</f>
        <v>42</v>
      </c>
    </row>
    <row r="105" spans="3:29" s="91" customFormat="1" hidden="1" outlineLevel="1" x14ac:dyDescent="0.3">
      <c r="D105" s="90"/>
      <c r="E105" s="90" t="s">
        <v>80</v>
      </c>
      <c r="F105" s="94">
        <f>'Location 4'!F$40</f>
        <v>0</v>
      </c>
      <c r="G105" s="94">
        <f>'Location 4'!G$40</f>
        <v>0</v>
      </c>
      <c r="H105" s="94">
        <f>'Location 4'!H$40</f>
        <v>0</v>
      </c>
      <c r="I105" s="94">
        <f>'Location 4'!I$40</f>
        <v>0</v>
      </c>
      <c r="J105" s="94">
        <f>'Location 4'!J$40</f>
        <v>0</v>
      </c>
      <c r="K105" s="94">
        <f>'Location 4'!K$40</f>
        <v>0</v>
      </c>
      <c r="L105" s="94">
        <f>'Location 4'!L$40</f>
        <v>56</v>
      </c>
      <c r="M105" s="94">
        <f>'Location 4'!M$40</f>
        <v>56</v>
      </c>
      <c r="N105" s="94">
        <f>'Location 4'!N$40</f>
        <v>56</v>
      </c>
      <c r="O105" s="94">
        <f>'Location 4'!O$40</f>
        <v>56</v>
      </c>
      <c r="P105" s="94">
        <f>'Location 4'!P$40</f>
        <v>56</v>
      </c>
      <c r="Q105" s="94">
        <f>'Location 4'!Q$40</f>
        <v>56</v>
      </c>
      <c r="R105" s="94">
        <f>'Location 4'!R$40</f>
        <v>56</v>
      </c>
      <c r="S105" s="94">
        <f>'Location 4'!S$40</f>
        <v>56</v>
      </c>
      <c r="T105" s="94">
        <f>'Location 4'!T$40</f>
        <v>56</v>
      </c>
      <c r="U105" s="94">
        <f>'Location 4'!U$40</f>
        <v>56</v>
      </c>
      <c r="V105" s="94">
        <f>'Location 4'!V$40</f>
        <v>56</v>
      </c>
      <c r="W105" s="94">
        <f>'Location 4'!W$40</f>
        <v>56</v>
      </c>
      <c r="X105" s="94">
        <f>'Location 4'!X$40</f>
        <v>56</v>
      </c>
      <c r="Y105" s="94">
        <f>'Location 4'!Y$40</f>
        <v>56</v>
      </c>
      <c r="Z105" s="94">
        <f>'Location 4'!Z$40</f>
        <v>56</v>
      </c>
      <c r="AA105" s="94">
        <f>'Location 4'!AA$40</f>
        <v>56</v>
      </c>
      <c r="AB105" s="94">
        <f>'Location 4'!AB$40</f>
        <v>56</v>
      </c>
      <c r="AC105" s="94">
        <f>'Location 4'!AC$40</f>
        <v>56</v>
      </c>
    </row>
    <row r="106" spans="3:29" s="91" customFormat="1" hidden="1" outlineLevel="1" x14ac:dyDescent="0.3">
      <c r="D106" s="92"/>
      <c r="E106" s="93" t="s">
        <v>81</v>
      </c>
      <c r="F106" s="95">
        <f>'Location 5'!F$40</f>
        <v>0</v>
      </c>
      <c r="G106" s="95">
        <f>'Location 5'!G$40</f>
        <v>0</v>
      </c>
      <c r="H106" s="95">
        <f>'Location 5'!H$40</f>
        <v>0</v>
      </c>
      <c r="I106" s="95">
        <f>'Location 5'!I$40</f>
        <v>0</v>
      </c>
      <c r="J106" s="95">
        <f>'Location 5'!J$40</f>
        <v>0</v>
      </c>
      <c r="K106" s="95">
        <f>'Location 5'!K$40</f>
        <v>0</v>
      </c>
      <c r="L106" s="95">
        <f>'Location 5'!L$40</f>
        <v>0</v>
      </c>
      <c r="M106" s="95">
        <f>'Location 5'!M$40</f>
        <v>0</v>
      </c>
      <c r="N106" s="95">
        <f>'Location 5'!N$40</f>
        <v>70</v>
      </c>
      <c r="O106" s="95">
        <f>'Location 5'!O$40</f>
        <v>70</v>
      </c>
      <c r="P106" s="95">
        <f>'Location 5'!P$40</f>
        <v>70</v>
      </c>
      <c r="Q106" s="95">
        <f>'Location 5'!Q$40</f>
        <v>70</v>
      </c>
      <c r="R106" s="95">
        <f>'Location 5'!R$40</f>
        <v>70</v>
      </c>
      <c r="S106" s="95">
        <f>'Location 5'!S$40</f>
        <v>70</v>
      </c>
      <c r="T106" s="95">
        <f>'Location 5'!T$40</f>
        <v>70</v>
      </c>
      <c r="U106" s="95">
        <f>'Location 5'!U$40</f>
        <v>70</v>
      </c>
      <c r="V106" s="95">
        <f>'Location 5'!V$40</f>
        <v>70</v>
      </c>
      <c r="W106" s="95">
        <f>'Location 5'!W$40</f>
        <v>70</v>
      </c>
      <c r="X106" s="95">
        <f>'Location 5'!X$40</f>
        <v>70</v>
      </c>
      <c r="Y106" s="95">
        <f>'Location 5'!Y$40</f>
        <v>70</v>
      </c>
      <c r="Z106" s="95">
        <f>'Location 5'!Z$40</f>
        <v>70</v>
      </c>
      <c r="AA106" s="95">
        <f>'Location 5'!AA$40</f>
        <v>70</v>
      </c>
      <c r="AB106" s="95">
        <f>'Location 5'!AB$40</f>
        <v>70</v>
      </c>
      <c r="AC106" s="95">
        <f>'Location 5'!AC$40</f>
        <v>70</v>
      </c>
    </row>
    <row r="107" spans="3:29" s="91" customFormat="1" collapsed="1" x14ac:dyDescent="0.3">
      <c r="D107" s="90"/>
      <c r="E107" s="90" t="s">
        <v>107</v>
      </c>
      <c r="F107" s="91">
        <f>SUM(F102:F106)</f>
        <v>28</v>
      </c>
      <c r="G107" s="91">
        <f t="shared" ref="G107" si="259">SUM(G102:G106)</f>
        <v>28</v>
      </c>
      <c r="H107" s="91">
        <f t="shared" ref="H107" si="260">SUM(H102:H106)</f>
        <v>56</v>
      </c>
      <c r="I107" s="91">
        <f t="shared" ref="I107" si="261">SUM(I102:I106)</f>
        <v>56</v>
      </c>
      <c r="J107" s="91">
        <f t="shared" ref="J107" si="262">SUM(J102:J106)</f>
        <v>98</v>
      </c>
      <c r="K107" s="91">
        <f t="shared" ref="K107" si="263">SUM(K102:K106)</f>
        <v>98</v>
      </c>
      <c r="L107" s="91">
        <f t="shared" ref="L107" si="264">SUM(L102:L106)</f>
        <v>154</v>
      </c>
      <c r="M107" s="91">
        <f t="shared" ref="M107" si="265">SUM(M102:M106)</f>
        <v>154</v>
      </c>
      <c r="N107" s="91">
        <f t="shared" ref="N107" si="266">SUM(N102:N106)</f>
        <v>224</v>
      </c>
      <c r="O107" s="91">
        <f t="shared" ref="O107" si="267">SUM(O102:O106)</f>
        <v>224</v>
      </c>
      <c r="P107" s="91">
        <f t="shared" ref="P107" si="268">SUM(P102:P106)</f>
        <v>224</v>
      </c>
      <c r="Q107" s="91">
        <f t="shared" ref="Q107" si="269">SUM(Q102:Q106)</f>
        <v>224</v>
      </c>
      <c r="R107" s="91">
        <f t="shared" ref="R107" si="270">SUM(R102:R106)</f>
        <v>224</v>
      </c>
      <c r="S107" s="91">
        <f t="shared" ref="S107" si="271">SUM(S102:S106)</f>
        <v>224</v>
      </c>
      <c r="T107" s="91">
        <f t="shared" ref="T107" si="272">SUM(T102:T106)</f>
        <v>224</v>
      </c>
      <c r="U107" s="91">
        <f t="shared" ref="U107" si="273">SUM(U102:U106)</f>
        <v>224</v>
      </c>
      <c r="V107" s="91">
        <f t="shared" ref="V107" si="274">SUM(V102:V106)</f>
        <v>224</v>
      </c>
      <c r="W107" s="91">
        <f t="shared" ref="W107" si="275">SUM(W102:W106)</f>
        <v>224</v>
      </c>
      <c r="X107" s="91">
        <f t="shared" ref="X107" si="276">SUM(X102:X106)</f>
        <v>224</v>
      </c>
      <c r="Y107" s="91">
        <f t="shared" ref="Y107" si="277">SUM(Y102:Y106)</f>
        <v>224</v>
      </c>
      <c r="Z107" s="91">
        <f t="shared" ref="Z107" si="278">SUM(Z102:Z106)</f>
        <v>224</v>
      </c>
      <c r="AA107" s="91">
        <f t="shared" ref="AA107" si="279">SUM(AA102:AA106)</f>
        <v>224</v>
      </c>
      <c r="AB107" s="91">
        <f t="shared" ref="AB107" si="280">SUM(AB102:AB106)</f>
        <v>224</v>
      </c>
      <c r="AC107" s="91">
        <f t="shared" ref="AC107" si="281">SUM(AC102:AC106)</f>
        <v>224</v>
      </c>
    </row>
    <row r="108" spans="3:29" s="91" customFormat="1" x14ac:dyDescent="0.3"/>
    <row r="109" spans="3:29" s="91" customFormat="1" hidden="1" outlineLevel="1" x14ac:dyDescent="0.3">
      <c r="D109" s="90" t="s">
        <v>111</v>
      </c>
      <c r="E109" s="90" t="s">
        <v>77</v>
      </c>
      <c r="F109" s="96">
        <f>'Location 1'!F$42</f>
        <v>-336</v>
      </c>
      <c r="G109" s="96">
        <f>'Location 1'!G$42</f>
        <v>-336</v>
      </c>
      <c r="H109" s="96">
        <f>'Location 1'!H$42</f>
        <v>-336</v>
      </c>
      <c r="I109" s="96">
        <f>'Location 1'!I$42</f>
        <v>-336</v>
      </c>
      <c r="J109" s="96">
        <f>'Location 1'!J$42</f>
        <v>-336</v>
      </c>
      <c r="K109" s="96">
        <f>'Location 1'!K$42</f>
        <v>-336</v>
      </c>
      <c r="L109" s="96">
        <f>'Location 1'!L$42</f>
        <v>-336</v>
      </c>
      <c r="M109" s="96">
        <f>'Location 1'!M$42</f>
        <v>-336</v>
      </c>
      <c r="N109" s="96">
        <f>'Location 1'!N$42</f>
        <v>-336</v>
      </c>
      <c r="O109" s="96">
        <f>'Location 1'!O$42</f>
        <v>-336</v>
      </c>
      <c r="P109" s="96">
        <f>'Location 1'!P$42</f>
        <v>-336</v>
      </c>
      <c r="Q109" s="96">
        <f>'Location 1'!Q$42</f>
        <v>-336</v>
      </c>
      <c r="R109" s="96">
        <f>'Location 1'!R$42</f>
        <v>-336</v>
      </c>
      <c r="S109" s="96">
        <f>'Location 1'!S$42</f>
        <v>-336</v>
      </c>
      <c r="T109" s="96">
        <f>'Location 1'!T$42</f>
        <v>-336</v>
      </c>
      <c r="U109" s="96">
        <f>'Location 1'!U$42</f>
        <v>-336</v>
      </c>
      <c r="V109" s="96">
        <f>'Location 1'!V$42</f>
        <v>-336</v>
      </c>
      <c r="W109" s="96">
        <f>'Location 1'!W$42</f>
        <v>-336</v>
      </c>
      <c r="X109" s="96">
        <f>'Location 1'!X$42</f>
        <v>-336</v>
      </c>
      <c r="Y109" s="96">
        <f>'Location 1'!Y$42</f>
        <v>-336</v>
      </c>
      <c r="Z109" s="96">
        <f>'Location 1'!Z$42</f>
        <v>-336</v>
      </c>
      <c r="AA109" s="96">
        <f>'Location 1'!AA$42</f>
        <v>-336</v>
      </c>
      <c r="AB109" s="96">
        <f>'Location 1'!AB$42</f>
        <v>-336</v>
      </c>
      <c r="AC109" s="96">
        <f>'Location 1'!AC$42</f>
        <v>-336</v>
      </c>
    </row>
    <row r="110" spans="3:29" s="91" customFormat="1" hidden="1" outlineLevel="1" x14ac:dyDescent="0.3">
      <c r="D110" s="90"/>
      <c r="E110" s="90" t="s">
        <v>78</v>
      </c>
      <c r="F110" s="96">
        <f>'Location 2'!F$42</f>
        <v>0</v>
      </c>
      <c r="G110" s="96">
        <f>'Location 2'!G$42</f>
        <v>0</v>
      </c>
      <c r="H110" s="96">
        <f>'Location 2'!H$42</f>
        <v>-336</v>
      </c>
      <c r="I110" s="96">
        <f>'Location 2'!I$42</f>
        <v>-336</v>
      </c>
      <c r="J110" s="96">
        <f>'Location 2'!J$42</f>
        <v>-336</v>
      </c>
      <c r="K110" s="96">
        <f>'Location 2'!K$42</f>
        <v>-336</v>
      </c>
      <c r="L110" s="96">
        <f>'Location 2'!L$42</f>
        <v>-336</v>
      </c>
      <c r="M110" s="96">
        <f>'Location 2'!M$42</f>
        <v>-336</v>
      </c>
      <c r="N110" s="96">
        <f>'Location 2'!N$42</f>
        <v>-336</v>
      </c>
      <c r="O110" s="96">
        <f>'Location 2'!O$42</f>
        <v>-336</v>
      </c>
      <c r="P110" s="96">
        <f>'Location 2'!P$42</f>
        <v>-336</v>
      </c>
      <c r="Q110" s="96">
        <f>'Location 2'!Q$42</f>
        <v>-336</v>
      </c>
      <c r="R110" s="96">
        <f>'Location 2'!R$42</f>
        <v>-336</v>
      </c>
      <c r="S110" s="96">
        <f>'Location 2'!S$42</f>
        <v>-336</v>
      </c>
      <c r="T110" s="96">
        <f>'Location 2'!T$42</f>
        <v>-336</v>
      </c>
      <c r="U110" s="96">
        <f>'Location 2'!U$42</f>
        <v>-336</v>
      </c>
      <c r="V110" s="96">
        <f>'Location 2'!V$42</f>
        <v>-336</v>
      </c>
      <c r="W110" s="96">
        <f>'Location 2'!W$42</f>
        <v>-336</v>
      </c>
      <c r="X110" s="96">
        <f>'Location 2'!X$42</f>
        <v>-336</v>
      </c>
      <c r="Y110" s="96">
        <f>'Location 2'!Y$42</f>
        <v>-336</v>
      </c>
      <c r="Z110" s="96">
        <f>'Location 2'!Z$42</f>
        <v>-336</v>
      </c>
      <c r="AA110" s="96">
        <f>'Location 2'!AA$42</f>
        <v>-336</v>
      </c>
      <c r="AB110" s="96">
        <f>'Location 2'!AB$42</f>
        <v>-336</v>
      </c>
      <c r="AC110" s="96">
        <f>'Location 2'!AC$42</f>
        <v>-336</v>
      </c>
    </row>
    <row r="111" spans="3:29" s="91" customFormat="1" hidden="1" outlineLevel="1" x14ac:dyDescent="0.3">
      <c r="D111" s="90"/>
      <c r="E111" s="90" t="s">
        <v>79</v>
      </c>
      <c r="F111" s="96">
        <f>'Location 3'!F$42</f>
        <v>0</v>
      </c>
      <c r="G111" s="96">
        <f>'Location 3'!G$42</f>
        <v>0</v>
      </c>
      <c r="H111" s="96">
        <f>'Location 3'!H$42</f>
        <v>0</v>
      </c>
      <c r="I111" s="96">
        <f>'Location 3'!I$42</f>
        <v>0</v>
      </c>
      <c r="J111" s="96">
        <f>'Location 3'!J$42</f>
        <v>-504</v>
      </c>
      <c r="K111" s="96">
        <f>'Location 3'!K$42</f>
        <v>-504</v>
      </c>
      <c r="L111" s="96">
        <f>'Location 3'!L$42</f>
        <v>-504</v>
      </c>
      <c r="M111" s="96">
        <f>'Location 3'!M$42</f>
        <v>-504</v>
      </c>
      <c r="N111" s="96">
        <f>'Location 3'!N$42</f>
        <v>-504</v>
      </c>
      <c r="O111" s="96">
        <f>'Location 3'!O$42</f>
        <v>-504</v>
      </c>
      <c r="P111" s="96">
        <f>'Location 3'!P$42</f>
        <v>-504</v>
      </c>
      <c r="Q111" s="96">
        <f>'Location 3'!Q$42</f>
        <v>-504</v>
      </c>
      <c r="R111" s="96">
        <f>'Location 3'!R$42</f>
        <v>-504</v>
      </c>
      <c r="S111" s="96">
        <f>'Location 3'!S$42</f>
        <v>-504</v>
      </c>
      <c r="T111" s="96">
        <f>'Location 3'!T$42</f>
        <v>-504</v>
      </c>
      <c r="U111" s="96">
        <f>'Location 3'!U$42</f>
        <v>-504</v>
      </c>
      <c r="V111" s="96">
        <f>'Location 3'!V$42</f>
        <v>-504</v>
      </c>
      <c r="W111" s="96">
        <f>'Location 3'!W$42</f>
        <v>-504</v>
      </c>
      <c r="X111" s="96">
        <f>'Location 3'!X$42</f>
        <v>-504</v>
      </c>
      <c r="Y111" s="96">
        <f>'Location 3'!Y$42</f>
        <v>-504</v>
      </c>
      <c r="Z111" s="96">
        <f>'Location 3'!Z$42</f>
        <v>-504</v>
      </c>
      <c r="AA111" s="96">
        <f>'Location 3'!AA$42</f>
        <v>-504</v>
      </c>
      <c r="AB111" s="96">
        <f>'Location 3'!AB$42</f>
        <v>-504</v>
      </c>
      <c r="AC111" s="96">
        <f>'Location 3'!AC$42</f>
        <v>-504</v>
      </c>
    </row>
    <row r="112" spans="3:29" s="91" customFormat="1" hidden="1" outlineLevel="1" x14ac:dyDescent="0.3">
      <c r="D112" s="90"/>
      <c r="E112" s="90" t="s">
        <v>80</v>
      </c>
      <c r="F112" s="96">
        <f>'Location 4'!F$42</f>
        <v>0</v>
      </c>
      <c r="G112" s="96">
        <f>'Location 4'!G$42</f>
        <v>0</v>
      </c>
      <c r="H112" s="96">
        <f>'Location 4'!H$42</f>
        <v>0</v>
      </c>
      <c r="I112" s="96">
        <f>'Location 4'!I$42</f>
        <v>0</v>
      </c>
      <c r="J112" s="96">
        <f>'Location 4'!J$42</f>
        <v>0</v>
      </c>
      <c r="K112" s="96">
        <f>'Location 4'!K$42</f>
        <v>0</v>
      </c>
      <c r="L112" s="96">
        <f>'Location 4'!L$42</f>
        <v>-672</v>
      </c>
      <c r="M112" s="96">
        <f>'Location 4'!M$42</f>
        <v>-672</v>
      </c>
      <c r="N112" s="96">
        <f>'Location 4'!N$42</f>
        <v>-672</v>
      </c>
      <c r="O112" s="96">
        <f>'Location 4'!O$42</f>
        <v>-672</v>
      </c>
      <c r="P112" s="96">
        <f>'Location 4'!P$42</f>
        <v>-672</v>
      </c>
      <c r="Q112" s="96">
        <f>'Location 4'!Q$42</f>
        <v>-672</v>
      </c>
      <c r="R112" s="96">
        <f>'Location 4'!R$42</f>
        <v>-672</v>
      </c>
      <c r="S112" s="96">
        <f>'Location 4'!S$42</f>
        <v>-672</v>
      </c>
      <c r="T112" s="96">
        <f>'Location 4'!T$42</f>
        <v>-672</v>
      </c>
      <c r="U112" s="96">
        <f>'Location 4'!U$42</f>
        <v>-672</v>
      </c>
      <c r="V112" s="96">
        <f>'Location 4'!V$42</f>
        <v>-672</v>
      </c>
      <c r="W112" s="96">
        <f>'Location 4'!W$42</f>
        <v>-672</v>
      </c>
      <c r="X112" s="96">
        <f>'Location 4'!X$42</f>
        <v>-672</v>
      </c>
      <c r="Y112" s="96">
        <f>'Location 4'!Y$42</f>
        <v>-672</v>
      </c>
      <c r="Z112" s="96">
        <f>'Location 4'!Z$42</f>
        <v>-672</v>
      </c>
      <c r="AA112" s="96">
        <f>'Location 4'!AA$42</f>
        <v>-672</v>
      </c>
      <c r="AB112" s="96">
        <f>'Location 4'!AB$42</f>
        <v>-672</v>
      </c>
      <c r="AC112" s="96">
        <f>'Location 4'!AC$42</f>
        <v>-672</v>
      </c>
    </row>
    <row r="113" spans="4:29" s="91" customFormat="1" hidden="1" outlineLevel="1" x14ac:dyDescent="0.3">
      <c r="D113" s="92"/>
      <c r="E113" s="93" t="s">
        <v>81</v>
      </c>
      <c r="F113" s="97">
        <f>'Location 5'!F$42</f>
        <v>0</v>
      </c>
      <c r="G113" s="97">
        <f>'Location 5'!G$42</f>
        <v>0</v>
      </c>
      <c r="H113" s="97">
        <f>'Location 5'!H$42</f>
        <v>0</v>
      </c>
      <c r="I113" s="97">
        <f>'Location 5'!I$42</f>
        <v>0</v>
      </c>
      <c r="J113" s="97">
        <f>'Location 5'!J$42</f>
        <v>0</v>
      </c>
      <c r="K113" s="97">
        <f>'Location 5'!K$42</f>
        <v>0</v>
      </c>
      <c r="L113" s="97">
        <f>'Location 5'!L$42</f>
        <v>0</v>
      </c>
      <c r="M113" s="97">
        <f>'Location 5'!M$42</f>
        <v>0</v>
      </c>
      <c r="N113" s="97">
        <f>'Location 5'!N$42</f>
        <v>-840</v>
      </c>
      <c r="O113" s="97">
        <f>'Location 5'!O$42</f>
        <v>-840</v>
      </c>
      <c r="P113" s="97">
        <f>'Location 5'!P$42</f>
        <v>-840</v>
      </c>
      <c r="Q113" s="97">
        <f>'Location 5'!Q$42</f>
        <v>-840</v>
      </c>
      <c r="R113" s="97">
        <f>'Location 5'!R$42</f>
        <v>-840</v>
      </c>
      <c r="S113" s="97">
        <f>'Location 5'!S$42</f>
        <v>-840</v>
      </c>
      <c r="T113" s="97">
        <f>'Location 5'!T$42</f>
        <v>-840</v>
      </c>
      <c r="U113" s="97">
        <f>'Location 5'!U$42</f>
        <v>-840</v>
      </c>
      <c r="V113" s="97">
        <f>'Location 5'!V$42</f>
        <v>-840</v>
      </c>
      <c r="W113" s="97">
        <f>'Location 5'!W$42</f>
        <v>-840</v>
      </c>
      <c r="X113" s="97">
        <f>'Location 5'!X$42</f>
        <v>-840</v>
      </c>
      <c r="Y113" s="97">
        <f>'Location 5'!Y$42</f>
        <v>-840</v>
      </c>
      <c r="Z113" s="97">
        <f>'Location 5'!Z$42</f>
        <v>-840</v>
      </c>
      <c r="AA113" s="97">
        <f>'Location 5'!AA$42</f>
        <v>-840</v>
      </c>
      <c r="AB113" s="97">
        <f>'Location 5'!AB$42</f>
        <v>-840</v>
      </c>
      <c r="AC113" s="97">
        <f>'Location 5'!AC$42</f>
        <v>-840</v>
      </c>
    </row>
    <row r="114" spans="4:29" s="91" customFormat="1" collapsed="1" x14ac:dyDescent="0.3">
      <c r="D114" s="90"/>
      <c r="E114" s="90" t="s">
        <v>108</v>
      </c>
      <c r="F114" s="96">
        <f>SUM(F109:F113)</f>
        <v>-336</v>
      </c>
      <c r="G114" s="96">
        <f t="shared" ref="G114" si="282">SUM(G109:G113)</f>
        <v>-336</v>
      </c>
      <c r="H114" s="96">
        <f t="shared" ref="H114" si="283">SUM(H109:H113)</f>
        <v>-672</v>
      </c>
      <c r="I114" s="96">
        <f t="shared" ref="I114" si="284">SUM(I109:I113)</f>
        <v>-672</v>
      </c>
      <c r="J114" s="96">
        <f t="shared" ref="J114" si="285">SUM(J109:J113)</f>
        <v>-1176</v>
      </c>
      <c r="K114" s="96">
        <f t="shared" ref="K114" si="286">SUM(K109:K113)</f>
        <v>-1176</v>
      </c>
      <c r="L114" s="96">
        <f t="shared" ref="L114" si="287">SUM(L109:L113)</f>
        <v>-1848</v>
      </c>
      <c r="M114" s="96">
        <f t="shared" ref="M114" si="288">SUM(M109:M113)</f>
        <v>-1848</v>
      </c>
      <c r="N114" s="96">
        <f t="shared" ref="N114" si="289">SUM(N109:N113)</f>
        <v>-2688</v>
      </c>
      <c r="O114" s="96">
        <f t="shared" ref="O114" si="290">SUM(O109:O113)</f>
        <v>-2688</v>
      </c>
      <c r="P114" s="96">
        <f t="shared" ref="P114" si="291">SUM(P109:P113)</f>
        <v>-2688</v>
      </c>
      <c r="Q114" s="96">
        <f t="shared" ref="Q114" si="292">SUM(Q109:Q113)</f>
        <v>-2688</v>
      </c>
      <c r="R114" s="96">
        <f t="shared" ref="R114" si="293">SUM(R109:R113)</f>
        <v>-2688</v>
      </c>
      <c r="S114" s="96">
        <f t="shared" ref="S114" si="294">SUM(S109:S113)</f>
        <v>-2688</v>
      </c>
      <c r="T114" s="96">
        <f t="shared" ref="T114" si="295">SUM(T109:T113)</f>
        <v>-2688</v>
      </c>
      <c r="U114" s="96">
        <f t="shared" ref="U114" si="296">SUM(U109:U113)</f>
        <v>-2688</v>
      </c>
      <c r="V114" s="96">
        <f t="shared" ref="V114" si="297">SUM(V109:V113)</f>
        <v>-2688</v>
      </c>
      <c r="W114" s="96">
        <f t="shared" ref="W114" si="298">SUM(W109:W113)</f>
        <v>-2688</v>
      </c>
      <c r="X114" s="96">
        <f t="shared" ref="X114" si="299">SUM(X109:X113)</f>
        <v>-2688</v>
      </c>
      <c r="Y114" s="96">
        <f t="shared" ref="Y114" si="300">SUM(Y109:Y113)</f>
        <v>-2688</v>
      </c>
      <c r="Z114" s="96">
        <f t="shared" ref="Z114" si="301">SUM(Z109:Z113)</f>
        <v>-2688</v>
      </c>
      <c r="AA114" s="96">
        <f t="shared" ref="AA114" si="302">SUM(AA109:AA113)</f>
        <v>-2688</v>
      </c>
      <c r="AB114" s="96">
        <f t="shared" ref="AB114" si="303">SUM(AB109:AB113)</f>
        <v>-2688</v>
      </c>
      <c r="AC114" s="96">
        <f t="shared" ref="AC114" si="304">SUM(AC109:AC113)</f>
        <v>-2688</v>
      </c>
    </row>
    <row r="115" spans="4:29" s="91" customFormat="1" x14ac:dyDescent="0.3"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</row>
    <row r="116" spans="4:29" s="91" customFormat="1" hidden="1" outlineLevel="1" x14ac:dyDescent="0.3">
      <c r="D116" s="90" t="s">
        <v>112</v>
      </c>
      <c r="E116" s="90" t="s">
        <v>77</v>
      </c>
      <c r="F116" s="96">
        <f>F109+F95</f>
        <v>-1004.9759999999999</v>
      </c>
      <c r="G116" s="96">
        <f t="shared" ref="G116:AC120" si="305">G109+G95</f>
        <v>-1004.9759999999999</v>
      </c>
      <c r="H116" s="96">
        <f t="shared" si="305"/>
        <v>-1004.9759999999999</v>
      </c>
      <c r="I116" s="96">
        <f t="shared" si="305"/>
        <v>-1004.9759999999999</v>
      </c>
      <c r="J116" s="96">
        <f t="shared" si="305"/>
        <v>-1004.9759999999999</v>
      </c>
      <c r="K116" s="96">
        <f t="shared" si="305"/>
        <v>-1004.9759999999999</v>
      </c>
      <c r="L116" s="96">
        <f t="shared" si="305"/>
        <v>-1004.9759999999999</v>
      </c>
      <c r="M116" s="96">
        <f t="shared" si="305"/>
        <v>-1004.9759999999999</v>
      </c>
      <c r="N116" s="96">
        <f t="shared" si="305"/>
        <v>-1004.9759999999999</v>
      </c>
      <c r="O116" s="96">
        <f t="shared" si="305"/>
        <v>-1004.9759999999999</v>
      </c>
      <c r="P116" s="96">
        <f t="shared" si="305"/>
        <v>-1004.9759999999999</v>
      </c>
      <c r="Q116" s="96">
        <f t="shared" si="305"/>
        <v>-1004.9759999999999</v>
      </c>
      <c r="R116" s="96">
        <f t="shared" si="305"/>
        <v>-1004.9759999999999</v>
      </c>
      <c r="S116" s="96">
        <f t="shared" si="305"/>
        <v>-1004.9759999999999</v>
      </c>
      <c r="T116" s="96">
        <f t="shared" si="305"/>
        <v>-1004.9759999999999</v>
      </c>
      <c r="U116" s="96">
        <f t="shared" si="305"/>
        <v>-1004.9759999999999</v>
      </c>
      <c r="V116" s="96">
        <f t="shared" si="305"/>
        <v>-1004.9759999999999</v>
      </c>
      <c r="W116" s="96">
        <f t="shared" si="305"/>
        <v>-1004.9759999999999</v>
      </c>
      <c r="X116" s="96">
        <f t="shared" si="305"/>
        <v>-1004.9759999999999</v>
      </c>
      <c r="Y116" s="96">
        <f t="shared" si="305"/>
        <v>-1004.9759999999999</v>
      </c>
      <c r="Z116" s="96">
        <f t="shared" si="305"/>
        <v>-1004.9759999999999</v>
      </c>
      <c r="AA116" s="96">
        <f t="shared" si="305"/>
        <v>-1004.9759999999999</v>
      </c>
      <c r="AB116" s="96">
        <f t="shared" si="305"/>
        <v>-1004.9759999999999</v>
      </c>
      <c r="AC116" s="96">
        <f t="shared" si="305"/>
        <v>-1004.9759999999999</v>
      </c>
    </row>
    <row r="117" spans="4:29" s="91" customFormat="1" hidden="1" outlineLevel="1" x14ac:dyDescent="0.3">
      <c r="D117" s="90"/>
      <c r="E117" s="90" t="s">
        <v>78</v>
      </c>
      <c r="F117" s="96">
        <f t="shared" ref="F117:U120" si="306">F110+F96</f>
        <v>0</v>
      </c>
      <c r="G117" s="96">
        <f t="shared" si="306"/>
        <v>0</v>
      </c>
      <c r="H117" s="96">
        <f t="shared" si="306"/>
        <v>-883.52500000000009</v>
      </c>
      <c r="I117" s="96">
        <f t="shared" si="306"/>
        <v>-883.52500000000009</v>
      </c>
      <c r="J117" s="96">
        <f t="shared" si="306"/>
        <v>-883.52500000000009</v>
      </c>
      <c r="K117" s="96">
        <f t="shared" si="306"/>
        <v>-883.52500000000009</v>
      </c>
      <c r="L117" s="96">
        <f t="shared" si="306"/>
        <v>-883.52500000000009</v>
      </c>
      <c r="M117" s="96">
        <f t="shared" si="306"/>
        <v>-883.52500000000009</v>
      </c>
      <c r="N117" s="96">
        <f t="shared" si="306"/>
        <v>-883.52500000000009</v>
      </c>
      <c r="O117" s="96">
        <f t="shared" si="306"/>
        <v>-883.52500000000009</v>
      </c>
      <c r="P117" s="96">
        <f t="shared" si="306"/>
        <v>-883.52500000000009</v>
      </c>
      <c r="Q117" s="96">
        <f t="shared" si="306"/>
        <v>-883.52500000000009</v>
      </c>
      <c r="R117" s="96">
        <f t="shared" si="306"/>
        <v>-883.52500000000009</v>
      </c>
      <c r="S117" s="96">
        <f t="shared" si="306"/>
        <v>-883.52500000000009</v>
      </c>
      <c r="T117" s="96">
        <f t="shared" si="306"/>
        <v>-883.52500000000009</v>
      </c>
      <c r="U117" s="96">
        <f t="shared" si="306"/>
        <v>-883.52500000000009</v>
      </c>
      <c r="V117" s="96">
        <f t="shared" si="305"/>
        <v>-883.52500000000009</v>
      </c>
      <c r="W117" s="96">
        <f t="shared" si="305"/>
        <v>-883.52500000000009</v>
      </c>
      <c r="X117" s="96">
        <f t="shared" si="305"/>
        <v>-883.52500000000009</v>
      </c>
      <c r="Y117" s="96">
        <f t="shared" si="305"/>
        <v>-883.52500000000009</v>
      </c>
      <c r="Z117" s="96">
        <f t="shared" si="305"/>
        <v>-883.52500000000009</v>
      </c>
      <c r="AA117" s="96">
        <f t="shared" si="305"/>
        <v>-883.52500000000009</v>
      </c>
      <c r="AB117" s="96">
        <f t="shared" si="305"/>
        <v>-883.52500000000009</v>
      </c>
      <c r="AC117" s="96">
        <f t="shared" si="305"/>
        <v>-883.52500000000009</v>
      </c>
    </row>
    <row r="118" spans="4:29" s="91" customFormat="1" hidden="1" outlineLevel="1" x14ac:dyDescent="0.3">
      <c r="D118" s="90"/>
      <c r="E118" s="90" t="s">
        <v>79</v>
      </c>
      <c r="F118" s="96">
        <f t="shared" si="306"/>
        <v>0</v>
      </c>
      <c r="G118" s="96">
        <f t="shared" si="305"/>
        <v>0</v>
      </c>
      <c r="H118" s="96">
        <f t="shared" si="305"/>
        <v>0</v>
      </c>
      <c r="I118" s="96">
        <f t="shared" si="305"/>
        <v>0</v>
      </c>
      <c r="J118" s="96">
        <f t="shared" si="305"/>
        <v>-1474.6125000000002</v>
      </c>
      <c r="K118" s="96">
        <f t="shared" si="305"/>
        <v>-1474.6125000000002</v>
      </c>
      <c r="L118" s="96">
        <f t="shared" si="305"/>
        <v>-1474.6125000000002</v>
      </c>
      <c r="M118" s="96">
        <f t="shared" si="305"/>
        <v>-1474.6125000000002</v>
      </c>
      <c r="N118" s="96">
        <f t="shared" si="305"/>
        <v>-1474.6125000000002</v>
      </c>
      <c r="O118" s="96">
        <f t="shared" si="305"/>
        <v>-1474.6125000000002</v>
      </c>
      <c r="P118" s="96">
        <f t="shared" si="305"/>
        <v>-1474.6125000000002</v>
      </c>
      <c r="Q118" s="96">
        <f t="shared" si="305"/>
        <v>-1474.6125000000002</v>
      </c>
      <c r="R118" s="96">
        <f t="shared" si="305"/>
        <v>-1474.6125000000002</v>
      </c>
      <c r="S118" s="96">
        <f t="shared" si="305"/>
        <v>-1474.6125000000002</v>
      </c>
      <c r="T118" s="96">
        <f t="shared" si="305"/>
        <v>-1474.6125000000002</v>
      </c>
      <c r="U118" s="96">
        <f t="shared" si="305"/>
        <v>-1474.6125000000002</v>
      </c>
      <c r="V118" s="96">
        <f t="shared" si="305"/>
        <v>-1474.6125000000002</v>
      </c>
      <c r="W118" s="96">
        <f t="shared" si="305"/>
        <v>-1474.6125000000002</v>
      </c>
      <c r="X118" s="96">
        <f t="shared" si="305"/>
        <v>-1474.6125000000002</v>
      </c>
      <c r="Y118" s="96">
        <f t="shared" si="305"/>
        <v>-1474.6125000000002</v>
      </c>
      <c r="Z118" s="96">
        <f t="shared" si="305"/>
        <v>-1474.6125000000002</v>
      </c>
      <c r="AA118" s="96">
        <f t="shared" si="305"/>
        <v>-1474.6125000000002</v>
      </c>
      <c r="AB118" s="96">
        <f t="shared" si="305"/>
        <v>-1474.6125000000002</v>
      </c>
      <c r="AC118" s="96">
        <f t="shared" si="305"/>
        <v>-1474.6125000000002</v>
      </c>
    </row>
    <row r="119" spans="4:29" s="91" customFormat="1" hidden="1" outlineLevel="1" x14ac:dyDescent="0.3">
      <c r="D119" s="90"/>
      <c r="E119" s="90" t="s">
        <v>80</v>
      </c>
      <c r="F119" s="96">
        <f t="shared" si="306"/>
        <v>0</v>
      </c>
      <c r="G119" s="96">
        <f t="shared" si="305"/>
        <v>0</v>
      </c>
      <c r="H119" s="96">
        <f t="shared" si="305"/>
        <v>0</v>
      </c>
      <c r="I119" s="96">
        <f t="shared" si="305"/>
        <v>0</v>
      </c>
      <c r="J119" s="96">
        <f t="shared" si="305"/>
        <v>0</v>
      </c>
      <c r="K119" s="96">
        <f t="shared" si="305"/>
        <v>0</v>
      </c>
      <c r="L119" s="96">
        <f t="shared" si="305"/>
        <v>-2623.1800000000003</v>
      </c>
      <c r="M119" s="96">
        <f t="shared" si="305"/>
        <v>-2623.1800000000003</v>
      </c>
      <c r="N119" s="96">
        <f t="shared" si="305"/>
        <v>-2623.1800000000003</v>
      </c>
      <c r="O119" s="96">
        <f t="shared" si="305"/>
        <v>-2623.1800000000003</v>
      </c>
      <c r="P119" s="96">
        <f t="shared" si="305"/>
        <v>-2623.1800000000003</v>
      </c>
      <c r="Q119" s="96">
        <f t="shared" si="305"/>
        <v>-2623.1800000000003</v>
      </c>
      <c r="R119" s="96">
        <f t="shared" si="305"/>
        <v>-2623.1800000000003</v>
      </c>
      <c r="S119" s="96">
        <f t="shared" si="305"/>
        <v>-2623.1800000000003</v>
      </c>
      <c r="T119" s="96">
        <f t="shared" si="305"/>
        <v>-2623.1800000000003</v>
      </c>
      <c r="U119" s="96">
        <f t="shared" si="305"/>
        <v>-2623.1800000000003</v>
      </c>
      <c r="V119" s="96">
        <f t="shared" si="305"/>
        <v>-2623.1800000000003</v>
      </c>
      <c r="W119" s="96">
        <f t="shared" si="305"/>
        <v>-2623.1800000000003</v>
      </c>
      <c r="X119" s="96">
        <f t="shared" si="305"/>
        <v>-2623.1800000000003</v>
      </c>
      <c r="Y119" s="96">
        <f t="shared" si="305"/>
        <v>-2623.1800000000003</v>
      </c>
      <c r="Z119" s="96">
        <f t="shared" si="305"/>
        <v>-2623.1800000000003</v>
      </c>
      <c r="AA119" s="96">
        <f t="shared" si="305"/>
        <v>-2623.1800000000003</v>
      </c>
      <c r="AB119" s="96">
        <f t="shared" si="305"/>
        <v>-2623.1800000000003</v>
      </c>
      <c r="AC119" s="96">
        <f t="shared" si="305"/>
        <v>-2623.1800000000003</v>
      </c>
    </row>
    <row r="120" spans="4:29" s="91" customFormat="1" hidden="1" outlineLevel="1" x14ac:dyDescent="0.3">
      <c r="D120" s="92"/>
      <c r="E120" s="93" t="s">
        <v>81</v>
      </c>
      <c r="F120" s="97">
        <f t="shared" si="306"/>
        <v>0</v>
      </c>
      <c r="G120" s="97">
        <f t="shared" si="305"/>
        <v>0</v>
      </c>
      <c r="H120" s="97">
        <f t="shared" si="305"/>
        <v>0</v>
      </c>
      <c r="I120" s="97">
        <f t="shared" si="305"/>
        <v>0</v>
      </c>
      <c r="J120" s="97">
        <f t="shared" si="305"/>
        <v>0</v>
      </c>
      <c r="K120" s="97">
        <f t="shared" si="305"/>
        <v>0</v>
      </c>
      <c r="L120" s="97">
        <f t="shared" si="305"/>
        <v>0</v>
      </c>
      <c r="M120" s="97">
        <f t="shared" si="305"/>
        <v>0</v>
      </c>
      <c r="N120" s="97">
        <f t="shared" si="305"/>
        <v>-1870.3425000000002</v>
      </c>
      <c r="O120" s="97">
        <f t="shared" si="305"/>
        <v>-1870.3425000000002</v>
      </c>
      <c r="P120" s="97">
        <f t="shared" si="305"/>
        <v>-1870.3425000000002</v>
      </c>
      <c r="Q120" s="97">
        <f t="shared" si="305"/>
        <v>-1870.3425000000002</v>
      </c>
      <c r="R120" s="97">
        <f t="shared" si="305"/>
        <v>-1870.3425000000002</v>
      </c>
      <c r="S120" s="97">
        <f t="shared" si="305"/>
        <v>-1870.3425000000002</v>
      </c>
      <c r="T120" s="97">
        <f t="shared" si="305"/>
        <v>-1870.3425000000002</v>
      </c>
      <c r="U120" s="97">
        <f t="shared" si="305"/>
        <v>-1870.3425000000002</v>
      </c>
      <c r="V120" s="97">
        <f t="shared" si="305"/>
        <v>-1870.3425000000002</v>
      </c>
      <c r="W120" s="97">
        <f t="shared" si="305"/>
        <v>-1870.3425000000002</v>
      </c>
      <c r="X120" s="97">
        <f t="shared" si="305"/>
        <v>-1870.3425000000002</v>
      </c>
      <c r="Y120" s="97">
        <f t="shared" si="305"/>
        <v>-1870.3425000000002</v>
      </c>
      <c r="Z120" s="97">
        <f t="shared" si="305"/>
        <v>-1870.3425000000002</v>
      </c>
      <c r="AA120" s="97">
        <f t="shared" si="305"/>
        <v>-1870.3425000000002</v>
      </c>
      <c r="AB120" s="97">
        <f t="shared" si="305"/>
        <v>-1870.3425000000002</v>
      </c>
      <c r="AC120" s="97">
        <f t="shared" si="305"/>
        <v>-1870.3425000000002</v>
      </c>
    </row>
    <row r="121" spans="4:29" s="91" customFormat="1" collapsed="1" x14ac:dyDescent="0.3">
      <c r="D121" s="90"/>
      <c r="E121" s="90" t="s">
        <v>113</v>
      </c>
      <c r="F121" s="96">
        <f>SUM(F116:F120)</f>
        <v>-1004.9759999999999</v>
      </c>
      <c r="G121" s="96">
        <f t="shared" ref="G121" si="307">SUM(G116:G120)</f>
        <v>-1004.9759999999999</v>
      </c>
      <c r="H121" s="96">
        <f t="shared" ref="H121" si="308">SUM(H116:H120)</f>
        <v>-1888.501</v>
      </c>
      <c r="I121" s="96">
        <f t="shared" ref="I121" si="309">SUM(I116:I120)</f>
        <v>-1888.501</v>
      </c>
      <c r="J121" s="96">
        <f t="shared" ref="J121" si="310">SUM(J116:J120)</f>
        <v>-3363.1135000000004</v>
      </c>
      <c r="K121" s="96">
        <f t="shared" ref="K121" si="311">SUM(K116:K120)</f>
        <v>-3363.1135000000004</v>
      </c>
      <c r="L121" s="96">
        <f t="shared" ref="L121" si="312">SUM(L116:L120)</f>
        <v>-5986.2935000000007</v>
      </c>
      <c r="M121" s="96">
        <f t="shared" ref="M121" si="313">SUM(M116:M120)</f>
        <v>-5986.2935000000007</v>
      </c>
      <c r="N121" s="96">
        <f t="shared" ref="N121" si="314">SUM(N116:N120)</f>
        <v>-7856.6360000000004</v>
      </c>
      <c r="O121" s="96">
        <f t="shared" ref="O121" si="315">SUM(O116:O120)</f>
        <v>-7856.6360000000004</v>
      </c>
      <c r="P121" s="96">
        <f t="shared" ref="P121" si="316">SUM(P116:P120)</f>
        <v>-7856.6360000000004</v>
      </c>
      <c r="Q121" s="96">
        <f t="shared" ref="Q121" si="317">SUM(Q116:Q120)</f>
        <v>-7856.6360000000004</v>
      </c>
      <c r="R121" s="96">
        <f t="shared" ref="R121" si="318">SUM(R116:R120)</f>
        <v>-7856.6360000000004</v>
      </c>
      <c r="S121" s="96">
        <f t="shared" ref="S121" si="319">SUM(S116:S120)</f>
        <v>-7856.6360000000004</v>
      </c>
      <c r="T121" s="96">
        <f t="shared" ref="T121" si="320">SUM(T116:T120)</f>
        <v>-7856.6360000000004</v>
      </c>
      <c r="U121" s="96">
        <f t="shared" ref="U121" si="321">SUM(U116:U120)</f>
        <v>-7856.6360000000004</v>
      </c>
      <c r="V121" s="96">
        <f t="shared" ref="V121" si="322">SUM(V116:V120)</f>
        <v>-7856.6360000000004</v>
      </c>
      <c r="W121" s="96">
        <f t="shared" ref="W121" si="323">SUM(W116:W120)</f>
        <v>-7856.6360000000004</v>
      </c>
      <c r="X121" s="96">
        <f t="shared" ref="X121" si="324">SUM(X116:X120)</f>
        <v>-7856.6360000000004</v>
      </c>
      <c r="Y121" s="96">
        <f t="shared" ref="Y121" si="325">SUM(Y116:Y120)</f>
        <v>-7856.6360000000004</v>
      </c>
      <c r="Z121" s="96">
        <f t="shared" ref="Z121" si="326">SUM(Z116:Z120)</f>
        <v>-7856.6360000000004</v>
      </c>
      <c r="AA121" s="96">
        <f t="shared" ref="AA121" si="327">SUM(AA116:AA120)</f>
        <v>-7856.6360000000004</v>
      </c>
      <c r="AB121" s="96">
        <f t="shared" ref="AB121" si="328">SUM(AB116:AB120)</f>
        <v>-7856.6360000000004</v>
      </c>
      <c r="AC121" s="96">
        <f t="shared" ref="AC121" si="329">SUM(AC116:AC120)</f>
        <v>-7856.6360000000004</v>
      </c>
    </row>
    <row r="122" spans="4:29" x14ac:dyDescent="0.3">
      <c r="D122" s="80"/>
      <c r="E122" s="80"/>
    </row>
    <row r="123" spans="4:29" outlineLevel="1" x14ac:dyDescent="0.3">
      <c r="D123" s="80" t="s">
        <v>115</v>
      </c>
      <c r="E123" s="80" t="s">
        <v>77</v>
      </c>
      <c r="F123" s="36">
        <f>'Location 1'!F$47</f>
        <v>953.90399999999977</v>
      </c>
      <c r="G123" s="36">
        <f>'Location 1'!G$47</f>
        <v>953.90399999999977</v>
      </c>
      <c r="H123" s="36">
        <f>'Location 1'!H$47</f>
        <v>953.90399999999977</v>
      </c>
      <c r="I123" s="36">
        <f>'Location 1'!I$47</f>
        <v>953.90399999999977</v>
      </c>
      <c r="J123" s="36">
        <f>'Location 1'!J$47</f>
        <v>953.90399999999977</v>
      </c>
      <c r="K123" s="36">
        <f>'Location 1'!K$47</f>
        <v>953.90399999999977</v>
      </c>
      <c r="L123" s="36">
        <f>'Location 1'!L$47</f>
        <v>953.90399999999977</v>
      </c>
      <c r="M123" s="36">
        <f>'Location 1'!M$47</f>
        <v>953.90399999999977</v>
      </c>
      <c r="N123" s="36">
        <f>'Location 1'!N$47</f>
        <v>953.90399999999977</v>
      </c>
      <c r="O123" s="36">
        <f>'Location 1'!O$47</f>
        <v>953.90399999999977</v>
      </c>
      <c r="P123" s="36">
        <f>'Location 1'!P$47</f>
        <v>953.90399999999977</v>
      </c>
      <c r="Q123" s="36">
        <f>'Location 1'!Q$47</f>
        <v>953.90399999999977</v>
      </c>
      <c r="R123" s="36">
        <f>'Location 1'!R$47</f>
        <v>953.90399999999977</v>
      </c>
      <c r="S123" s="36">
        <f>'Location 1'!S$47</f>
        <v>953.90399999999977</v>
      </c>
      <c r="T123" s="36">
        <f>'Location 1'!T$47</f>
        <v>953.90399999999977</v>
      </c>
      <c r="U123" s="36">
        <f>'Location 1'!U$47</f>
        <v>953.90399999999977</v>
      </c>
      <c r="V123" s="36">
        <f>'Location 1'!V$47</f>
        <v>953.90399999999977</v>
      </c>
      <c r="W123" s="36">
        <f>'Location 1'!W$47</f>
        <v>953.90399999999977</v>
      </c>
      <c r="X123" s="36">
        <f>'Location 1'!X$47</f>
        <v>953.90399999999977</v>
      </c>
      <c r="Y123" s="36">
        <f>'Location 1'!Y$47</f>
        <v>953.90399999999977</v>
      </c>
      <c r="Z123" s="36">
        <f>'Location 1'!Z$47</f>
        <v>953.90399999999977</v>
      </c>
      <c r="AA123" s="36">
        <f>'Location 1'!AA$47</f>
        <v>953.90399999999977</v>
      </c>
      <c r="AB123" s="36">
        <f>'Location 1'!AB$47</f>
        <v>953.90399999999977</v>
      </c>
      <c r="AC123" s="36">
        <f>'Location 1'!AC$47</f>
        <v>953.90399999999977</v>
      </c>
    </row>
    <row r="124" spans="4:29" outlineLevel="1" x14ac:dyDescent="0.3">
      <c r="D124" s="80"/>
      <c r="E124" s="80" t="s">
        <v>78</v>
      </c>
      <c r="F124" s="36">
        <f>'Location 2'!F$47</f>
        <v>0</v>
      </c>
      <c r="G124" s="36">
        <f>'Location 2'!G$47</f>
        <v>0</v>
      </c>
      <c r="H124" s="36">
        <f>'Location 2'!H$47</f>
        <v>719.72499999999991</v>
      </c>
      <c r="I124" s="36">
        <f>'Location 2'!I$47</f>
        <v>719.72499999999991</v>
      </c>
      <c r="J124" s="36">
        <f>'Location 2'!J$47</f>
        <v>719.72499999999991</v>
      </c>
      <c r="K124" s="36">
        <f>'Location 2'!K$47</f>
        <v>719.72499999999991</v>
      </c>
      <c r="L124" s="36">
        <f>'Location 2'!L$47</f>
        <v>719.72499999999991</v>
      </c>
      <c r="M124" s="36">
        <f>'Location 2'!M$47</f>
        <v>719.72499999999991</v>
      </c>
      <c r="N124" s="36">
        <f>'Location 2'!N$47</f>
        <v>719.72499999999991</v>
      </c>
      <c r="O124" s="36">
        <f>'Location 2'!O$47</f>
        <v>719.72499999999991</v>
      </c>
      <c r="P124" s="36">
        <f>'Location 2'!P$47</f>
        <v>719.72499999999991</v>
      </c>
      <c r="Q124" s="36">
        <f>'Location 2'!Q$47</f>
        <v>719.72499999999991</v>
      </c>
      <c r="R124" s="36">
        <f>'Location 2'!R$47</f>
        <v>719.72499999999991</v>
      </c>
      <c r="S124" s="36">
        <f>'Location 2'!S$47</f>
        <v>719.72499999999991</v>
      </c>
      <c r="T124" s="36">
        <f>'Location 2'!T$47</f>
        <v>719.72499999999991</v>
      </c>
      <c r="U124" s="36">
        <f>'Location 2'!U$47</f>
        <v>719.72499999999991</v>
      </c>
      <c r="V124" s="36">
        <f>'Location 2'!V$47</f>
        <v>719.72499999999991</v>
      </c>
      <c r="W124" s="36">
        <f>'Location 2'!W$47</f>
        <v>719.72499999999991</v>
      </c>
      <c r="X124" s="36">
        <f>'Location 2'!X$47</f>
        <v>719.72499999999991</v>
      </c>
      <c r="Y124" s="36">
        <f>'Location 2'!Y$47</f>
        <v>719.72499999999991</v>
      </c>
      <c r="Z124" s="36">
        <f>'Location 2'!Z$47</f>
        <v>719.72499999999991</v>
      </c>
      <c r="AA124" s="36">
        <f>'Location 2'!AA$47</f>
        <v>719.72499999999991</v>
      </c>
      <c r="AB124" s="36">
        <f>'Location 2'!AB$47</f>
        <v>719.72499999999991</v>
      </c>
      <c r="AC124" s="36">
        <f>'Location 2'!AC$47</f>
        <v>719.72499999999991</v>
      </c>
    </row>
    <row r="125" spans="4:29" outlineLevel="1" x14ac:dyDescent="0.3">
      <c r="D125" s="80"/>
      <c r="E125" s="80" t="s">
        <v>79</v>
      </c>
      <c r="F125" s="36">
        <f>'Location 3'!F$47</f>
        <v>0</v>
      </c>
      <c r="G125" s="36">
        <f>'Location 3'!G$47</f>
        <v>0</v>
      </c>
      <c r="H125" s="36">
        <f>'Location 3'!H$47</f>
        <v>0</v>
      </c>
      <c r="I125" s="36">
        <f>'Location 3'!I$47</f>
        <v>0</v>
      </c>
      <c r="J125" s="36">
        <f>'Location 3'!J$47</f>
        <v>1367.5125000000007</v>
      </c>
      <c r="K125" s="36">
        <f>'Location 3'!K$47</f>
        <v>1367.5125000000007</v>
      </c>
      <c r="L125" s="36">
        <f>'Location 3'!L$47</f>
        <v>1367.5125000000007</v>
      </c>
      <c r="M125" s="36">
        <f>'Location 3'!M$47</f>
        <v>1367.5125000000007</v>
      </c>
      <c r="N125" s="36">
        <f>'Location 3'!N$47</f>
        <v>1367.5125000000007</v>
      </c>
      <c r="O125" s="36">
        <f>'Location 3'!O$47</f>
        <v>1367.5125000000007</v>
      </c>
      <c r="P125" s="36">
        <f>'Location 3'!P$47</f>
        <v>1367.5125000000007</v>
      </c>
      <c r="Q125" s="36">
        <f>'Location 3'!Q$47</f>
        <v>1367.5125000000007</v>
      </c>
      <c r="R125" s="36">
        <f>'Location 3'!R$47</f>
        <v>1367.5125000000007</v>
      </c>
      <c r="S125" s="36">
        <f>'Location 3'!S$47</f>
        <v>1367.5125000000007</v>
      </c>
      <c r="T125" s="36">
        <f>'Location 3'!T$47</f>
        <v>1367.5125000000007</v>
      </c>
      <c r="U125" s="36">
        <f>'Location 3'!U$47</f>
        <v>1367.5125000000007</v>
      </c>
      <c r="V125" s="36">
        <f>'Location 3'!V$47</f>
        <v>1367.5125000000007</v>
      </c>
      <c r="W125" s="36">
        <f>'Location 3'!W$47</f>
        <v>1367.5125000000007</v>
      </c>
      <c r="X125" s="36">
        <f>'Location 3'!X$47</f>
        <v>1367.5125000000007</v>
      </c>
      <c r="Y125" s="36">
        <f>'Location 3'!Y$47</f>
        <v>1367.5125000000007</v>
      </c>
      <c r="Z125" s="36">
        <f>'Location 3'!Z$47</f>
        <v>1367.5125000000007</v>
      </c>
      <c r="AA125" s="36">
        <f>'Location 3'!AA$47</f>
        <v>1367.5125000000007</v>
      </c>
      <c r="AB125" s="36">
        <f>'Location 3'!AB$47</f>
        <v>1367.5125000000007</v>
      </c>
      <c r="AC125" s="36">
        <f>'Location 3'!AC$47</f>
        <v>1367.5125000000007</v>
      </c>
    </row>
    <row r="126" spans="4:29" outlineLevel="1" x14ac:dyDescent="0.3">
      <c r="D126" s="80"/>
      <c r="E126" s="80" t="s">
        <v>80</v>
      </c>
      <c r="F126" s="36">
        <f>'Location 4'!F$47</f>
        <v>0</v>
      </c>
      <c r="G126" s="36">
        <f>'Location 4'!G$47</f>
        <v>0</v>
      </c>
      <c r="H126" s="36">
        <f>'Location 4'!H$47</f>
        <v>0</v>
      </c>
      <c r="I126" s="36">
        <f>'Location 4'!I$47</f>
        <v>0</v>
      </c>
      <c r="J126" s="36">
        <f>'Location 4'!J$47</f>
        <v>0</v>
      </c>
      <c r="K126" s="36">
        <f>'Location 4'!K$47</f>
        <v>0</v>
      </c>
      <c r="L126" s="36">
        <f>'Location 4'!L$47</f>
        <v>3090.2199999999993</v>
      </c>
      <c r="M126" s="36">
        <f>'Location 4'!M$47</f>
        <v>3090.2199999999993</v>
      </c>
      <c r="N126" s="36">
        <f>'Location 4'!N$47</f>
        <v>3090.2199999999993</v>
      </c>
      <c r="O126" s="36">
        <f>'Location 4'!O$47</f>
        <v>3090.2199999999993</v>
      </c>
      <c r="P126" s="36">
        <f>'Location 4'!P$47</f>
        <v>3090.2199999999993</v>
      </c>
      <c r="Q126" s="36">
        <f>'Location 4'!Q$47</f>
        <v>3090.2199999999993</v>
      </c>
      <c r="R126" s="36">
        <f>'Location 4'!R$47</f>
        <v>3090.2199999999993</v>
      </c>
      <c r="S126" s="36">
        <f>'Location 4'!S$47</f>
        <v>3090.2199999999993</v>
      </c>
      <c r="T126" s="36">
        <f>'Location 4'!T$47</f>
        <v>3090.2199999999993</v>
      </c>
      <c r="U126" s="36">
        <f>'Location 4'!U$47</f>
        <v>3090.2199999999993</v>
      </c>
      <c r="V126" s="36">
        <f>'Location 4'!V$47</f>
        <v>3090.2199999999993</v>
      </c>
      <c r="W126" s="36">
        <f>'Location 4'!W$47</f>
        <v>3090.2199999999993</v>
      </c>
      <c r="X126" s="36">
        <f>'Location 4'!X$47</f>
        <v>3090.2199999999993</v>
      </c>
      <c r="Y126" s="36">
        <f>'Location 4'!Y$47</f>
        <v>3090.2199999999993</v>
      </c>
      <c r="Z126" s="36">
        <f>'Location 4'!Z$47</f>
        <v>3090.2199999999993</v>
      </c>
      <c r="AA126" s="36">
        <f>'Location 4'!AA$47</f>
        <v>3090.2199999999993</v>
      </c>
      <c r="AB126" s="36">
        <f>'Location 4'!AB$47</f>
        <v>3090.2199999999993</v>
      </c>
      <c r="AC126" s="36">
        <f>'Location 4'!AC$47</f>
        <v>3090.2199999999993</v>
      </c>
    </row>
    <row r="127" spans="4:29" outlineLevel="1" x14ac:dyDescent="0.3">
      <c r="D127" s="3"/>
      <c r="E127" s="48" t="s">
        <v>81</v>
      </c>
      <c r="F127" s="53">
        <f>'Location 5'!F$47</f>
        <v>0</v>
      </c>
      <c r="G127" s="53">
        <f>'Location 5'!G$47</f>
        <v>0</v>
      </c>
      <c r="H127" s="53">
        <f>'Location 5'!H$47</f>
        <v>0</v>
      </c>
      <c r="I127" s="53">
        <f>'Location 5'!I$47</f>
        <v>0</v>
      </c>
      <c r="J127" s="53">
        <f>'Location 5'!J$47</f>
        <v>0</v>
      </c>
      <c r="K127" s="53">
        <f>'Location 5'!K$47</f>
        <v>0</v>
      </c>
      <c r="L127" s="53">
        <f>'Location 5'!L$47</f>
        <v>0</v>
      </c>
      <c r="M127" s="53">
        <f>'Location 5'!M$47</f>
        <v>0</v>
      </c>
      <c r="N127" s="53">
        <f>'Location 5'!N$47</f>
        <v>1146.6824999999999</v>
      </c>
      <c r="O127" s="53">
        <f>'Location 5'!O$47</f>
        <v>1146.6824999999999</v>
      </c>
      <c r="P127" s="53">
        <f>'Location 5'!P$47</f>
        <v>1146.6824999999999</v>
      </c>
      <c r="Q127" s="53">
        <f>'Location 5'!Q$47</f>
        <v>1146.6824999999999</v>
      </c>
      <c r="R127" s="53">
        <f>'Location 5'!R$47</f>
        <v>1146.6824999999999</v>
      </c>
      <c r="S127" s="53">
        <f>'Location 5'!S$47</f>
        <v>1146.6824999999999</v>
      </c>
      <c r="T127" s="53">
        <f>'Location 5'!T$47</f>
        <v>1146.6824999999999</v>
      </c>
      <c r="U127" s="53">
        <f>'Location 5'!U$47</f>
        <v>1146.6824999999999</v>
      </c>
      <c r="V127" s="53">
        <f>'Location 5'!V$47</f>
        <v>1146.6824999999999</v>
      </c>
      <c r="W127" s="53">
        <f>'Location 5'!W$47</f>
        <v>1146.6824999999999</v>
      </c>
      <c r="X127" s="53">
        <f>'Location 5'!X$47</f>
        <v>1146.6824999999999</v>
      </c>
      <c r="Y127" s="53">
        <f>'Location 5'!Y$47</f>
        <v>1146.6824999999999</v>
      </c>
      <c r="Z127" s="53">
        <f>'Location 5'!Z$47</f>
        <v>1146.6824999999999</v>
      </c>
      <c r="AA127" s="53">
        <f>'Location 5'!AA$47</f>
        <v>1146.6824999999999</v>
      </c>
      <c r="AB127" s="53">
        <f>'Location 5'!AB$47</f>
        <v>1146.6824999999999</v>
      </c>
      <c r="AC127" s="53">
        <f>'Location 5'!AC$47</f>
        <v>1146.6824999999999</v>
      </c>
    </row>
    <row r="128" spans="4:29" s="88" customFormat="1" x14ac:dyDescent="0.3">
      <c r="D128" s="86"/>
      <c r="E128" s="86" t="s">
        <v>116</v>
      </c>
      <c r="F128" s="87">
        <f>SUM(F123:F127)</f>
        <v>953.90399999999977</v>
      </c>
      <c r="G128" s="87">
        <f t="shared" ref="G128" si="330">SUM(G123:G127)</f>
        <v>953.90399999999977</v>
      </c>
      <c r="H128" s="87">
        <f t="shared" ref="H128" si="331">SUM(H123:H127)</f>
        <v>1673.6289999999997</v>
      </c>
      <c r="I128" s="87">
        <f t="shared" ref="I128" si="332">SUM(I123:I127)</f>
        <v>1673.6289999999997</v>
      </c>
      <c r="J128" s="87">
        <f t="shared" ref="J128" si="333">SUM(J123:J127)</f>
        <v>3041.1415000000006</v>
      </c>
      <c r="K128" s="87">
        <f t="shared" ref="K128" si="334">SUM(K123:K127)</f>
        <v>3041.1415000000006</v>
      </c>
      <c r="L128" s="87">
        <f t="shared" ref="L128" si="335">SUM(L123:L127)</f>
        <v>6131.3615</v>
      </c>
      <c r="M128" s="87">
        <f t="shared" ref="M128" si="336">SUM(M123:M127)</f>
        <v>6131.3615</v>
      </c>
      <c r="N128" s="87">
        <f t="shared" ref="N128" si="337">SUM(N123:N127)</f>
        <v>7278.0439999999999</v>
      </c>
      <c r="O128" s="87">
        <f t="shared" ref="O128" si="338">SUM(O123:O127)</f>
        <v>7278.0439999999999</v>
      </c>
      <c r="P128" s="87">
        <f t="shared" ref="P128" si="339">SUM(P123:P127)</f>
        <v>7278.0439999999999</v>
      </c>
      <c r="Q128" s="87">
        <f t="shared" ref="Q128" si="340">SUM(Q123:Q127)</f>
        <v>7278.0439999999999</v>
      </c>
      <c r="R128" s="87">
        <f t="shared" ref="R128" si="341">SUM(R123:R127)</f>
        <v>7278.0439999999999</v>
      </c>
      <c r="S128" s="87">
        <f t="shared" ref="S128" si="342">SUM(S123:S127)</f>
        <v>7278.0439999999999</v>
      </c>
      <c r="T128" s="87">
        <f t="shared" ref="T128" si="343">SUM(T123:T127)</f>
        <v>7278.0439999999999</v>
      </c>
      <c r="U128" s="87">
        <f t="shared" ref="U128" si="344">SUM(U123:U127)</f>
        <v>7278.0439999999999</v>
      </c>
      <c r="V128" s="87">
        <f t="shared" ref="V128" si="345">SUM(V123:V127)</f>
        <v>7278.0439999999999</v>
      </c>
      <c r="W128" s="87">
        <f t="shared" ref="W128" si="346">SUM(W123:W127)</f>
        <v>7278.0439999999999</v>
      </c>
      <c r="X128" s="87">
        <f t="shared" ref="X128" si="347">SUM(X123:X127)</f>
        <v>7278.0439999999999</v>
      </c>
      <c r="Y128" s="87">
        <f t="shared" ref="Y128" si="348">SUM(Y123:Y127)</f>
        <v>7278.0439999999999</v>
      </c>
      <c r="Z128" s="87">
        <f t="shared" ref="Z128" si="349">SUM(Z123:Z127)</f>
        <v>7278.0439999999999</v>
      </c>
      <c r="AA128" s="87">
        <f t="shared" ref="AA128" si="350">SUM(AA123:AA127)</f>
        <v>7278.0439999999999</v>
      </c>
      <c r="AB128" s="87">
        <f t="shared" ref="AB128" si="351">SUM(AB123:AB127)</f>
        <v>7278.0439999999999</v>
      </c>
      <c r="AC128" s="87">
        <f t="shared" ref="AC128" si="352">SUM(AC123:AC127)</f>
        <v>7278.0439999999999</v>
      </c>
    </row>
    <row r="130" spans="5:29" x14ac:dyDescent="0.3">
      <c r="E130" s="80" t="s">
        <v>117</v>
      </c>
      <c r="F130" t="str">
        <f>IF(SUM('Location 1'!F47,'Location 2'!F47,'Location 3'!F47,'Location 4'!F47,'Location 5'!F47)=F128,"","ERROR")</f>
        <v/>
      </c>
      <c r="G130" t="str">
        <f>IF(SUM('Location 1'!G47,'Location 2'!G47,'Location 3'!G47,'Location 4'!G47,'Location 5'!G47)=G128,"","ERROR")</f>
        <v/>
      </c>
      <c r="H130" t="str">
        <f>IF(SUM('Location 1'!H47,'Location 2'!H47,'Location 3'!H47,'Location 4'!H47,'Location 5'!H47)=H128,"","ERROR")</f>
        <v/>
      </c>
      <c r="I130" t="str">
        <f>IF(SUM('Location 1'!I47,'Location 2'!I47,'Location 3'!I47,'Location 4'!I47,'Location 5'!I47)=I128,"","ERROR")</f>
        <v/>
      </c>
      <c r="J130" t="str">
        <f>IF(SUM('Location 1'!J47,'Location 2'!J47,'Location 3'!J47,'Location 4'!J47,'Location 5'!J47)=J128,"","ERROR")</f>
        <v/>
      </c>
      <c r="K130" t="str">
        <f>IF(SUM('Location 1'!K47,'Location 2'!K47,'Location 3'!K47,'Location 4'!K47,'Location 5'!K47)=K128,"","ERROR")</f>
        <v/>
      </c>
      <c r="L130" t="str">
        <f>IF(SUM('Location 1'!L47,'Location 2'!L47,'Location 3'!L47,'Location 4'!L47,'Location 5'!L47)=L128,"","ERROR")</f>
        <v/>
      </c>
      <c r="M130" t="str">
        <f>IF(SUM('Location 1'!M47,'Location 2'!M47,'Location 3'!M47,'Location 4'!M47,'Location 5'!M47)=M128,"","ERROR")</f>
        <v/>
      </c>
      <c r="N130" t="str">
        <f>IF(SUM('Location 1'!N47,'Location 2'!N47,'Location 3'!N47,'Location 4'!N47,'Location 5'!N47)=N128,"","ERROR")</f>
        <v/>
      </c>
      <c r="O130" t="str">
        <f>IF(SUM('Location 1'!O47,'Location 2'!O47,'Location 3'!O47,'Location 4'!O47,'Location 5'!O47)=O128,"","ERROR")</f>
        <v/>
      </c>
      <c r="P130" t="str">
        <f>IF(SUM('Location 1'!P47,'Location 2'!P47,'Location 3'!P47,'Location 4'!P47,'Location 5'!P47)=P128,"","ERROR")</f>
        <v/>
      </c>
      <c r="Q130" t="str">
        <f>IF(SUM('Location 1'!Q47,'Location 2'!Q47,'Location 3'!Q47,'Location 4'!Q47,'Location 5'!Q47)=Q128,"","ERROR")</f>
        <v/>
      </c>
      <c r="R130" t="str">
        <f>IF(SUM('Location 1'!R47,'Location 2'!R47,'Location 3'!R47,'Location 4'!R47,'Location 5'!R47)=R128,"","ERROR")</f>
        <v/>
      </c>
      <c r="S130" t="str">
        <f>IF(SUM('Location 1'!S47,'Location 2'!S47,'Location 3'!S47,'Location 4'!S47,'Location 5'!S47)=S128,"","ERROR")</f>
        <v/>
      </c>
      <c r="T130" t="str">
        <f>IF(SUM('Location 1'!T47,'Location 2'!T47,'Location 3'!T47,'Location 4'!T47,'Location 5'!T47)=T128,"","ERROR")</f>
        <v/>
      </c>
      <c r="U130" t="str">
        <f>IF(SUM('Location 1'!U47,'Location 2'!U47,'Location 3'!U47,'Location 4'!U47,'Location 5'!U47)=U128,"","ERROR")</f>
        <v/>
      </c>
      <c r="V130" t="str">
        <f>IF(SUM('Location 1'!V47,'Location 2'!V47,'Location 3'!V47,'Location 4'!V47,'Location 5'!V47)=V128,"","ERROR")</f>
        <v/>
      </c>
      <c r="W130" t="str">
        <f>IF(SUM('Location 1'!W47,'Location 2'!W47,'Location 3'!W47,'Location 4'!W47,'Location 5'!W47)=W128,"","ERROR")</f>
        <v/>
      </c>
      <c r="X130" t="str">
        <f>IF(SUM('Location 1'!X47,'Location 2'!X47,'Location 3'!X47,'Location 4'!X47,'Location 5'!X47)=X128,"","ERROR")</f>
        <v/>
      </c>
      <c r="Y130" t="str">
        <f>IF(SUM('Location 1'!Y47,'Location 2'!Y47,'Location 3'!Y47,'Location 4'!Y47,'Location 5'!Y47)=Y128,"","ERROR")</f>
        <v/>
      </c>
      <c r="Z130" t="str">
        <f>IF(SUM('Location 1'!Z47,'Location 2'!Z47,'Location 3'!Z47,'Location 4'!Z47,'Location 5'!Z47)=Z128,"","ERROR")</f>
        <v/>
      </c>
      <c r="AA130" t="str">
        <f>IF(SUM('Location 1'!AA47,'Location 2'!AA47,'Location 3'!AA47,'Location 4'!AA47,'Location 5'!AA47)=AA128,"","ERROR")</f>
        <v/>
      </c>
      <c r="AB130" t="str">
        <f>IF(SUM('Location 1'!AB47,'Location 2'!AB47,'Location 3'!AB47,'Location 4'!AB47,'Location 5'!AB47)=AB128,"","ERROR")</f>
        <v/>
      </c>
      <c r="AC130" t="str">
        <f>IF(SUM('Location 1'!AC47,'Location 2'!AC47,'Location 3'!AC47,'Location 4'!AC47,'Location 5'!AC47)=AC128,"","ERROR")</f>
        <v/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9"/>
  <sheetViews>
    <sheetView showGridLines="0" topLeftCell="A24" zoomScale="84" zoomScaleNormal="130" zoomScalePageLayoutView="130" workbookViewId="0">
      <selection activeCell="F47" sqref="F47"/>
    </sheetView>
  </sheetViews>
  <sheetFormatPr defaultColWidth="0" defaultRowHeight="15.6" x14ac:dyDescent="0.3"/>
  <cols>
    <col min="1" max="1" width="28" bestFit="1" customWidth="1"/>
    <col min="2" max="2" width="10.796875" customWidth="1"/>
    <col min="3" max="3" width="2.5" customWidth="1"/>
    <col min="4" max="4" width="12.796875" customWidth="1"/>
    <col min="5" max="5" width="14.5" style="3" customWidth="1"/>
    <col min="6" max="29" width="10.796875" customWidth="1"/>
    <col min="30" max="16384" width="10.796875" hidden="1"/>
  </cols>
  <sheetData>
    <row r="1" spans="1:29" s="2" customFormat="1" x14ac:dyDescent="0.3">
      <c r="A1" s="63" t="s">
        <v>46</v>
      </c>
      <c r="B1" s="116">
        <f>'Combined Revenues'!C2</f>
        <v>2.5</v>
      </c>
      <c r="C1"/>
      <c r="E1" s="3" t="s">
        <v>44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</row>
    <row r="2" spans="1:29" s="2" customFormat="1" x14ac:dyDescent="0.3">
      <c r="A2" s="63" t="s">
        <v>59</v>
      </c>
      <c r="B2" s="116">
        <f>'Combined Revenues'!C3</f>
        <v>0.5</v>
      </c>
      <c r="C2"/>
      <c r="D2" s="79"/>
      <c r="E2" s="71" t="s">
        <v>83</v>
      </c>
      <c r="F2" s="79">
        <f>IF(F1&gt;('Combined Revenues'!$F$7-1),1,0)</f>
        <v>1</v>
      </c>
      <c r="G2" s="79">
        <f>IF(G1&gt;('Combined Revenues'!$F$7-1),1,0)</f>
        <v>1</v>
      </c>
      <c r="H2" s="79">
        <f>IF(H1&gt;('Combined Revenues'!$F$7-1),1,0)</f>
        <v>1</v>
      </c>
      <c r="I2" s="79">
        <f>IF(I1&gt;('Combined Revenues'!$F$7-1),1,0)</f>
        <v>1</v>
      </c>
      <c r="J2" s="79">
        <f>IF(J1&gt;('Combined Revenues'!$F$7-1),1,0)</f>
        <v>1</v>
      </c>
      <c r="K2" s="79">
        <f>IF(K1&gt;('Combined Revenues'!$F$7-1),1,0)</f>
        <v>1</v>
      </c>
      <c r="L2" s="79">
        <f>IF(L1&gt;('Combined Revenues'!$F$7-1),1,0)</f>
        <v>1</v>
      </c>
      <c r="M2" s="79">
        <f>IF(M1&gt;('Combined Revenues'!$F$7-1),1,0)</f>
        <v>1</v>
      </c>
      <c r="N2" s="79">
        <f>IF(N1&gt;('Combined Revenues'!$F$7-1),1,0)</f>
        <v>1</v>
      </c>
      <c r="O2" s="79">
        <f>IF(O1&gt;('Combined Revenues'!$F$7-1),1,0)</f>
        <v>1</v>
      </c>
      <c r="P2" s="79">
        <f>IF(P1&gt;('Combined Revenues'!$F$7-1),1,0)</f>
        <v>1</v>
      </c>
      <c r="Q2" s="79">
        <f>IF(Q1&gt;('Combined Revenues'!$F$7-1),1,0)</f>
        <v>1</v>
      </c>
      <c r="R2" s="79">
        <f>IF(R1&gt;('Combined Revenues'!$F$7-1),1,0)</f>
        <v>1</v>
      </c>
      <c r="S2" s="79">
        <f>IF(S1&gt;('Combined Revenues'!$F$7-1),1,0)</f>
        <v>1</v>
      </c>
      <c r="T2" s="79">
        <f>IF(T1&gt;('Combined Revenues'!$F$7-1),1,0)</f>
        <v>1</v>
      </c>
      <c r="U2" s="79">
        <f>IF(U1&gt;('Combined Revenues'!$F$7-1),1,0)</f>
        <v>1</v>
      </c>
      <c r="V2" s="79">
        <f>IF(V1&gt;('Combined Revenues'!$F$7-1),1,0)</f>
        <v>1</v>
      </c>
      <c r="W2" s="79">
        <f>IF(W1&gt;('Combined Revenues'!$F$7-1),1,0)</f>
        <v>1</v>
      </c>
      <c r="X2" s="79">
        <f>IF(X1&gt;('Combined Revenues'!$F$7-1),1,0)</f>
        <v>1</v>
      </c>
      <c r="Y2" s="79">
        <f>IF(Y1&gt;('Combined Revenues'!$F$7-1),1,0)</f>
        <v>1</v>
      </c>
      <c r="Z2" s="79">
        <f>IF(Z1&gt;('Combined Revenues'!$F$7-1),1,0)</f>
        <v>1</v>
      </c>
      <c r="AA2" s="79">
        <f>IF(AA1&gt;('Combined Revenues'!$F$7-1),1,0)</f>
        <v>1</v>
      </c>
      <c r="AB2" s="79">
        <f>IF(AB1&gt;('Combined Revenues'!$F$7-1),1,0)</f>
        <v>1</v>
      </c>
      <c r="AC2" s="79">
        <f>IF(AC1&gt;('Combined Revenues'!$F$7-1),1,0)</f>
        <v>1</v>
      </c>
    </row>
    <row r="3" spans="1:29" s="2" customFormat="1" x14ac:dyDescent="0.3">
      <c r="A3" s="62"/>
      <c r="B3" s="117"/>
      <c r="C3"/>
      <c r="E3" s="3"/>
    </row>
    <row r="4" spans="1:29" x14ac:dyDescent="0.3">
      <c r="A4" s="63" t="s">
        <v>55</v>
      </c>
      <c r="B4" s="116">
        <f>'Combined Revenues'!C5</f>
        <v>0.89</v>
      </c>
      <c r="D4" s="74"/>
      <c r="E4" s="71" t="s">
        <v>45</v>
      </c>
      <c r="F4" s="76">
        <f>F2*'Combined Revenues'!$F$2</f>
        <v>4</v>
      </c>
      <c r="G4" s="74">
        <f>G2*'Combined Revenues'!$F$2</f>
        <v>4</v>
      </c>
      <c r="H4" s="74">
        <f>H2*'Combined Revenues'!$F$2</f>
        <v>4</v>
      </c>
      <c r="I4" s="74">
        <f>I2*'Combined Revenues'!$F$2</f>
        <v>4</v>
      </c>
      <c r="J4" s="74">
        <f>J2*'Combined Revenues'!$F$2</f>
        <v>4</v>
      </c>
      <c r="K4" s="74">
        <f>K2*'Combined Revenues'!$F$2</f>
        <v>4</v>
      </c>
      <c r="L4" s="74">
        <f>L2*'Combined Revenues'!$F$2</f>
        <v>4</v>
      </c>
      <c r="M4" s="74">
        <f>M2*'Combined Revenues'!$F$2</f>
        <v>4</v>
      </c>
      <c r="N4" s="74">
        <f>N2*'Combined Revenues'!$F$2</f>
        <v>4</v>
      </c>
      <c r="O4" s="74">
        <f>O2*'Combined Revenues'!$F$2</f>
        <v>4</v>
      </c>
      <c r="P4" s="74">
        <f>P2*'Combined Revenues'!$F$2</f>
        <v>4</v>
      </c>
      <c r="Q4" s="74">
        <f>Q2*'Combined Revenues'!$F$2</f>
        <v>4</v>
      </c>
      <c r="R4" s="74">
        <f>R2*'Combined Revenues'!$F$2</f>
        <v>4</v>
      </c>
      <c r="S4" s="74">
        <f>S2*'Combined Revenues'!$F$2</f>
        <v>4</v>
      </c>
      <c r="T4" s="74">
        <f>T2*'Combined Revenues'!$F$2</f>
        <v>4</v>
      </c>
      <c r="U4" s="74">
        <f>U2*'Combined Revenues'!$F$2</f>
        <v>4</v>
      </c>
      <c r="V4" s="74">
        <f>V2*'Combined Revenues'!$F$2</f>
        <v>4</v>
      </c>
      <c r="W4" s="74">
        <f>W2*'Combined Revenues'!$F$2</f>
        <v>4</v>
      </c>
      <c r="X4" s="74">
        <f>X2*'Combined Revenues'!$F$2</f>
        <v>4</v>
      </c>
      <c r="Y4" s="74">
        <f>Y2*'Combined Revenues'!$F$2</f>
        <v>4</v>
      </c>
      <c r="Z4" s="74">
        <f>Z2*'Combined Revenues'!$F$2</f>
        <v>4</v>
      </c>
      <c r="AA4" s="74">
        <f>AA2*'Combined Revenues'!$F$2</f>
        <v>4</v>
      </c>
      <c r="AB4" s="74">
        <f>AB2*'Combined Revenues'!$F$2</f>
        <v>4</v>
      </c>
      <c r="AC4" s="74">
        <f>AC2*'Combined Revenues'!$F$2</f>
        <v>4</v>
      </c>
    </row>
    <row r="5" spans="1:29" x14ac:dyDescent="0.3">
      <c r="A5" s="63" t="s">
        <v>60</v>
      </c>
      <c r="B5" s="116">
        <f>'Combined Revenues'!C6</f>
        <v>0.05</v>
      </c>
      <c r="F5" s="3"/>
      <c r="G5" s="3"/>
    </row>
    <row r="6" spans="1:29" x14ac:dyDescent="0.3">
      <c r="A6" s="62"/>
      <c r="B6" s="117"/>
      <c r="D6" s="114"/>
      <c r="E6" s="115" t="s">
        <v>54</v>
      </c>
      <c r="F6" s="120">
        <f>'Combined Revenues'!F3</f>
        <v>160</v>
      </c>
      <c r="G6" s="38">
        <f>F6</f>
        <v>160</v>
      </c>
      <c r="H6" s="38">
        <f t="shared" ref="H6:AC6" si="0">G6</f>
        <v>160</v>
      </c>
      <c r="I6" s="38">
        <f t="shared" si="0"/>
        <v>160</v>
      </c>
      <c r="J6" s="38">
        <f t="shared" si="0"/>
        <v>160</v>
      </c>
      <c r="K6" s="38">
        <f t="shared" si="0"/>
        <v>160</v>
      </c>
      <c r="L6" s="38">
        <f t="shared" si="0"/>
        <v>160</v>
      </c>
      <c r="M6" s="38">
        <f t="shared" si="0"/>
        <v>160</v>
      </c>
      <c r="N6" s="38">
        <f t="shared" si="0"/>
        <v>160</v>
      </c>
      <c r="O6" s="38">
        <f t="shared" si="0"/>
        <v>160</v>
      </c>
      <c r="P6" s="38">
        <f t="shared" si="0"/>
        <v>160</v>
      </c>
      <c r="Q6" s="38">
        <f t="shared" si="0"/>
        <v>160</v>
      </c>
      <c r="R6" s="38">
        <f t="shared" si="0"/>
        <v>160</v>
      </c>
      <c r="S6" s="38">
        <f t="shared" si="0"/>
        <v>160</v>
      </c>
      <c r="T6" s="38">
        <f t="shared" si="0"/>
        <v>160</v>
      </c>
      <c r="U6" s="38">
        <f t="shared" si="0"/>
        <v>160</v>
      </c>
      <c r="V6" s="38">
        <f t="shared" si="0"/>
        <v>160</v>
      </c>
      <c r="W6" s="38">
        <f t="shared" si="0"/>
        <v>160</v>
      </c>
      <c r="X6" s="38">
        <f t="shared" si="0"/>
        <v>160</v>
      </c>
      <c r="Y6" s="38">
        <f t="shared" si="0"/>
        <v>160</v>
      </c>
      <c r="Z6" s="38">
        <f t="shared" si="0"/>
        <v>160</v>
      </c>
      <c r="AA6" s="38">
        <f t="shared" si="0"/>
        <v>160</v>
      </c>
      <c r="AB6" s="38">
        <f t="shared" si="0"/>
        <v>160</v>
      </c>
      <c r="AC6" s="39">
        <f t="shared" si="0"/>
        <v>160</v>
      </c>
    </row>
    <row r="7" spans="1:29" x14ac:dyDescent="0.3">
      <c r="A7" s="63" t="s">
        <v>61</v>
      </c>
      <c r="B7" s="118">
        <f>'Combined Revenues'!C8</f>
        <v>0.3</v>
      </c>
      <c r="D7" s="40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 x14ac:dyDescent="0.3">
      <c r="A8" s="62"/>
      <c r="B8" s="117"/>
      <c r="D8" s="40"/>
      <c r="E8" s="41" t="s">
        <v>47</v>
      </c>
      <c r="F8" s="44">
        <f t="shared" ref="F8:AC8" si="1">AvgFootTrafficPerHour*HoursOfOpsPerDay</f>
        <v>800</v>
      </c>
      <c r="G8" s="44">
        <f t="shared" si="1"/>
        <v>800</v>
      </c>
      <c r="H8" s="44">
        <f t="shared" si="1"/>
        <v>800</v>
      </c>
      <c r="I8" s="44">
        <f t="shared" si="1"/>
        <v>800</v>
      </c>
      <c r="J8" s="44">
        <f t="shared" si="1"/>
        <v>800</v>
      </c>
      <c r="K8" s="44">
        <f t="shared" si="1"/>
        <v>800</v>
      </c>
      <c r="L8" s="44">
        <f t="shared" si="1"/>
        <v>800</v>
      </c>
      <c r="M8" s="44">
        <f t="shared" si="1"/>
        <v>800</v>
      </c>
      <c r="N8" s="44">
        <f t="shared" si="1"/>
        <v>800</v>
      </c>
      <c r="O8" s="44">
        <f t="shared" si="1"/>
        <v>800</v>
      </c>
      <c r="P8" s="44">
        <f t="shared" si="1"/>
        <v>800</v>
      </c>
      <c r="Q8" s="44">
        <f t="shared" si="1"/>
        <v>800</v>
      </c>
      <c r="R8" s="44">
        <f t="shared" si="1"/>
        <v>800</v>
      </c>
      <c r="S8" s="44">
        <f t="shared" si="1"/>
        <v>800</v>
      </c>
      <c r="T8" s="44">
        <f t="shared" si="1"/>
        <v>800</v>
      </c>
      <c r="U8" s="44">
        <f t="shared" si="1"/>
        <v>800</v>
      </c>
      <c r="V8" s="44">
        <f t="shared" si="1"/>
        <v>800</v>
      </c>
      <c r="W8" s="44">
        <f t="shared" si="1"/>
        <v>800</v>
      </c>
      <c r="X8" s="44">
        <f t="shared" si="1"/>
        <v>800</v>
      </c>
      <c r="Y8" s="44">
        <f t="shared" si="1"/>
        <v>800</v>
      </c>
      <c r="Z8" s="44">
        <f t="shared" si="1"/>
        <v>800</v>
      </c>
      <c r="AA8" s="44">
        <f t="shared" si="1"/>
        <v>800</v>
      </c>
      <c r="AB8" s="44">
        <f t="shared" si="1"/>
        <v>800</v>
      </c>
      <c r="AC8" s="45">
        <f t="shared" si="1"/>
        <v>800</v>
      </c>
    </row>
    <row r="9" spans="1:29" x14ac:dyDescent="0.3">
      <c r="A9" s="63" t="s">
        <v>53</v>
      </c>
      <c r="B9" s="119">
        <f>'Combined Revenues'!C10</f>
        <v>5</v>
      </c>
      <c r="D9" s="40"/>
      <c r="E9" s="41"/>
      <c r="F9" s="42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</row>
    <row r="10" spans="1:29" x14ac:dyDescent="0.3">
      <c r="A10" s="62"/>
      <c r="B10" s="117"/>
      <c r="D10" s="47"/>
      <c r="E10" s="48" t="s">
        <v>48</v>
      </c>
      <c r="F10" s="49">
        <f t="shared" ref="F10:AC10" si="2">DaysSelling*AvgDailyFootTraffic</f>
        <v>3200</v>
      </c>
      <c r="G10" s="49">
        <f t="shared" si="2"/>
        <v>3200</v>
      </c>
      <c r="H10" s="49">
        <f t="shared" si="2"/>
        <v>3200</v>
      </c>
      <c r="I10" s="49">
        <f t="shared" si="2"/>
        <v>3200</v>
      </c>
      <c r="J10" s="49">
        <f t="shared" si="2"/>
        <v>3200</v>
      </c>
      <c r="K10" s="49">
        <f t="shared" si="2"/>
        <v>3200</v>
      </c>
      <c r="L10" s="49">
        <f t="shared" si="2"/>
        <v>3200</v>
      </c>
      <c r="M10" s="49">
        <f t="shared" si="2"/>
        <v>3200</v>
      </c>
      <c r="N10" s="49">
        <f t="shared" si="2"/>
        <v>3200</v>
      </c>
      <c r="O10" s="49">
        <f t="shared" si="2"/>
        <v>3200</v>
      </c>
      <c r="P10" s="49">
        <f t="shared" si="2"/>
        <v>3200</v>
      </c>
      <c r="Q10" s="49">
        <f t="shared" si="2"/>
        <v>3200</v>
      </c>
      <c r="R10" s="49">
        <f t="shared" si="2"/>
        <v>3200</v>
      </c>
      <c r="S10" s="49">
        <f t="shared" si="2"/>
        <v>3200</v>
      </c>
      <c r="T10" s="49">
        <f t="shared" si="2"/>
        <v>3200</v>
      </c>
      <c r="U10" s="49">
        <f t="shared" si="2"/>
        <v>3200</v>
      </c>
      <c r="V10" s="49">
        <f t="shared" si="2"/>
        <v>3200</v>
      </c>
      <c r="W10" s="49">
        <f t="shared" si="2"/>
        <v>3200</v>
      </c>
      <c r="X10" s="49">
        <f t="shared" si="2"/>
        <v>3200</v>
      </c>
      <c r="Y10" s="49">
        <f t="shared" si="2"/>
        <v>3200</v>
      </c>
      <c r="Z10" s="49">
        <f t="shared" si="2"/>
        <v>3200</v>
      </c>
      <c r="AA10" s="49">
        <f t="shared" si="2"/>
        <v>3200</v>
      </c>
      <c r="AB10" s="49">
        <f t="shared" si="2"/>
        <v>3200</v>
      </c>
      <c r="AC10" s="50">
        <f t="shared" si="2"/>
        <v>3200</v>
      </c>
    </row>
    <row r="11" spans="1:29" x14ac:dyDescent="0.3">
      <c r="A11" s="71" t="s">
        <v>70</v>
      </c>
      <c r="B11" s="116">
        <f>'Combined Revenues'!C12</f>
        <v>12</v>
      </c>
    </row>
    <row r="12" spans="1:29" x14ac:dyDescent="0.3">
      <c r="A12" s="62"/>
      <c r="B12" s="117"/>
      <c r="D12" s="114"/>
      <c r="E12" s="115" t="s">
        <v>30</v>
      </c>
      <c r="F12" s="121">
        <f>'Combined Revenues'!F4</f>
        <v>0.35</v>
      </c>
      <c r="G12" s="51">
        <f>F12</f>
        <v>0.35</v>
      </c>
      <c r="H12" s="51">
        <f t="shared" ref="H12:AC12" si="3">G12</f>
        <v>0.35</v>
      </c>
      <c r="I12" s="51">
        <f t="shared" si="3"/>
        <v>0.35</v>
      </c>
      <c r="J12" s="51">
        <f t="shared" si="3"/>
        <v>0.35</v>
      </c>
      <c r="K12" s="51">
        <f t="shared" si="3"/>
        <v>0.35</v>
      </c>
      <c r="L12" s="51">
        <f t="shared" si="3"/>
        <v>0.35</v>
      </c>
      <c r="M12" s="51">
        <f t="shared" si="3"/>
        <v>0.35</v>
      </c>
      <c r="N12" s="51">
        <f t="shared" si="3"/>
        <v>0.35</v>
      </c>
      <c r="O12" s="51">
        <f t="shared" si="3"/>
        <v>0.35</v>
      </c>
      <c r="P12" s="51">
        <f t="shared" si="3"/>
        <v>0.35</v>
      </c>
      <c r="Q12" s="51">
        <f t="shared" si="3"/>
        <v>0.35</v>
      </c>
      <c r="R12" s="51">
        <f t="shared" si="3"/>
        <v>0.35</v>
      </c>
      <c r="S12" s="51">
        <f t="shared" si="3"/>
        <v>0.35</v>
      </c>
      <c r="T12" s="51">
        <f t="shared" si="3"/>
        <v>0.35</v>
      </c>
      <c r="U12" s="51">
        <f t="shared" si="3"/>
        <v>0.35</v>
      </c>
      <c r="V12" s="51">
        <f t="shared" si="3"/>
        <v>0.35</v>
      </c>
      <c r="W12" s="51">
        <f t="shared" si="3"/>
        <v>0.35</v>
      </c>
      <c r="X12" s="51">
        <f t="shared" si="3"/>
        <v>0.35</v>
      </c>
      <c r="Y12" s="51">
        <f t="shared" si="3"/>
        <v>0.35</v>
      </c>
      <c r="Z12" s="51">
        <f t="shared" si="3"/>
        <v>0.35</v>
      </c>
      <c r="AA12" s="51">
        <f t="shared" si="3"/>
        <v>0.35</v>
      </c>
      <c r="AB12" s="51">
        <f t="shared" si="3"/>
        <v>0.35</v>
      </c>
      <c r="AC12" s="52">
        <f t="shared" si="3"/>
        <v>0.35</v>
      </c>
    </row>
    <row r="13" spans="1:29" x14ac:dyDescent="0.3">
      <c r="A13" s="71" t="s">
        <v>71</v>
      </c>
      <c r="B13" s="119">
        <f>'Combined Revenues'!C14</f>
        <v>2</v>
      </c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</row>
    <row r="14" spans="1:29" x14ac:dyDescent="0.3">
      <c r="D14" s="47"/>
      <c r="E14" s="48" t="s">
        <v>49</v>
      </c>
      <c r="F14" s="49">
        <f t="shared" ref="F14:AC14" si="4">StopPercentage*TotalMonthlyFootTraffic</f>
        <v>1120</v>
      </c>
      <c r="G14" s="49">
        <f t="shared" si="4"/>
        <v>1120</v>
      </c>
      <c r="H14" s="49">
        <f t="shared" si="4"/>
        <v>1120</v>
      </c>
      <c r="I14" s="49">
        <f t="shared" si="4"/>
        <v>1120</v>
      </c>
      <c r="J14" s="49">
        <f t="shared" si="4"/>
        <v>1120</v>
      </c>
      <c r="K14" s="49">
        <f t="shared" si="4"/>
        <v>1120</v>
      </c>
      <c r="L14" s="49">
        <f t="shared" si="4"/>
        <v>1120</v>
      </c>
      <c r="M14" s="49">
        <f t="shared" si="4"/>
        <v>1120</v>
      </c>
      <c r="N14" s="49">
        <f t="shared" si="4"/>
        <v>1120</v>
      </c>
      <c r="O14" s="49">
        <f t="shared" si="4"/>
        <v>1120</v>
      </c>
      <c r="P14" s="49">
        <f t="shared" si="4"/>
        <v>1120</v>
      </c>
      <c r="Q14" s="49">
        <f t="shared" si="4"/>
        <v>1120</v>
      </c>
      <c r="R14" s="49">
        <f t="shared" si="4"/>
        <v>1120</v>
      </c>
      <c r="S14" s="49">
        <f t="shared" si="4"/>
        <v>1120</v>
      </c>
      <c r="T14" s="49">
        <f t="shared" si="4"/>
        <v>1120</v>
      </c>
      <c r="U14" s="49">
        <f t="shared" si="4"/>
        <v>1120</v>
      </c>
      <c r="V14" s="49">
        <f t="shared" si="4"/>
        <v>1120</v>
      </c>
      <c r="W14" s="49">
        <f t="shared" si="4"/>
        <v>1120</v>
      </c>
      <c r="X14" s="49">
        <f t="shared" si="4"/>
        <v>1120</v>
      </c>
      <c r="Y14" s="49">
        <f t="shared" si="4"/>
        <v>1120</v>
      </c>
      <c r="Z14" s="49">
        <f t="shared" si="4"/>
        <v>1120</v>
      </c>
      <c r="AA14" s="49">
        <f t="shared" si="4"/>
        <v>1120</v>
      </c>
      <c r="AB14" s="49">
        <f t="shared" si="4"/>
        <v>1120</v>
      </c>
      <c r="AC14" s="50">
        <f t="shared" si="4"/>
        <v>1120</v>
      </c>
    </row>
    <row r="16" spans="1:29" x14ac:dyDescent="0.3">
      <c r="D16" s="114"/>
      <c r="E16" s="115" t="s">
        <v>31</v>
      </c>
      <c r="F16" s="121">
        <f>'Combined Revenues'!F5</f>
        <v>0.55000000000000004</v>
      </c>
      <c r="G16" s="51">
        <f>F16</f>
        <v>0.55000000000000004</v>
      </c>
      <c r="H16" s="51">
        <f t="shared" ref="H16:AC16" si="5">G16</f>
        <v>0.55000000000000004</v>
      </c>
      <c r="I16" s="51">
        <f t="shared" si="5"/>
        <v>0.55000000000000004</v>
      </c>
      <c r="J16" s="51">
        <f t="shared" si="5"/>
        <v>0.55000000000000004</v>
      </c>
      <c r="K16" s="51">
        <f t="shared" si="5"/>
        <v>0.55000000000000004</v>
      </c>
      <c r="L16" s="51">
        <f t="shared" si="5"/>
        <v>0.55000000000000004</v>
      </c>
      <c r="M16" s="51">
        <f t="shared" si="5"/>
        <v>0.55000000000000004</v>
      </c>
      <c r="N16" s="51">
        <f t="shared" si="5"/>
        <v>0.55000000000000004</v>
      </c>
      <c r="O16" s="51">
        <f t="shared" si="5"/>
        <v>0.55000000000000004</v>
      </c>
      <c r="P16" s="51">
        <f t="shared" si="5"/>
        <v>0.55000000000000004</v>
      </c>
      <c r="Q16" s="51">
        <f t="shared" si="5"/>
        <v>0.55000000000000004</v>
      </c>
      <c r="R16" s="51">
        <f t="shared" si="5"/>
        <v>0.55000000000000004</v>
      </c>
      <c r="S16" s="51">
        <f t="shared" si="5"/>
        <v>0.55000000000000004</v>
      </c>
      <c r="T16" s="51">
        <f t="shared" si="5"/>
        <v>0.55000000000000004</v>
      </c>
      <c r="U16" s="51">
        <f t="shared" si="5"/>
        <v>0.55000000000000004</v>
      </c>
      <c r="V16" s="51">
        <f t="shared" si="5"/>
        <v>0.55000000000000004</v>
      </c>
      <c r="W16" s="51">
        <f t="shared" si="5"/>
        <v>0.55000000000000004</v>
      </c>
      <c r="X16" s="51">
        <f t="shared" si="5"/>
        <v>0.55000000000000004</v>
      </c>
      <c r="Y16" s="51">
        <f t="shared" si="5"/>
        <v>0.55000000000000004</v>
      </c>
      <c r="Z16" s="51">
        <f t="shared" si="5"/>
        <v>0.55000000000000004</v>
      </c>
      <c r="AA16" s="51">
        <f t="shared" si="5"/>
        <v>0.55000000000000004</v>
      </c>
      <c r="AB16" s="51">
        <f t="shared" si="5"/>
        <v>0.55000000000000004</v>
      </c>
      <c r="AC16" s="52">
        <f t="shared" si="5"/>
        <v>0.55000000000000004</v>
      </c>
    </row>
    <row r="17" spans="1:29" x14ac:dyDescent="0.3">
      <c r="D17" s="40"/>
      <c r="E17" s="4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/>
    </row>
    <row r="18" spans="1:29" x14ac:dyDescent="0.3">
      <c r="D18" s="47"/>
      <c r="E18" s="48" t="s">
        <v>50</v>
      </c>
      <c r="F18" s="49">
        <f t="shared" ref="F18:AC18" si="6">PurchasePercentage*TotalMonthlyStops</f>
        <v>616</v>
      </c>
      <c r="G18" s="49">
        <f t="shared" si="6"/>
        <v>616</v>
      </c>
      <c r="H18" s="49">
        <f t="shared" si="6"/>
        <v>616</v>
      </c>
      <c r="I18" s="49">
        <f t="shared" si="6"/>
        <v>616</v>
      </c>
      <c r="J18" s="49">
        <f t="shared" si="6"/>
        <v>616</v>
      </c>
      <c r="K18" s="49">
        <f t="shared" si="6"/>
        <v>616</v>
      </c>
      <c r="L18" s="49">
        <f t="shared" si="6"/>
        <v>616</v>
      </c>
      <c r="M18" s="49">
        <f t="shared" si="6"/>
        <v>616</v>
      </c>
      <c r="N18" s="49">
        <f t="shared" si="6"/>
        <v>616</v>
      </c>
      <c r="O18" s="49">
        <f t="shared" si="6"/>
        <v>616</v>
      </c>
      <c r="P18" s="49">
        <f t="shared" si="6"/>
        <v>616</v>
      </c>
      <c r="Q18" s="49">
        <f t="shared" si="6"/>
        <v>616</v>
      </c>
      <c r="R18" s="49">
        <f t="shared" si="6"/>
        <v>616</v>
      </c>
      <c r="S18" s="49">
        <f t="shared" si="6"/>
        <v>616</v>
      </c>
      <c r="T18" s="49">
        <f t="shared" si="6"/>
        <v>616</v>
      </c>
      <c r="U18" s="49">
        <f t="shared" si="6"/>
        <v>616</v>
      </c>
      <c r="V18" s="49">
        <f t="shared" si="6"/>
        <v>616</v>
      </c>
      <c r="W18" s="49">
        <f t="shared" si="6"/>
        <v>616</v>
      </c>
      <c r="X18" s="49">
        <f t="shared" si="6"/>
        <v>616</v>
      </c>
      <c r="Y18" s="49">
        <f t="shared" si="6"/>
        <v>616</v>
      </c>
      <c r="Z18" s="49">
        <f t="shared" si="6"/>
        <v>616</v>
      </c>
      <c r="AA18" s="49">
        <f t="shared" si="6"/>
        <v>616</v>
      </c>
      <c r="AB18" s="49">
        <f t="shared" si="6"/>
        <v>616</v>
      </c>
      <c r="AC18" s="50">
        <f t="shared" si="6"/>
        <v>616</v>
      </c>
    </row>
    <row r="19" spans="1:29" x14ac:dyDescent="0.3">
      <c r="A19" s="58"/>
      <c r="B19" s="58"/>
      <c r="C19" s="58"/>
    </row>
    <row r="20" spans="1:29" s="58" customFormat="1" x14ac:dyDescent="0.3">
      <c r="E20" s="59" t="s">
        <v>51</v>
      </c>
      <c r="F20" s="122">
        <f>'Combined Revenues'!F6</f>
        <v>1.2</v>
      </c>
      <c r="G20" s="58">
        <f>F20</f>
        <v>1.2</v>
      </c>
      <c r="H20" s="58">
        <f t="shared" ref="H20:AC20" si="7">G20</f>
        <v>1.2</v>
      </c>
      <c r="I20" s="58">
        <f t="shared" si="7"/>
        <v>1.2</v>
      </c>
      <c r="J20" s="58">
        <f t="shared" si="7"/>
        <v>1.2</v>
      </c>
      <c r="K20" s="58">
        <f t="shared" si="7"/>
        <v>1.2</v>
      </c>
      <c r="L20" s="58">
        <f t="shared" si="7"/>
        <v>1.2</v>
      </c>
      <c r="M20" s="58">
        <f t="shared" si="7"/>
        <v>1.2</v>
      </c>
      <c r="N20" s="58">
        <f t="shared" si="7"/>
        <v>1.2</v>
      </c>
      <c r="O20" s="58">
        <f t="shared" si="7"/>
        <v>1.2</v>
      </c>
      <c r="P20" s="58">
        <f t="shared" si="7"/>
        <v>1.2</v>
      </c>
      <c r="Q20" s="58">
        <f t="shared" si="7"/>
        <v>1.2</v>
      </c>
      <c r="R20" s="58">
        <f t="shared" si="7"/>
        <v>1.2</v>
      </c>
      <c r="S20" s="58">
        <f t="shared" si="7"/>
        <v>1.2</v>
      </c>
      <c r="T20" s="58">
        <f t="shared" si="7"/>
        <v>1.2</v>
      </c>
      <c r="U20" s="58">
        <f t="shared" si="7"/>
        <v>1.2</v>
      </c>
      <c r="V20" s="58">
        <f t="shared" si="7"/>
        <v>1.2</v>
      </c>
      <c r="W20" s="58">
        <f t="shared" si="7"/>
        <v>1.2</v>
      </c>
      <c r="X20" s="58">
        <f t="shared" si="7"/>
        <v>1.2</v>
      </c>
      <c r="Y20" s="58">
        <f t="shared" si="7"/>
        <v>1.2</v>
      </c>
      <c r="Z20" s="58">
        <f t="shared" si="7"/>
        <v>1.2</v>
      </c>
      <c r="AA20" s="58">
        <f t="shared" si="7"/>
        <v>1.2</v>
      </c>
      <c r="AB20" s="58">
        <f t="shared" si="7"/>
        <v>1.2</v>
      </c>
      <c r="AC20" s="58">
        <f t="shared" si="7"/>
        <v>1.2</v>
      </c>
    </row>
    <row r="21" spans="1:29" s="58" customFormat="1" x14ac:dyDescent="0.3">
      <c r="E21" s="59"/>
    </row>
    <row r="22" spans="1:29" s="58" customFormat="1" x14ac:dyDescent="0.3">
      <c r="E22" s="59" t="s">
        <v>52</v>
      </c>
      <c r="F22" s="61">
        <f t="shared" ref="F22:AC22" si="8">TotalMonthlyPurchases*AvgCupsPerPurchase</f>
        <v>739.19999999999993</v>
      </c>
      <c r="G22" s="61">
        <f t="shared" si="8"/>
        <v>739.19999999999993</v>
      </c>
      <c r="H22" s="61">
        <f t="shared" si="8"/>
        <v>739.19999999999993</v>
      </c>
      <c r="I22" s="61">
        <f t="shared" si="8"/>
        <v>739.19999999999993</v>
      </c>
      <c r="J22" s="61">
        <f t="shared" si="8"/>
        <v>739.19999999999993</v>
      </c>
      <c r="K22" s="61">
        <f t="shared" si="8"/>
        <v>739.19999999999993</v>
      </c>
      <c r="L22" s="61">
        <f t="shared" si="8"/>
        <v>739.19999999999993</v>
      </c>
      <c r="M22" s="61">
        <f t="shared" si="8"/>
        <v>739.19999999999993</v>
      </c>
      <c r="N22" s="61">
        <f t="shared" si="8"/>
        <v>739.19999999999993</v>
      </c>
      <c r="O22" s="61">
        <f t="shared" si="8"/>
        <v>739.19999999999993</v>
      </c>
      <c r="P22" s="61">
        <f t="shared" si="8"/>
        <v>739.19999999999993</v>
      </c>
      <c r="Q22" s="61">
        <f t="shared" si="8"/>
        <v>739.19999999999993</v>
      </c>
      <c r="R22" s="61">
        <f t="shared" si="8"/>
        <v>739.19999999999993</v>
      </c>
      <c r="S22" s="61">
        <f t="shared" si="8"/>
        <v>739.19999999999993</v>
      </c>
      <c r="T22" s="61">
        <f t="shared" si="8"/>
        <v>739.19999999999993</v>
      </c>
      <c r="U22" s="61">
        <f t="shared" si="8"/>
        <v>739.19999999999993</v>
      </c>
      <c r="V22" s="61">
        <f t="shared" si="8"/>
        <v>739.19999999999993</v>
      </c>
      <c r="W22" s="61">
        <f t="shared" si="8"/>
        <v>739.19999999999993</v>
      </c>
      <c r="X22" s="61">
        <f t="shared" si="8"/>
        <v>739.19999999999993</v>
      </c>
      <c r="Y22" s="61">
        <f t="shared" si="8"/>
        <v>739.19999999999993</v>
      </c>
      <c r="Z22" s="61">
        <f t="shared" si="8"/>
        <v>739.19999999999993</v>
      </c>
      <c r="AA22" s="61">
        <f t="shared" si="8"/>
        <v>739.19999999999993</v>
      </c>
      <c r="AB22" s="61">
        <f t="shared" si="8"/>
        <v>739.19999999999993</v>
      </c>
      <c r="AC22" s="61">
        <f t="shared" si="8"/>
        <v>739.19999999999993</v>
      </c>
    </row>
    <row r="23" spans="1:29" s="58" customFormat="1" x14ac:dyDescent="0.3">
      <c r="A23" s="62"/>
      <c r="B23" s="62"/>
      <c r="C23" s="62"/>
      <c r="E23" s="59"/>
    </row>
    <row r="24" spans="1:29" s="62" customFormat="1" x14ac:dyDescent="0.3">
      <c r="E24" s="63" t="s">
        <v>62</v>
      </c>
      <c r="F24" s="64">
        <f t="shared" ref="F24:AC24" si="9">PercentageBuyingStrawberry*TotalMonthlyCupsSold</f>
        <v>221.75999999999996</v>
      </c>
      <c r="G24" s="64">
        <f t="shared" si="9"/>
        <v>221.75999999999996</v>
      </c>
      <c r="H24" s="64">
        <f t="shared" si="9"/>
        <v>221.75999999999996</v>
      </c>
      <c r="I24" s="64">
        <f t="shared" si="9"/>
        <v>221.75999999999996</v>
      </c>
      <c r="J24" s="64">
        <f t="shared" si="9"/>
        <v>221.75999999999996</v>
      </c>
      <c r="K24" s="64">
        <f t="shared" si="9"/>
        <v>221.75999999999996</v>
      </c>
      <c r="L24" s="64">
        <f t="shared" si="9"/>
        <v>221.75999999999996</v>
      </c>
      <c r="M24" s="64">
        <f t="shared" si="9"/>
        <v>221.75999999999996</v>
      </c>
      <c r="N24" s="64">
        <f t="shared" si="9"/>
        <v>221.75999999999996</v>
      </c>
      <c r="O24" s="64">
        <f t="shared" si="9"/>
        <v>221.75999999999996</v>
      </c>
      <c r="P24" s="64">
        <f t="shared" si="9"/>
        <v>221.75999999999996</v>
      </c>
      <c r="Q24" s="64">
        <f t="shared" si="9"/>
        <v>221.75999999999996</v>
      </c>
      <c r="R24" s="64">
        <f t="shared" si="9"/>
        <v>221.75999999999996</v>
      </c>
      <c r="S24" s="64">
        <f t="shared" si="9"/>
        <v>221.75999999999996</v>
      </c>
      <c r="T24" s="64">
        <f t="shared" si="9"/>
        <v>221.75999999999996</v>
      </c>
      <c r="U24" s="64">
        <f t="shared" si="9"/>
        <v>221.75999999999996</v>
      </c>
      <c r="V24" s="64">
        <f t="shared" si="9"/>
        <v>221.75999999999996</v>
      </c>
      <c r="W24" s="64">
        <f t="shared" si="9"/>
        <v>221.75999999999996</v>
      </c>
      <c r="X24" s="64">
        <f t="shared" si="9"/>
        <v>221.75999999999996</v>
      </c>
      <c r="Y24" s="64">
        <f t="shared" si="9"/>
        <v>221.75999999999996</v>
      </c>
      <c r="Z24" s="64">
        <f t="shared" si="9"/>
        <v>221.75999999999996</v>
      </c>
      <c r="AA24" s="64">
        <f t="shared" si="9"/>
        <v>221.75999999999996</v>
      </c>
      <c r="AB24" s="64">
        <f t="shared" si="9"/>
        <v>221.75999999999996</v>
      </c>
      <c r="AC24" s="64">
        <f t="shared" si="9"/>
        <v>221.75999999999996</v>
      </c>
    </row>
    <row r="25" spans="1:29" s="62" customFormat="1" x14ac:dyDescent="0.3">
      <c r="E25" s="63" t="s">
        <v>63</v>
      </c>
      <c r="F25" s="64">
        <f t="shared" ref="F25:AC25" si="10">TotalMonthlyCupsSold-MonthlyPremiumCupsSold</f>
        <v>517.43999999999994</v>
      </c>
      <c r="G25" s="64">
        <f t="shared" si="10"/>
        <v>517.43999999999994</v>
      </c>
      <c r="H25" s="64">
        <f t="shared" si="10"/>
        <v>517.43999999999994</v>
      </c>
      <c r="I25" s="64">
        <f t="shared" si="10"/>
        <v>517.43999999999994</v>
      </c>
      <c r="J25" s="64">
        <f t="shared" si="10"/>
        <v>517.43999999999994</v>
      </c>
      <c r="K25" s="64">
        <f t="shared" si="10"/>
        <v>517.43999999999994</v>
      </c>
      <c r="L25" s="64">
        <f t="shared" si="10"/>
        <v>517.43999999999994</v>
      </c>
      <c r="M25" s="64">
        <f t="shared" si="10"/>
        <v>517.43999999999994</v>
      </c>
      <c r="N25" s="64">
        <f t="shared" si="10"/>
        <v>517.43999999999994</v>
      </c>
      <c r="O25" s="64">
        <f t="shared" si="10"/>
        <v>517.43999999999994</v>
      </c>
      <c r="P25" s="64">
        <f t="shared" si="10"/>
        <v>517.43999999999994</v>
      </c>
      <c r="Q25" s="64">
        <f t="shared" si="10"/>
        <v>517.43999999999994</v>
      </c>
      <c r="R25" s="64">
        <f t="shared" si="10"/>
        <v>517.43999999999994</v>
      </c>
      <c r="S25" s="64">
        <f t="shared" si="10"/>
        <v>517.43999999999994</v>
      </c>
      <c r="T25" s="64">
        <f t="shared" si="10"/>
        <v>517.43999999999994</v>
      </c>
      <c r="U25" s="64">
        <f t="shared" si="10"/>
        <v>517.43999999999994</v>
      </c>
      <c r="V25" s="64">
        <f t="shared" si="10"/>
        <v>517.43999999999994</v>
      </c>
      <c r="W25" s="64">
        <f t="shared" si="10"/>
        <v>517.43999999999994</v>
      </c>
      <c r="X25" s="64">
        <f t="shared" si="10"/>
        <v>517.43999999999994</v>
      </c>
      <c r="Y25" s="64">
        <f t="shared" si="10"/>
        <v>517.43999999999994</v>
      </c>
      <c r="Z25" s="64">
        <f t="shared" si="10"/>
        <v>517.43999999999994</v>
      </c>
      <c r="AA25" s="64">
        <f t="shared" si="10"/>
        <v>517.43999999999994</v>
      </c>
      <c r="AB25" s="64">
        <f t="shared" si="10"/>
        <v>517.43999999999994</v>
      </c>
      <c r="AC25" s="64">
        <f t="shared" si="10"/>
        <v>517.43999999999994</v>
      </c>
    </row>
    <row r="26" spans="1:29" s="62" customFormat="1" x14ac:dyDescent="0.3">
      <c r="E26" s="63"/>
    </row>
    <row r="27" spans="1:29" s="62" customFormat="1" x14ac:dyDescent="0.3">
      <c r="E27" s="63" t="s">
        <v>64</v>
      </c>
      <c r="F27" s="65">
        <f t="shared" ref="F27:AC27" si="11">MonthlyPremiumCupsSold*(PriceRegularCup+StrawberryPremium)</f>
        <v>665.27999999999986</v>
      </c>
      <c r="G27" s="65">
        <f t="shared" si="11"/>
        <v>665.27999999999986</v>
      </c>
      <c r="H27" s="65">
        <f t="shared" si="11"/>
        <v>665.27999999999986</v>
      </c>
      <c r="I27" s="65">
        <f t="shared" si="11"/>
        <v>665.27999999999986</v>
      </c>
      <c r="J27" s="65">
        <f t="shared" si="11"/>
        <v>665.27999999999986</v>
      </c>
      <c r="K27" s="65">
        <f t="shared" si="11"/>
        <v>665.27999999999986</v>
      </c>
      <c r="L27" s="65">
        <f t="shared" si="11"/>
        <v>665.27999999999986</v>
      </c>
      <c r="M27" s="65">
        <f t="shared" si="11"/>
        <v>665.27999999999986</v>
      </c>
      <c r="N27" s="65">
        <f t="shared" si="11"/>
        <v>665.27999999999986</v>
      </c>
      <c r="O27" s="65">
        <f t="shared" si="11"/>
        <v>665.27999999999986</v>
      </c>
      <c r="P27" s="65">
        <f t="shared" si="11"/>
        <v>665.27999999999986</v>
      </c>
      <c r="Q27" s="65">
        <f t="shared" si="11"/>
        <v>665.27999999999986</v>
      </c>
      <c r="R27" s="65">
        <f t="shared" si="11"/>
        <v>665.27999999999986</v>
      </c>
      <c r="S27" s="65">
        <f t="shared" si="11"/>
        <v>665.27999999999986</v>
      </c>
      <c r="T27" s="65">
        <f t="shared" si="11"/>
        <v>665.27999999999986</v>
      </c>
      <c r="U27" s="65">
        <f t="shared" si="11"/>
        <v>665.27999999999986</v>
      </c>
      <c r="V27" s="65">
        <f t="shared" si="11"/>
        <v>665.27999999999986</v>
      </c>
      <c r="W27" s="65">
        <f t="shared" si="11"/>
        <v>665.27999999999986</v>
      </c>
      <c r="X27" s="65">
        <f t="shared" si="11"/>
        <v>665.27999999999986</v>
      </c>
      <c r="Y27" s="65">
        <f t="shared" si="11"/>
        <v>665.27999999999986</v>
      </c>
      <c r="Z27" s="65">
        <f t="shared" si="11"/>
        <v>665.27999999999986</v>
      </c>
      <c r="AA27" s="65">
        <f t="shared" si="11"/>
        <v>665.27999999999986</v>
      </c>
      <c r="AB27" s="65">
        <f t="shared" si="11"/>
        <v>665.27999999999986</v>
      </c>
      <c r="AC27" s="65">
        <f t="shared" si="11"/>
        <v>665.27999999999986</v>
      </c>
    </row>
    <row r="28" spans="1:29" s="62" customFormat="1" x14ac:dyDescent="0.3">
      <c r="E28" s="63" t="s">
        <v>65</v>
      </c>
      <c r="F28" s="65">
        <f t="shared" ref="F28:AC28" si="12">MonthlyRegularCupsSold*PriceRegularCup</f>
        <v>1293.5999999999999</v>
      </c>
      <c r="G28" s="65">
        <f t="shared" si="12"/>
        <v>1293.5999999999999</v>
      </c>
      <c r="H28" s="65">
        <f t="shared" si="12"/>
        <v>1293.5999999999999</v>
      </c>
      <c r="I28" s="65">
        <f t="shared" si="12"/>
        <v>1293.5999999999999</v>
      </c>
      <c r="J28" s="65">
        <f t="shared" si="12"/>
        <v>1293.5999999999999</v>
      </c>
      <c r="K28" s="65">
        <f t="shared" si="12"/>
        <v>1293.5999999999999</v>
      </c>
      <c r="L28" s="65">
        <f t="shared" si="12"/>
        <v>1293.5999999999999</v>
      </c>
      <c r="M28" s="65">
        <f t="shared" si="12"/>
        <v>1293.5999999999999</v>
      </c>
      <c r="N28" s="65">
        <f t="shared" si="12"/>
        <v>1293.5999999999999</v>
      </c>
      <c r="O28" s="65">
        <f t="shared" si="12"/>
        <v>1293.5999999999999</v>
      </c>
      <c r="P28" s="65">
        <f t="shared" si="12"/>
        <v>1293.5999999999999</v>
      </c>
      <c r="Q28" s="65">
        <f t="shared" si="12"/>
        <v>1293.5999999999999</v>
      </c>
      <c r="R28" s="65">
        <f t="shared" si="12"/>
        <v>1293.5999999999999</v>
      </c>
      <c r="S28" s="65">
        <f t="shared" si="12"/>
        <v>1293.5999999999999</v>
      </c>
      <c r="T28" s="65">
        <f t="shared" si="12"/>
        <v>1293.5999999999999</v>
      </c>
      <c r="U28" s="65">
        <f t="shared" si="12"/>
        <v>1293.5999999999999</v>
      </c>
      <c r="V28" s="65">
        <f t="shared" si="12"/>
        <v>1293.5999999999999</v>
      </c>
      <c r="W28" s="65">
        <f t="shared" si="12"/>
        <v>1293.5999999999999</v>
      </c>
      <c r="X28" s="65">
        <f t="shared" si="12"/>
        <v>1293.5999999999999</v>
      </c>
      <c r="Y28" s="65">
        <f t="shared" si="12"/>
        <v>1293.5999999999999</v>
      </c>
      <c r="Z28" s="65">
        <f t="shared" si="12"/>
        <v>1293.5999999999999</v>
      </c>
      <c r="AA28" s="65">
        <f t="shared" si="12"/>
        <v>1293.5999999999999</v>
      </c>
      <c r="AB28" s="65">
        <f t="shared" si="12"/>
        <v>1293.5999999999999</v>
      </c>
      <c r="AC28" s="65">
        <f t="shared" si="12"/>
        <v>1293.5999999999999</v>
      </c>
    </row>
    <row r="29" spans="1:29" s="62" customFormat="1" x14ac:dyDescent="0.3">
      <c r="A29" s="58"/>
      <c r="B29" s="58"/>
      <c r="C29" s="58"/>
      <c r="E29" s="63"/>
    </row>
    <row r="30" spans="1:29" s="58" customFormat="1" x14ac:dyDescent="0.3">
      <c r="E30" s="59" t="s">
        <v>66</v>
      </c>
      <c r="F30" s="66">
        <f>F27+F28</f>
        <v>1958.8799999999997</v>
      </c>
      <c r="G30" s="66">
        <f t="shared" ref="G30:AC30" si="13">G27+G28</f>
        <v>1958.8799999999997</v>
      </c>
      <c r="H30" s="66">
        <f t="shared" si="13"/>
        <v>1958.8799999999997</v>
      </c>
      <c r="I30" s="66">
        <f t="shared" si="13"/>
        <v>1958.8799999999997</v>
      </c>
      <c r="J30" s="66">
        <f t="shared" si="13"/>
        <v>1958.8799999999997</v>
      </c>
      <c r="K30" s="66">
        <f t="shared" si="13"/>
        <v>1958.8799999999997</v>
      </c>
      <c r="L30" s="66">
        <f t="shared" si="13"/>
        <v>1958.8799999999997</v>
      </c>
      <c r="M30" s="66">
        <f t="shared" si="13"/>
        <v>1958.8799999999997</v>
      </c>
      <c r="N30" s="66">
        <f t="shared" si="13"/>
        <v>1958.8799999999997</v>
      </c>
      <c r="O30" s="66">
        <f t="shared" si="13"/>
        <v>1958.8799999999997</v>
      </c>
      <c r="P30" s="66">
        <f t="shared" si="13"/>
        <v>1958.8799999999997</v>
      </c>
      <c r="Q30" s="66">
        <f t="shared" si="13"/>
        <v>1958.8799999999997</v>
      </c>
      <c r="R30" s="66">
        <f t="shared" si="13"/>
        <v>1958.8799999999997</v>
      </c>
      <c r="S30" s="66">
        <f t="shared" si="13"/>
        <v>1958.8799999999997</v>
      </c>
      <c r="T30" s="66">
        <f t="shared" si="13"/>
        <v>1958.8799999999997</v>
      </c>
      <c r="U30" s="66">
        <f t="shared" si="13"/>
        <v>1958.8799999999997</v>
      </c>
      <c r="V30" s="66">
        <f t="shared" si="13"/>
        <v>1958.8799999999997</v>
      </c>
      <c r="W30" s="66">
        <f t="shared" si="13"/>
        <v>1958.8799999999997</v>
      </c>
      <c r="X30" s="66">
        <f t="shared" si="13"/>
        <v>1958.8799999999997</v>
      </c>
      <c r="Y30" s="66">
        <f t="shared" si="13"/>
        <v>1958.8799999999997</v>
      </c>
      <c r="Z30" s="66">
        <f t="shared" si="13"/>
        <v>1958.8799999999997</v>
      </c>
      <c r="AA30" s="66">
        <f t="shared" si="13"/>
        <v>1958.8799999999997</v>
      </c>
      <c r="AB30" s="66">
        <f t="shared" si="13"/>
        <v>1958.8799999999997</v>
      </c>
      <c r="AC30" s="66">
        <f t="shared" si="13"/>
        <v>1958.8799999999997</v>
      </c>
    </row>
    <row r="31" spans="1:29" s="58" customFormat="1" x14ac:dyDescent="0.3">
      <c r="E31" s="59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8" customFormat="1" x14ac:dyDescent="0.3">
      <c r="E32" s="63" t="s">
        <v>67</v>
      </c>
      <c r="F32" s="123">
        <f t="shared" ref="F32:AC32" si="14">-MonthlyPremiumCupsSold*(CostPerCupReg+CostPerPremium)</f>
        <v>-208.45439999999996</v>
      </c>
      <c r="G32" s="123">
        <f t="shared" si="14"/>
        <v>-208.45439999999996</v>
      </c>
      <c r="H32" s="123">
        <f t="shared" si="14"/>
        <v>-208.45439999999996</v>
      </c>
      <c r="I32" s="123">
        <f t="shared" si="14"/>
        <v>-208.45439999999996</v>
      </c>
      <c r="J32" s="123">
        <f t="shared" si="14"/>
        <v>-208.45439999999996</v>
      </c>
      <c r="K32" s="123">
        <f t="shared" si="14"/>
        <v>-208.45439999999996</v>
      </c>
      <c r="L32" s="123">
        <f t="shared" si="14"/>
        <v>-208.45439999999996</v>
      </c>
      <c r="M32" s="123">
        <f t="shared" si="14"/>
        <v>-208.45439999999996</v>
      </c>
      <c r="N32" s="123">
        <f t="shared" si="14"/>
        <v>-208.45439999999996</v>
      </c>
      <c r="O32" s="123">
        <f t="shared" si="14"/>
        <v>-208.45439999999996</v>
      </c>
      <c r="P32" s="123">
        <f t="shared" si="14"/>
        <v>-208.45439999999996</v>
      </c>
      <c r="Q32" s="123">
        <f t="shared" si="14"/>
        <v>-208.45439999999996</v>
      </c>
      <c r="R32" s="123">
        <f t="shared" si="14"/>
        <v>-208.45439999999996</v>
      </c>
      <c r="S32" s="123">
        <f t="shared" si="14"/>
        <v>-208.45439999999996</v>
      </c>
      <c r="T32" s="123">
        <f t="shared" si="14"/>
        <v>-208.45439999999996</v>
      </c>
      <c r="U32" s="123">
        <f t="shared" si="14"/>
        <v>-208.45439999999996</v>
      </c>
      <c r="V32" s="123">
        <f t="shared" si="14"/>
        <v>-208.45439999999996</v>
      </c>
      <c r="W32" s="123">
        <f t="shared" si="14"/>
        <v>-208.45439999999996</v>
      </c>
      <c r="X32" s="123">
        <f t="shared" si="14"/>
        <v>-208.45439999999996</v>
      </c>
      <c r="Y32" s="123">
        <f t="shared" si="14"/>
        <v>-208.45439999999996</v>
      </c>
      <c r="Z32" s="123">
        <f t="shared" si="14"/>
        <v>-208.45439999999996</v>
      </c>
      <c r="AA32" s="123">
        <f t="shared" si="14"/>
        <v>-208.45439999999996</v>
      </c>
      <c r="AB32" s="123">
        <f t="shared" si="14"/>
        <v>-208.45439999999996</v>
      </c>
      <c r="AC32" s="123">
        <f t="shared" si="14"/>
        <v>-208.45439999999996</v>
      </c>
    </row>
    <row r="33" spans="1:29" s="58" customFormat="1" x14ac:dyDescent="0.3">
      <c r="E33" s="63" t="s">
        <v>68</v>
      </c>
      <c r="F33" s="123">
        <f t="shared" ref="F33:AC33" si="15">-MonthlyRegularCupsSold*CostPerCupReg</f>
        <v>-460.52159999999998</v>
      </c>
      <c r="G33" s="123">
        <f t="shared" si="15"/>
        <v>-460.52159999999998</v>
      </c>
      <c r="H33" s="123">
        <f t="shared" si="15"/>
        <v>-460.52159999999998</v>
      </c>
      <c r="I33" s="123">
        <f t="shared" si="15"/>
        <v>-460.52159999999998</v>
      </c>
      <c r="J33" s="123">
        <f t="shared" si="15"/>
        <v>-460.52159999999998</v>
      </c>
      <c r="K33" s="123">
        <f t="shared" si="15"/>
        <v>-460.52159999999998</v>
      </c>
      <c r="L33" s="123">
        <f t="shared" si="15"/>
        <v>-460.52159999999998</v>
      </c>
      <c r="M33" s="123">
        <f t="shared" si="15"/>
        <v>-460.52159999999998</v>
      </c>
      <c r="N33" s="123">
        <f t="shared" si="15"/>
        <v>-460.52159999999998</v>
      </c>
      <c r="O33" s="123">
        <f t="shared" si="15"/>
        <v>-460.52159999999998</v>
      </c>
      <c r="P33" s="123">
        <f t="shared" si="15"/>
        <v>-460.52159999999998</v>
      </c>
      <c r="Q33" s="123">
        <f t="shared" si="15"/>
        <v>-460.52159999999998</v>
      </c>
      <c r="R33" s="123">
        <f t="shared" si="15"/>
        <v>-460.52159999999998</v>
      </c>
      <c r="S33" s="123">
        <f t="shared" si="15"/>
        <v>-460.52159999999998</v>
      </c>
      <c r="T33" s="123">
        <f t="shared" si="15"/>
        <v>-460.52159999999998</v>
      </c>
      <c r="U33" s="123">
        <f t="shared" si="15"/>
        <v>-460.52159999999998</v>
      </c>
      <c r="V33" s="123">
        <f t="shared" si="15"/>
        <v>-460.52159999999998</v>
      </c>
      <c r="W33" s="123">
        <f t="shared" si="15"/>
        <v>-460.52159999999998</v>
      </c>
      <c r="X33" s="123">
        <f t="shared" si="15"/>
        <v>-460.52159999999998</v>
      </c>
      <c r="Y33" s="123">
        <f t="shared" si="15"/>
        <v>-460.52159999999998</v>
      </c>
      <c r="Z33" s="123">
        <f t="shared" si="15"/>
        <v>-460.52159999999998</v>
      </c>
      <c r="AA33" s="123">
        <f t="shared" si="15"/>
        <v>-460.52159999999998</v>
      </c>
      <c r="AB33" s="123">
        <f t="shared" si="15"/>
        <v>-460.52159999999998</v>
      </c>
      <c r="AC33" s="123">
        <f t="shared" si="15"/>
        <v>-460.52159999999998</v>
      </c>
    </row>
    <row r="34" spans="1:29" s="58" customFormat="1" x14ac:dyDescent="0.3">
      <c r="E34" s="6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</row>
    <row r="35" spans="1:29" s="58" customFormat="1" x14ac:dyDescent="0.3">
      <c r="E35" s="59" t="s">
        <v>69</v>
      </c>
      <c r="F35" s="124">
        <f>F32+F33</f>
        <v>-668.97599999999989</v>
      </c>
      <c r="G35" s="124">
        <f t="shared" ref="G35:AC35" si="16">G32+G33</f>
        <v>-668.97599999999989</v>
      </c>
      <c r="H35" s="124">
        <f t="shared" si="16"/>
        <v>-668.97599999999989</v>
      </c>
      <c r="I35" s="124">
        <f t="shared" si="16"/>
        <v>-668.97599999999989</v>
      </c>
      <c r="J35" s="124">
        <f t="shared" si="16"/>
        <v>-668.97599999999989</v>
      </c>
      <c r="K35" s="124">
        <f t="shared" si="16"/>
        <v>-668.97599999999989</v>
      </c>
      <c r="L35" s="124">
        <f t="shared" si="16"/>
        <v>-668.97599999999989</v>
      </c>
      <c r="M35" s="124">
        <f t="shared" si="16"/>
        <v>-668.97599999999989</v>
      </c>
      <c r="N35" s="124">
        <f t="shared" si="16"/>
        <v>-668.97599999999989</v>
      </c>
      <c r="O35" s="124">
        <f t="shared" si="16"/>
        <v>-668.97599999999989</v>
      </c>
      <c r="P35" s="124">
        <f t="shared" si="16"/>
        <v>-668.97599999999989</v>
      </c>
      <c r="Q35" s="124">
        <f t="shared" si="16"/>
        <v>-668.97599999999989</v>
      </c>
      <c r="R35" s="124">
        <f t="shared" si="16"/>
        <v>-668.97599999999989</v>
      </c>
      <c r="S35" s="124">
        <f t="shared" si="16"/>
        <v>-668.97599999999989</v>
      </c>
      <c r="T35" s="124">
        <f t="shared" si="16"/>
        <v>-668.97599999999989</v>
      </c>
      <c r="U35" s="124">
        <f t="shared" si="16"/>
        <v>-668.97599999999989</v>
      </c>
      <c r="V35" s="124">
        <f t="shared" si="16"/>
        <v>-668.97599999999989</v>
      </c>
      <c r="W35" s="124">
        <f t="shared" si="16"/>
        <v>-668.97599999999989</v>
      </c>
      <c r="X35" s="124">
        <f t="shared" si="16"/>
        <v>-668.97599999999989</v>
      </c>
      <c r="Y35" s="124">
        <f t="shared" si="16"/>
        <v>-668.97599999999989</v>
      </c>
      <c r="Z35" s="124">
        <f t="shared" si="16"/>
        <v>-668.97599999999989</v>
      </c>
      <c r="AA35" s="124">
        <f t="shared" si="16"/>
        <v>-668.97599999999989</v>
      </c>
      <c r="AB35" s="124">
        <f t="shared" si="16"/>
        <v>-668.97599999999989</v>
      </c>
      <c r="AC35" s="124">
        <f t="shared" si="16"/>
        <v>-668.97599999999989</v>
      </c>
    </row>
    <row r="36" spans="1:29" s="58" customFormat="1" x14ac:dyDescent="0.3"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s="68" customFormat="1" x14ac:dyDescent="0.3">
      <c r="E37" s="69" t="s">
        <v>72</v>
      </c>
      <c r="F37" s="72">
        <f>SetupHoursPerShift*F4</f>
        <v>8</v>
      </c>
      <c r="G37" s="72">
        <f t="shared" ref="G37:AC37" si="17">SetupHoursPerShift*G4</f>
        <v>8</v>
      </c>
      <c r="H37" s="72">
        <f t="shared" si="17"/>
        <v>8</v>
      </c>
      <c r="I37" s="72">
        <f t="shared" si="17"/>
        <v>8</v>
      </c>
      <c r="J37" s="72">
        <f t="shared" si="17"/>
        <v>8</v>
      </c>
      <c r="K37" s="72">
        <f t="shared" si="17"/>
        <v>8</v>
      </c>
      <c r="L37" s="72">
        <f t="shared" si="17"/>
        <v>8</v>
      </c>
      <c r="M37" s="72">
        <f t="shared" si="17"/>
        <v>8</v>
      </c>
      <c r="N37" s="72">
        <f t="shared" si="17"/>
        <v>8</v>
      </c>
      <c r="O37" s="72">
        <f t="shared" si="17"/>
        <v>8</v>
      </c>
      <c r="P37" s="72">
        <f t="shared" si="17"/>
        <v>8</v>
      </c>
      <c r="Q37" s="72">
        <f t="shared" si="17"/>
        <v>8</v>
      </c>
      <c r="R37" s="72">
        <f t="shared" si="17"/>
        <v>8</v>
      </c>
      <c r="S37" s="72">
        <f t="shared" si="17"/>
        <v>8</v>
      </c>
      <c r="T37" s="72">
        <f t="shared" si="17"/>
        <v>8</v>
      </c>
      <c r="U37" s="72">
        <f t="shared" si="17"/>
        <v>8</v>
      </c>
      <c r="V37" s="72">
        <f t="shared" si="17"/>
        <v>8</v>
      </c>
      <c r="W37" s="72">
        <f t="shared" si="17"/>
        <v>8</v>
      </c>
      <c r="X37" s="72">
        <f t="shared" si="17"/>
        <v>8</v>
      </c>
      <c r="Y37" s="72">
        <f t="shared" si="17"/>
        <v>8</v>
      </c>
      <c r="Z37" s="72">
        <f t="shared" si="17"/>
        <v>8</v>
      </c>
      <c r="AA37" s="72">
        <f t="shared" si="17"/>
        <v>8</v>
      </c>
      <c r="AB37" s="72">
        <f t="shared" si="17"/>
        <v>8</v>
      </c>
      <c r="AC37" s="72">
        <f t="shared" si="17"/>
        <v>8</v>
      </c>
    </row>
    <row r="38" spans="1:29" s="68" customFormat="1" x14ac:dyDescent="0.3">
      <c r="E38" s="69" t="s">
        <v>73</v>
      </c>
      <c r="F38" s="72">
        <f t="shared" ref="F38:AC38" si="18">HoursOfOpsPerDay*F4</f>
        <v>20</v>
      </c>
      <c r="G38" s="72">
        <f t="shared" si="18"/>
        <v>20</v>
      </c>
      <c r="H38" s="72">
        <f t="shared" si="18"/>
        <v>20</v>
      </c>
      <c r="I38" s="72">
        <f t="shared" si="18"/>
        <v>20</v>
      </c>
      <c r="J38" s="72">
        <f t="shared" si="18"/>
        <v>20</v>
      </c>
      <c r="K38" s="72">
        <f t="shared" si="18"/>
        <v>20</v>
      </c>
      <c r="L38" s="72">
        <f t="shared" si="18"/>
        <v>20</v>
      </c>
      <c r="M38" s="72">
        <f t="shared" si="18"/>
        <v>20</v>
      </c>
      <c r="N38" s="72">
        <f t="shared" si="18"/>
        <v>20</v>
      </c>
      <c r="O38" s="72">
        <f t="shared" si="18"/>
        <v>20</v>
      </c>
      <c r="P38" s="72">
        <f t="shared" si="18"/>
        <v>20</v>
      </c>
      <c r="Q38" s="72">
        <f t="shared" si="18"/>
        <v>20</v>
      </c>
      <c r="R38" s="72">
        <f t="shared" si="18"/>
        <v>20</v>
      </c>
      <c r="S38" s="72">
        <f t="shared" si="18"/>
        <v>20</v>
      </c>
      <c r="T38" s="72">
        <f t="shared" si="18"/>
        <v>20</v>
      </c>
      <c r="U38" s="72">
        <f t="shared" si="18"/>
        <v>20</v>
      </c>
      <c r="V38" s="72">
        <f t="shared" si="18"/>
        <v>20</v>
      </c>
      <c r="W38" s="72">
        <f t="shared" si="18"/>
        <v>20</v>
      </c>
      <c r="X38" s="72">
        <f t="shared" si="18"/>
        <v>20</v>
      </c>
      <c r="Y38" s="72">
        <f t="shared" si="18"/>
        <v>20</v>
      </c>
      <c r="Z38" s="72">
        <f t="shared" si="18"/>
        <v>20</v>
      </c>
      <c r="AA38" s="72">
        <f t="shared" si="18"/>
        <v>20</v>
      </c>
      <c r="AB38" s="72">
        <f t="shared" si="18"/>
        <v>20</v>
      </c>
      <c r="AC38" s="72">
        <f t="shared" si="18"/>
        <v>20</v>
      </c>
    </row>
    <row r="39" spans="1:29" s="68" customFormat="1" x14ac:dyDescent="0.3"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68" customFormat="1" x14ac:dyDescent="0.3">
      <c r="E40" s="69" t="s">
        <v>74</v>
      </c>
      <c r="F40" s="73">
        <f>F37+F38</f>
        <v>28</v>
      </c>
      <c r="G40" s="73">
        <f t="shared" ref="G40:AC40" si="19">G37+G38</f>
        <v>28</v>
      </c>
      <c r="H40" s="73">
        <f t="shared" si="19"/>
        <v>28</v>
      </c>
      <c r="I40" s="73">
        <f t="shared" si="19"/>
        <v>28</v>
      </c>
      <c r="J40" s="73">
        <f t="shared" si="19"/>
        <v>28</v>
      </c>
      <c r="K40" s="73">
        <f t="shared" si="19"/>
        <v>28</v>
      </c>
      <c r="L40" s="73">
        <f t="shared" si="19"/>
        <v>28</v>
      </c>
      <c r="M40" s="73">
        <f t="shared" si="19"/>
        <v>28</v>
      </c>
      <c r="N40" s="73">
        <f t="shared" si="19"/>
        <v>28</v>
      </c>
      <c r="O40" s="73">
        <f t="shared" si="19"/>
        <v>28</v>
      </c>
      <c r="P40" s="73">
        <f t="shared" si="19"/>
        <v>28</v>
      </c>
      <c r="Q40" s="73">
        <f t="shared" si="19"/>
        <v>28</v>
      </c>
      <c r="R40" s="73">
        <f t="shared" si="19"/>
        <v>28</v>
      </c>
      <c r="S40" s="73">
        <f t="shared" si="19"/>
        <v>28</v>
      </c>
      <c r="T40" s="73">
        <f t="shared" si="19"/>
        <v>28</v>
      </c>
      <c r="U40" s="73">
        <f t="shared" si="19"/>
        <v>28</v>
      </c>
      <c r="V40" s="73">
        <f t="shared" si="19"/>
        <v>28</v>
      </c>
      <c r="W40" s="73">
        <f t="shared" si="19"/>
        <v>28</v>
      </c>
      <c r="X40" s="73">
        <f t="shared" si="19"/>
        <v>28</v>
      </c>
      <c r="Y40" s="73">
        <f t="shared" si="19"/>
        <v>28</v>
      </c>
      <c r="Z40" s="73">
        <f t="shared" si="19"/>
        <v>28</v>
      </c>
      <c r="AA40" s="73">
        <f t="shared" si="19"/>
        <v>28</v>
      </c>
      <c r="AB40" s="73">
        <f t="shared" si="19"/>
        <v>28</v>
      </c>
      <c r="AC40" s="73">
        <f t="shared" si="19"/>
        <v>28</v>
      </c>
    </row>
    <row r="41" spans="1:29" s="68" customFormat="1" x14ac:dyDescent="0.3"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68" customFormat="1" x14ac:dyDescent="0.3">
      <c r="A42" s="74"/>
      <c r="B42" s="74"/>
      <c r="C42" s="74"/>
      <c r="E42" s="69" t="s">
        <v>75</v>
      </c>
      <c r="F42" s="70">
        <f>-F40*$B$11</f>
        <v>-336</v>
      </c>
      <c r="G42" s="70">
        <f t="shared" ref="G42:AC42" si="20">-G40*$B$11</f>
        <v>-336</v>
      </c>
      <c r="H42" s="70">
        <f t="shared" si="20"/>
        <v>-336</v>
      </c>
      <c r="I42" s="70">
        <f t="shared" si="20"/>
        <v>-336</v>
      </c>
      <c r="J42" s="70">
        <f t="shared" si="20"/>
        <v>-336</v>
      </c>
      <c r="K42" s="70">
        <f t="shared" si="20"/>
        <v>-336</v>
      </c>
      <c r="L42" s="70">
        <f t="shared" si="20"/>
        <v>-336</v>
      </c>
      <c r="M42" s="70">
        <f t="shared" si="20"/>
        <v>-336</v>
      </c>
      <c r="N42" s="70">
        <f t="shared" si="20"/>
        <v>-336</v>
      </c>
      <c r="O42" s="70">
        <f t="shared" si="20"/>
        <v>-336</v>
      </c>
      <c r="P42" s="70">
        <f t="shared" si="20"/>
        <v>-336</v>
      </c>
      <c r="Q42" s="70">
        <f t="shared" si="20"/>
        <v>-336</v>
      </c>
      <c r="R42" s="70">
        <f t="shared" si="20"/>
        <v>-336</v>
      </c>
      <c r="S42" s="70">
        <f t="shared" si="20"/>
        <v>-336</v>
      </c>
      <c r="T42" s="70">
        <f t="shared" si="20"/>
        <v>-336</v>
      </c>
      <c r="U42" s="70">
        <f t="shared" si="20"/>
        <v>-336</v>
      </c>
      <c r="V42" s="70">
        <f t="shared" si="20"/>
        <v>-336</v>
      </c>
      <c r="W42" s="70">
        <f t="shared" si="20"/>
        <v>-336</v>
      </c>
      <c r="X42" s="70">
        <f t="shared" si="20"/>
        <v>-336</v>
      </c>
      <c r="Y42" s="70">
        <f t="shared" si="20"/>
        <v>-336</v>
      </c>
      <c r="Z42" s="70">
        <f t="shared" si="20"/>
        <v>-336</v>
      </c>
      <c r="AA42" s="70">
        <f t="shared" si="20"/>
        <v>-336</v>
      </c>
      <c r="AB42" s="70">
        <f t="shared" si="20"/>
        <v>-336</v>
      </c>
      <c r="AC42" s="70">
        <f t="shared" si="20"/>
        <v>-336</v>
      </c>
    </row>
    <row r="43" spans="1:29" s="74" customFormat="1" x14ac:dyDescent="0.3">
      <c r="E43" s="71"/>
    </row>
    <row r="44" spans="1:29" s="74" customFormat="1" x14ac:dyDescent="0.3">
      <c r="E44" s="71" t="s">
        <v>76</v>
      </c>
      <c r="F44" s="75">
        <f>F35+F42</f>
        <v>-1004.9759999999999</v>
      </c>
      <c r="G44" s="75">
        <f t="shared" ref="G44:AC44" si="21">G35+G42</f>
        <v>-1004.9759999999999</v>
      </c>
      <c r="H44" s="75">
        <f t="shared" si="21"/>
        <v>-1004.9759999999999</v>
      </c>
      <c r="I44" s="75">
        <f t="shared" si="21"/>
        <v>-1004.9759999999999</v>
      </c>
      <c r="J44" s="75">
        <f t="shared" si="21"/>
        <v>-1004.9759999999999</v>
      </c>
      <c r="K44" s="75">
        <f t="shared" si="21"/>
        <v>-1004.9759999999999</v>
      </c>
      <c r="L44" s="75">
        <f t="shared" si="21"/>
        <v>-1004.9759999999999</v>
      </c>
      <c r="M44" s="75">
        <f t="shared" si="21"/>
        <v>-1004.9759999999999</v>
      </c>
      <c r="N44" s="75">
        <f t="shared" si="21"/>
        <v>-1004.9759999999999</v>
      </c>
      <c r="O44" s="75">
        <f t="shared" si="21"/>
        <v>-1004.9759999999999</v>
      </c>
      <c r="P44" s="75">
        <f t="shared" si="21"/>
        <v>-1004.9759999999999</v>
      </c>
      <c r="Q44" s="75">
        <f t="shared" si="21"/>
        <v>-1004.9759999999999</v>
      </c>
      <c r="R44" s="75">
        <f t="shared" si="21"/>
        <v>-1004.9759999999999</v>
      </c>
      <c r="S44" s="75">
        <f t="shared" si="21"/>
        <v>-1004.9759999999999</v>
      </c>
      <c r="T44" s="75">
        <f t="shared" si="21"/>
        <v>-1004.9759999999999</v>
      </c>
      <c r="U44" s="75">
        <f t="shared" si="21"/>
        <v>-1004.9759999999999</v>
      </c>
      <c r="V44" s="75">
        <f t="shared" si="21"/>
        <v>-1004.9759999999999</v>
      </c>
      <c r="W44" s="75">
        <f t="shared" si="21"/>
        <v>-1004.9759999999999</v>
      </c>
      <c r="X44" s="75">
        <f t="shared" si="21"/>
        <v>-1004.9759999999999</v>
      </c>
      <c r="Y44" s="75">
        <f t="shared" si="21"/>
        <v>-1004.9759999999999</v>
      </c>
      <c r="Z44" s="75">
        <f t="shared" si="21"/>
        <v>-1004.9759999999999</v>
      </c>
      <c r="AA44" s="75">
        <f t="shared" si="21"/>
        <v>-1004.9759999999999</v>
      </c>
      <c r="AB44" s="75">
        <f t="shared" si="21"/>
        <v>-1004.9759999999999</v>
      </c>
      <c r="AC44" s="75">
        <f t="shared" si="21"/>
        <v>-1004.9759999999999</v>
      </c>
    </row>
    <row r="47" spans="1:29" x14ac:dyDescent="0.3">
      <c r="D47" s="55"/>
      <c r="E47" s="56" t="s">
        <v>114</v>
      </c>
      <c r="F47" s="57">
        <f>F30+F44</f>
        <v>953.90399999999977</v>
      </c>
      <c r="G47" s="57">
        <f t="shared" ref="G47:AC47" si="22">G30+G44</f>
        <v>953.90399999999977</v>
      </c>
      <c r="H47" s="57">
        <f t="shared" si="22"/>
        <v>953.90399999999977</v>
      </c>
      <c r="I47" s="57">
        <f t="shared" si="22"/>
        <v>953.90399999999977</v>
      </c>
      <c r="J47" s="57">
        <f t="shared" si="22"/>
        <v>953.90399999999977</v>
      </c>
      <c r="K47" s="57">
        <f t="shared" si="22"/>
        <v>953.90399999999977</v>
      </c>
      <c r="L47" s="57">
        <f t="shared" si="22"/>
        <v>953.90399999999977</v>
      </c>
      <c r="M47" s="57">
        <f t="shared" si="22"/>
        <v>953.90399999999977</v>
      </c>
      <c r="N47" s="57">
        <f t="shared" si="22"/>
        <v>953.90399999999977</v>
      </c>
      <c r="O47" s="57">
        <f t="shared" si="22"/>
        <v>953.90399999999977</v>
      </c>
      <c r="P47" s="57">
        <f t="shared" si="22"/>
        <v>953.90399999999977</v>
      </c>
      <c r="Q47" s="57">
        <f t="shared" si="22"/>
        <v>953.90399999999977</v>
      </c>
      <c r="R47" s="57">
        <f t="shared" si="22"/>
        <v>953.90399999999977</v>
      </c>
      <c r="S47" s="57">
        <f t="shared" si="22"/>
        <v>953.90399999999977</v>
      </c>
      <c r="T47" s="57">
        <f t="shared" si="22"/>
        <v>953.90399999999977</v>
      </c>
      <c r="U47" s="57">
        <f t="shared" si="22"/>
        <v>953.90399999999977</v>
      </c>
      <c r="V47" s="57">
        <f t="shared" si="22"/>
        <v>953.90399999999977</v>
      </c>
      <c r="W47" s="57">
        <f t="shared" si="22"/>
        <v>953.90399999999977</v>
      </c>
      <c r="X47" s="57">
        <f t="shared" si="22"/>
        <v>953.90399999999977</v>
      </c>
      <c r="Y47" s="57">
        <f t="shared" si="22"/>
        <v>953.90399999999977</v>
      </c>
      <c r="Z47" s="57">
        <f t="shared" si="22"/>
        <v>953.90399999999977</v>
      </c>
      <c r="AA47" s="57">
        <f t="shared" si="22"/>
        <v>953.90399999999977</v>
      </c>
      <c r="AB47" s="57">
        <f t="shared" si="22"/>
        <v>953.90399999999977</v>
      </c>
      <c r="AC47" s="57">
        <f t="shared" si="22"/>
        <v>953.90399999999977</v>
      </c>
    </row>
    <row r="49" spans="5:29" ht="1.05" customHeight="1" x14ac:dyDescent="0.3">
      <c r="E49" s="3" t="s">
        <v>58</v>
      </c>
      <c r="F49" s="54">
        <f>F47</f>
        <v>953.90399999999977</v>
      </c>
      <c r="G49" s="54">
        <f>F49+G47</f>
        <v>1907.8079999999995</v>
      </c>
      <c r="H49" s="54">
        <f t="shared" ref="H49:AC49" si="23">G49+H47</f>
        <v>2861.7119999999995</v>
      </c>
      <c r="I49" s="54">
        <f t="shared" si="23"/>
        <v>3815.6159999999991</v>
      </c>
      <c r="J49" s="54">
        <f t="shared" si="23"/>
        <v>4769.5199999999986</v>
      </c>
      <c r="K49" s="54">
        <f t="shared" si="23"/>
        <v>5723.4239999999982</v>
      </c>
      <c r="L49" s="54">
        <f t="shared" si="23"/>
        <v>6677.3279999999977</v>
      </c>
      <c r="M49" s="54">
        <f t="shared" si="23"/>
        <v>7631.2319999999972</v>
      </c>
      <c r="N49" s="54">
        <f t="shared" si="23"/>
        <v>8585.1359999999968</v>
      </c>
      <c r="O49" s="54">
        <f t="shared" si="23"/>
        <v>9539.0399999999972</v>
      </c>
      <c r="P49" s="54">
        <f t="shared" si="23"/>
        <v>10492.943999999998</v>
      </c>
      <c r="Q49" s="54">
        <f t="shared" si="23"/>
        <v>11446.847999999998</v>
      </c>
      <c r="R49" s="54">
        <f t="shared" si="23"/>
        <v>12400.751999999999</v>
      </c>
      <c r="S49" s="54">
        <f t="shared" si="23"/>
        <v>13354.655999999999</v>
      </c>
      <c r="T49" s="54">
        <f t="shared" si="23"/>
        <v>14308.56</v>
      </c>
      <c r="U49" s="54">
        <f t="shared" si="23"/>
        <v>15262.464</v>
      </c>
      <c r="V49" s="54">
        <f t="shared" si="23"/>
        <v>16216.368</v>
      </c>
      <c r="W49" s="54">
        <f t="shared" si="23"/>
        <v>17170.272000000001</v>
      </c>
      <c r="X49" s="54">
        <f t="shared" si="23"/>
        <v>18124.175999999999</v>
      </c>
      <c r="Y49" s="54">
        <f t="shared" si="23"/>
        <v>19078.079999999998</v>
      </c>
      <c r="Z49" s="54">
        <f t="shared" si="23"/>
        <v>20031.983999999997</v>
      </c>
      <c r="AA49" s="54">
        <f t="shared" si="23"/>
        <v>20985.887999999995</v>
      </c>
      <c r="AB49" s="54">
        <f t="shared" si="23"/>
        <v>21939.791999999994</v>
      </c>
      <c r="AC49" s="54">
        <f t="shared" si="23"/>
        <v>22893.695999999993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9"/>
  <sheetViews>
    <sheetView showGridLines="0" topLeftCell="P40" zoomScale="130" zoomScaleNormal="130" zoomScalePageLayoutView="130" workbookViewId="0">
      <selection activeCell="H4" sqref="H4"/>
    </sheetView>
  </sheetViews>
  <sheetFormatPr defaultColWidth="0" defaultRowHeight="15.6" x14ac:dyDescent="0.3"/>
  <cols>
    <col min="1" max="1" width="28" bestFit="1" customWidth="1"/>
    <col min="2" max="2" width="10.796875" customWidth="1"/>
    <col min="3" max="3" width="2.5" customWidth="1"/>
    <col min="4" max="4" width="12.796875" customWidth="1"/>
    <col min="5" max="5" width="14.5" style="3" customWidth="1"/>
    <col min="6" max="29" width="10.796875" customWidth="1"/>
    <col min="30" max="16384" width="10.796875" hidden="1"/>
  </cols>
  <sheetData>
    <row r="1" spans="1:29" s="2" customFormat="1" x14ac:dyDescent="0.3">
      <c r="A1" s="63" t="s">
        <v>46</v>
      </c>
      <c r="B1" s="116">
        <f>'Combined Revenues'!C2</f>
        <v>2.5</v>
      </c>
      <c r="C1"/>
      <c r="E1" s="3" t="s">
        <v>44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</row>
    <row r="2" spans="1:29" s="2" customFormat="1" x14ac:dyDescent="0.3">
      <c r="A2" s="63" t="s">
        <v>59</v>
      </c>
      <c r="B2" s="116">
        <f>'Combined Revenues'!C3</f>
        <v>0.5</v>
      </c>
      <c r="C2"/>
      <c r="D2" s="79"/>
      <c r="E2" s="71" t="s">
        <v>83</v>
      </c>
      <c r="F2" s="79">
        <f>IF(F1&gt;('Combined Revenues'!$G$7-1),1,0)</f>
        <v>0</v>
      </c>
      <c r="G2" s="79">
        <f>IF(G1&gt;('Combined Revenues'!$G$7-1),1,0)</f>
        <v>0</v>
      </c>
      <c r="H2" s="79">
        <f>IF(H1&gt;('Combined Revenues'!$G$7-1),1,0)</f>
        <v>1</v>
      </c>
      <c r="I2" s="79">
        <f>IF(I1&gt;('Combined Revenues'!$G$7-1),1,0)</f>
        <v>1</v>
      </c>
      <c r="J2" s="79">
        <f>IF(J1&gt;('Combined Revenues'!$G$7-1),1,0)</f>
        <v>1</v>
      </c>
      <c r="K2" s="79">
        <f>IF(K1&gt;('Combined Revenues'!$G$7-1),1,0)</f>
        <v>1</v>
      </c>
      <c r="L2" s="79">
        <f>IF(L1&gt;('Combined Revenues'!$G$7-1),1,0)</f>
        <v>1</v>
      </c>
      <c r="M2" s="79">
        <f>IF(M1&gt;('Combined Revenues'!$G$7-1),1,0)</f>
        <v>1</v>
      </c>
      <c r="N2" s="79">
        <f>IF(N1&gt;('Combined Revenues'!$G$7-1),1,0)</f>
        <v>1</v>
      </c>
      <c r="O2" s="79">
        <f>IF(O1&gt;('Combined Revenues'!$G$7-1),1,0)</f>
        <v>1</v>
      </c>
      <c r="P2" s="79">
        <f>IF(P1&gt;('Combined Revenues'!$G$7-1),1,0)</f>
        <v>1</v>
      </c>
      <c r="Q2" s="79">
        <f>IF(Q1&gt;('Combined Revenues'!$G$7-1),1,0)</f>
        <v>1</v>
      </c>
      <c r="R2" s="79">
        <f>IF(R1&gt;('Combined Revenues'!$G$7-1),1,0)</f>
        <v>1</v>
      </c>
      <c r="S2" s="79">
        <f>IF(S1&gt;('Combined Revenues'!$G$7-1),1,0)</f>
        <v>1</v>
      </c>
      <c r="T2" s="79">
        <f>IF(T1&gt;('Combined Revenues'!$G$7-1),1,0)</f>
        <v>1</v>
      </c>
      <c r="U2" s="79">
        <f>IF(U1&gt;('Combined Revenues'!$G$7-1),1,0)</f>
        <v>1</v>
      </c>
      <c r="V2" s="79">
        <f>IF(V1&gt;('Combined Revenues'!$G$7-1),1,0)</f>
        <v>1</v>
      </c>
      <c r="W2" s="79">
        <f>IF(W1&gt;('Combined Revenues'!$G$7-1),1,0)</f>
        <v>1</v>
      </c>
      <c r="X2" s="79">
        <f>IF(X1&gt;('Combined Revenues'!$G$7-1),1,0)</f>
        <v>1</v>
      </c>
      <c r="Y2" s="79">
        <f>IF(Y1&gt;('Combined Revenues'!$G$7-1),1,0)</f>
        <v>1</v>
      </c>
      <c r="Z2" s="79">
        <f>IF(Z1&gt;('Combined Revenues'!$G$7-1),1,0)</f>
        <v>1</v>
      </c>
      <c r="AA2" s="79">
        <f>IF(AA1&gt;('Combined Revenues'!$G$7-1),1,0)</f>
        <v>1</v>
      </c>
      <c r="AB2" s="79">
        <f>IF(AB1&gt;('Combined Revenues'!$G$7-1),1,0)</f>
        <v>1</v>
      </c>
      <c r="AC2" s="79">
        <f>IF(AC1&gt;('Combined Revenues'!$G$7-1),1,0)</f>
        <v>1</v>
      </c>
    </row>
    <row r="3" spans="1:29" s="2" customFormat="1" x14ac:dyDescent="0.3">
      <c r="A3" s="62"/>
      <c r="B3" s="117"/>
      <c r="C3"/>
      <c r="E3" s="3"/>
    </row>
    <row r="4" spans="1:29" x14ac:dyDescent="0.3">
      <c r="A4" s="63" t="s">
        <v>55</v>
      </c>
      <c r="B4" s="116">
        <f>'Combined Revenues'!C5</f>
        <v>0.89</v>
      </c>
      <c r="D4" s="62"/>
      <c r="E4" s="63" t="s">
        <v>45</v>
      </c>
      <c r="F4" s="117">
        <f>F2*'Combined Revenues'!$G$2</f>
        <v>0</v>
      </c>
      <c r="G4">
        <f>G2*'Combined Revenues'!$G$2</f>
        <v>0</v>
      </c>
      <c r="H4">
        <f>H2*'Combined Revenues'!$G$2</f>
        <v>4</v>
      </c>
      <c r="I4">
        <f>I2*'Combined Revenues'!$G$2</f>
        <v>4</v>
      </c>
      <c r="J4">
        <f>J2*'Combined Revenues'!$G$2</f>
        <v>4</v>
      </c>
      <c r="K4">
        <f>K2*'Combined Revenues'!$G$2</f>
        <v>4</v>
      </c>
      <c r="L4">
        <f>L2*'Combined Revenues'!$G$2</f>
        <v>4</v>
      </c>
      <c r="M4">
        <f>M2*'Combined Revenues'!$G$2</f>
        <v>4</v>
      </c>
      <c r="N4">
        <f>N2*'Combined Revenues'!$G$2</f>
        <v>4</v>
      </c>
      <c r="O4">
        <f>O2*'Combined Revenues'!$G$2</f>
        <v>4</v>
      </c>
      <c r="P4">
        <f>P2*'Combined Revenues'!$G$2</f>
        <v>4</v>
      </c>
      <c r="Q4">
        <f>Q2*'Combined Revenues'!$G$2</f>
        <v>4</v>
      </c>
      <c r="R4">
        <f>R2*'Combined Revenues'!$G$2</f>
        <v>4</v>
      </c>
      <c r="S4">
        <f>S2*'Combined Revenues'!$G$2</f>
        <v>4</v>
      </c>
      <c r="T4">
        <f>T2*'Combined Revenues'!$G$2</f>
        <v>4</v>
      </c>
      <c r="U4">
        <f>U2*'Combined Revenues'!$G$2</f>
        <v>4</v>
      </c>
      <c r="V4">
        <f>V2*'Combined Revenues'!$G$2</f>
        <v>4</v>
      </c>
      <c r="W4">
        <f>W2*'Combined Revenues'!$G$2</f>
        <v>4</v>
      </c>
      <c r="X4">
        <f>X2*'Combined Revenues'!$G$2</f>
        <v>4</v>
      </c>
      <c r="Y4">
        <f>Y2*'Combined Revenues'!$G$2</f>
        <v>4</v>
      </c>
      <c r="Z4">
        <f>Z2*'Combined Revenues'!$G$2</f>
        <v>4</v>
      </c>
      <c r="AA4">
        <f>AA2*'Combined Revenues'!$G$2</f>
        <v>4</v>
      </c>
      <c r="AB4">
        <f>AB2*'Combined Revenues'!$G$2</f>
        <v>4</v>
      </c>
      <c r="AC4">
        <f>AC2*'Combined Revenues'!$G$2</f>
        <v>4</v>
      </c>
    </row>
    <row r="5" spans="1:29" x14ac:dyDescent="0.3">
      <c r="A5" s="63" t="s">
        <v>60</v>
      </c>
      <c r="B5" s="116">
        <f>'Combined Revenues'!C6</f>
        <v>0.05</v>
      </c>
      <c r="F5" s="3"/>
      <c r="G5" s="3"/>
    </row>
    <row r="6" spans="1:29" x14ac:dyDescent="0.3">
      <c r="A6" s="62"/>
      <c r="B6" s="117"/>
      <c r="D6" s="114"/>
      <c r="E6" s="115" t="s">
        <v>54</v>
      </c>
      <c r="F6" s="120">
        <f>'Combined Revenues'!G3</f>
        <v>200</v>
      </c>
      <c r="G6" s="38">
        <f>F6</f>
        <v>200</v>
      </c>
      <c r="H6" s="38">
        <f t="shared" ref="H6:AC6" si="0">G6</f>
        <v>200</v>
      </c>
      <c r="I6" s="38">
        <f t="shared" si="0"/>
        <v>200</v>
      </c>
      <c r="J6" s="38">
        <f t="shared" si="0"/>
        <v>200</v>
      </c>
      <c r="K6" s="38">
        <f t="shared" si="0"/>
        <v>200</v>
      </c>
      <c r="L6" s="38">
        <f t="shared" si="0"/>
        <v>200</v>
      </c>
      <c r="M6" s="38">
        <f t="shared" si="0"/>
        <v>200</v>
      </c>
      <c r="N6" s="38">
        <f t="shared" si="0"/>
        <v>200</v>
      </c>
      <c r="O6" s="38">
        <f t="shared" si="0"/>
        <v>200</v>
      </c>
      <c r="P6" s="38">
        <f t="shared" si="0"/>
        <v>200</v>
      </c>
      <c r="Q6" s="38">
        <f t="shared" si="0"/>
        <v>200</v>
      </c>
      <c r="R6" s="38">
        <f t="shared" si="0"/>
        <v>200</v>
      </c>
      <c r="S6" s="38">
        <f t="shared" si="0"/>
        <v>200</v>
      </c>
      <c r="T6" s="38">
        <f t="shared" si="0"/>
        <v>200</v>
      </c>
      <c r="U6" s="38">
        <f t="shared" si="0"/>
        <v>200</v>
      </c>
      <c r="V6" s="38">
        <f t="shared" si="0"/>
        <v>200</v>
      </c>
      <c r="W6" s="38">
        <f t="shared" si="0"/>
        <v>200</v>
      </c>
      <c r="X6" s="38">
        <f t="shared" si="0"/>
        <v>200</v>
      </c>
      <c r="Y6" s="38">
        <f t="shared" si="0"/>
        <v>200</v>
      </c>
      <c r="Z6" s="38">
        <f t="shared" si="0"/>
        <v>200</v>
      </c>
      <c r="AA6" s="38">
        <f t="shared" si="0"/>
        <v>200</v>
      </c>
      <c r="AB6" s="38">
        <f t="shared" si="0"/>
        <v>200</v>
      </c>
      <c r="AC6" s="39">
        <f t="shared" si="0"/>
        <v>200</v>
      </c>
    </row>
    <row r="7" spans="1:29" x14ac:dyDescent="0.3">
      <c r="A7" s="63" t="s">
        <v>61</v>
      </c>
      <c r="B7" s="118">
        <f>'Combined Revenues'!C8</f>
        <v>0.3</v>
      </c>
      <c r="D7" s="40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 x14ac:dyDescent="0.3">
      <c r="A8" s="62"/>
      <c r="B8" s="117"/>
      <c r="D8" s="40"/>
      <c r="E8" s="41" t="s">
        <v>47</v>
      </c>
      <c r="F8" s="44">
        <f t="shared" ref="F8:AC8" si="1">AvgFootTrafficPerHour*HoursOfOpsPerDay</f>
        <v>1000</v>
      </c>
      <c r="G8" s="44">
        <f t="shared" si="1"/>
        <v>1000</v>
      </c>
      <c r="H8" s="44">
        <f t="shared" si="1"/>
        <v>1000</v>
      </c>
      <c r="I8" s="44">
        <f t="shared" si="1"/>
        <v>1000</v>
      </c>
      <c r="J8" s="44">
        <f t="shared" si="1"/>
        <v>1000</v>
      </c>
      <c r="K8" s="44">
        <f t="shared" si="1"/>
        <v>1000</v>
      </c>
      <c r="L8" s="44">
        <f t="shared" si="1"/>
        <v>1000</v>
      </c>
      <c r="M8" s="44">
        <f t="shared" si="1"/>
        <v>1000</v>
      </c>
      <c r="N8" s="44">
        <f t="shared" si="1"/>
        <v>1000</v>
      </c>
      <c r="O8" s="44">
        <f t="shared" si="1"/>
        <v>1000</v>
      </c>
      <c r="P8" s="44">
        <f t="shared" si="1"/>
        <v>1000</v>
      </c>
      <c r="Q8" s="44">
        <f t="shared" si="1"/>
        <v>1000</v>
      </c>
      <c r="R8" s="44">
        <f t="shared" si="1"/>
        <v>1000</v>
      </c>
      <c r="S8" s="44">
        <f t="shared" si="1"/>
        <v>1000</v>
      </c>
      <c r="T8" s="44">
        <f t="shared" si="1"/>
        <v>1000</v>
      </c>
      <c r="U8" s="44">
        <f t="shared" si="1"/>
        <v>1000</v>
      </c>
      <c r="V8" s="44">
        <f t="shared" si="1"/>
        <v>1000</v>
      </c>
      <c r="W8" s="44">
        <f t="shared" si="1"/>
        <v>1000</v>
      </c>
      <c r="X8" s="44">
        <f t="shared" si="1"/>
        <v>1000</v>
      </c>
      <c r="Y8" s="44">
        <f t="shared" si="1"/>
        <v>1000</v>
      </c>
      <c r="Z8" s="44">
        <f t="shared" si="1"/>
        <v>1000</v>
      </c>
      <c r="AA8" s="44">
        <f t="shared" si="1"/>
        <v>1000</v>
      </c>
      <c r="AB8" s="44">
        <f t="shared" si="1"/>
        <v>1000</v>
      </c>
      <c r="AC8" s="45">
        <f t="shared" si="1"/>
        <v>1000</v>
      </c>
    </row>
    <row r="9" spans="1:29" x14ac:dyDescent="0.3">
      <c r="A9" s="63" t="s">
        <v>53</v>
      </c>
      <c r="B9" s="119">
        <f>'Combined Revenues'!C10</f>
        <v>5</v>
      </c>
      <c r="D9" s="40"/>
      <c r="E9" s="41"/>
      <c r="F9" s="42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</row>
    <row r="10" spans="1:29" x14ac:dyDescent="0.3">
      <c r="A10" s="62"/>
      <c r="B10" s="117"/>
      <c r="D10" s="47"/>
      <c r="E10" s="48" t="s">
        <v>48</v>
      </c>
      <c r="F10" s="49">
        <f t="shared" ref="F10:AC10" si="2">DaysSelling*AvgDailyFootTraffic</f>
        <v>0</v>
      </c>
      <c r="G10" s="49">
        <f t="shared" si="2"/>
        <v>0</v>
      </c>
      <c r="H10" s="49">
        <f t="shared" si="2"/>
        <v>4000</v>
      </c>
      <c r="I10" s="49">
        <f t="shared" si="2"/>
        <v>4000</v>
      </c>
      <c r="J10" s="49">
        <f t="shared" si="2"/>
        <v>4000</v>
      </c>
      <c r="K10" s="49">
        <f t="shared" si="2"/>
        <v>4000</v>
      </c>
      <c r="L10" s="49">
        <f t="shared" si="2"/>
        <v>4000</v>
      </c>
      <c r="M10" s="49">
        <f t="shared" si="2"/>
        <v>4000</v>
      </c>
      <c r="N10" s="49">
        <f t="shared" si="2"/>
        <v>4000</v>
      </c>
      <c r="O10" s="49">
        <f t="shared" si="2"/>
        <v>4000</v>
      </c>
      <c r="P10" s="49">
        <f t="shared" si="2"/>
        <v>4000</v>
      </c>
      <c r="Q10" s="49">
        <f t="shared" si="2"/>
        <v>4000</v>
      </c>
      <c r="R10" s="49">
        <f t="shared" si="2"/>
        <v>4000</v>
      </c>
      <c r="S10" s="49">
        <f t="shared" si="2"/>
        <v>4000</v>
      </c>
      <c r="T10" s="49">
        <f t="shared" si="2"/>
        <v>4000</v>
      </c>
      <c r="U10" s="49">
        <f t="shared" si="2"/>
        <v>4000</v>
      </c>
      <c r="V10" s="49">
        <f t="shared" si="2"/>
        <v>4000</v>
      </c>
      <c r="W10" s="49">
        <f t="shared" si="2"/>
        <v>4000</v>
      </c>
      <c r="X10" s="49">
        <f t="shared" si="2"/>
        <v>4000</v>
      </c>
      <c r="Y10" s="49">
        <f t="shared" si="2"/>
        <v>4000</v>
      </c>
      <c r="Z10" s="49">
        <f t="shared" si="2"/>
        <v>4000</v>
      </c>
      <c r="AA10" s="49">
        <f t="shared" si="2"/>
        <v>4000</v>
      </c>
      <c r="AB10" s="49">
        <f t="shared" si="2"/>
        <v>4000</v>
      </c>
      <c r="AC10" s="50">
        <f t="shared" si="2"/>
        <v>4000</v>
      </c>
    </row>
    <row r="11" spans="1:29" x14ac:dyDescent="0.3">
      <c r="A11" s="63" t="s">
        <v>70</v>
      </c>
      <c r="B11" s="116">
        <f>'Combined Revenues'!C12</f>
        <v>12</v>
      </c>
    </row>
    <row r="12" spans="1:29" x14ac:dyDescent="0.3">
      <c r="A12" s="62"/>
      <c r="B12" s="117"/>
      <c r="D12" s="114"/>
      <c r="E12" s="115" t="s">
        <v>30</v>
      </c>
      <c r="F12" s="121">
        <f>'Combined Revenues'!G4</f>
        <v>0.25</v>
      </c>
      <c r="G12" s="51">
        <f>F12</f>
        <v>0.25</v>
      </c>
      <c r="H12" s="51">
        <f t="shared" ref="H12:AC12" si="3">G12</f>
        <v>0.25</v>
      </c>
      <c r="I12" s="51">
        <f t="shared" si="3"/>
        <v>0.25</v>
      </c>
      <c r="J12" s="51">
        <f t="shared" si="3"/>
        <v>0.25</v>
      </c>
      <c r="K12" s="51">
        <f t="shared" si="3"/>
        <v>0.25</v>
      </c>
      <c r="L12" s="51">
        <f t="shared" si="3"/>
        <v>0.25</v>
      </c>
      <c r="M12" s="51">
        <f t="shared" si="3"/>
        <v>0.25</v>
      </c>
      <c r="N12" s="51">
        <f t="shared" si="3"/>
        <v>0.25</v>
      </c>
      <c r="O12" s="51">
        <f t="shared" si="3"/>
        <v>0.25</v>
      </c>
      <c r="P12" s="51">
        <f t="shared" si="3"/>
        <v>0.25</v>
      </c>
      <c r="Q12" s="51">
        <f t="shared" si="3"/>
        <v>0.25</v>
      </c>
      <c r="R12" s="51">
        <f t="shared" si="3"/>
        <v>0.25</v>
      </c>
      <c r="S12" s="51">
        <f t="shared" si="3"/>
        <v>0.25</v>
      </c>
      <c r="T12" s="51">
        <f t="shared" si="3"/>
        <v>0.25</v>
      </c>
      <c r="U12" s="51">
        <f t="shared" si="3"/>
        <v>0.25</v>
      </c>
      <c r="V12" s="51">
        <f t="shared" si="3"/>
        <v>0.25</v>
      </c>
      <c r="W12" s="51">
        <f t="shared" si="3"/>
        <v>0.25</v>
      </c>
      <c r="X12" s="51">
        <f t="shared" si="3"/>
        <v>0.25</v>
      </c>
      <c r="Y12" s="51">
        <f t="shared" si="3"/>
        <v>0.25</v>
      </c>
      <c r="Z12" s="51">
        <f t="shared" si="3"/>
        <v>0.25</v>
      </c>
      <c r="AA12" s="51">
        <f t="shared" si="3"/>
        <v>0.25</v>
      </c>
      <c r="AB12" s="51">
        <f t="shared" si="3"/>
        <v>0.25</v>
      </c>
      <c r="AC12" s="52">
        <f t="shared" si="3"/>
        <v>0.25</v>
      </c>
    </row>
    <row r="13" spans="1:29" x14ac:dyDescent="0.3">
      <c r="A13" s="63" t="s">
        <v>71</v>
      </c>
      <c r="B13" s="119">
        <f>'Combined Revenues'!C14</f>
        <v>2</v>
      </c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</row>
    <row r="14" spans="1:29" x14ac:dyDescent="0.3">
      <c r="D14" s="47"/>
      <c r="E14" s="48" t="s">
        <v>49</v>
      </c>
      <c r="F14" s="49">
        <f t="shared" ref="F14:AC14" si="4">StopPercentage*TotalMonthlyFootTraffic</f>
        <v>0</v>
      </c>
      <c r="G14" s="49">
        <f t="shared" si="4"/>
        <v>0</v>
      </c>
      <c r="H14" s="49">
        <f t="shared" si="4"/>
        <v>1000</v>
      </c>
      <c r="I14" s="49">
        <f t="shared" si="4"/>
        <v>1000</v>
      </c>
      <c r="J14" s="49">
        <f t="shared" si="4"/>
        <v>1000</v>
      </c>
      <c r="K14" s="49">
        <f t="shared" si="4"/>
        <v>1000</v>
      </c>
      <c r="L14" s="49">
        <f t="shared" si="4"/>
        <v>1000</v>
      </c>
      <c r="M14" s="49">
        <f t="shared" si="4"/>
        <v>1000</v>
      </c>
      <c r="N14" s="49">
        <f t="shared" si="4"/>
        <v>1000</v>
      </c>
      <c r="O14" s="49">
        <f t="shared" si="4"/>
        <v>1000</v>
      </c>
      <c r="P14" s="49">
        <f t="shared" si="4"/>
        <v>1000</v>
      </c>
      <c r="Q14" s="49">
        <f t="shared" si="4"/>
        <v>1000</v>
      </c>
      <c r="R14" s="49">
        <f t="shared" si="4"/>
        <v>1000</v>
      </c>
      <c r="S14" s="49">
        <f t="shared" si="4"/>
        <v>1000</v>
      </c>
      <c r="T14" s="49">
        <f t="shared" si="4"/>
        <v>1000</v>
      </c>
      <c r="U14" s="49">
        <f t="shared" si="4"/>
        <v>1000</v>
      </c>
      <c r="V14" s="49">
        <f t="shared" si="4"/>
        <v>1000</v>
      </c>
      <c r="W14" s="49">
        <f t="shared" si="4"/>
        <v>1000</v>
      </c>
      <c r="X14" s="49">
        <f t="shared" si="4"/>
        <v>1000</v>
      </c>
      <c r="Y14" s="49">
        <f t="shared" si="4"/>
        <v>1000</v>
      </c>
      <c r="Z14" s="49">
        <f t="shared" si="4"/>
        <v>1000</v>
      </c>
      <c r="AA14" s="49">
        <f t="shared" si="4"/>
        <v>1000</v>
      </c>
      <c r="AB14" s="49">
        <f t="shared" si="4"/>
        <v>1000</v>
      </c>
      <c r="AC14" s="50">
        <f t="shared" si="4"/>
        <v>1000</v>
      </c>
    </row>
    <row r="16" spans="1:29" x14ac:dyDescent="0.3">
      <c r="D16" s="114"/>
      <c r="E16" s="115" t="s">
        <v>31</v>
      </c>
      <c r="F16" s="121">
        <f>'Combined Revenues'!G5</f>
        <v>0.55000000000000004</v>
      </c>
      <c r="G16" s="51">
        <f>F16</f>
        <v>0.55000000000000004</v>
      </c>
      <c r="H16" s="51">
        <f t="shared" ref="H16:AC16" si="5">G16</f>
        <v>0.55000000000000004</v>
      </c>
      <c r="I16" s="51">
        <f t="shared" si="5"/>
        <v>0.55000000000000004</v>
      </c>
      <c r="J16" s="51">
        <f t="shared" si="5"/>
        <v>0.55000000000000004</v>
      </c>
      <c r="K16" s="51">
        <f t="shared" si="5"/>
        <v>0.55000000000000004</v>
      </c>
      <c r="L16" s="51">
        <f t="shared" si="5"/>
        <v>0.55000000000000004</v>
      </c>
      <c r="M16" s="51">
        <f t="shared" si="5"/>
        <v>0.55000000000000004</v>
      </c>
      <c r="N16" s="51">
        <f t="shared" si="5"/>
        <v>0.55000000000000004</v>
      </c>
      <c r="O16" s="51">
        <f t="shared" si="5"/>
        <v>0.55000000000000004</v>
      </c>
      <c r="P16" s="51">
        <f t="shared" si="5"/>
        <v>0.55000000000000004</v>
      </c>
      <c r="Q16" s="51">
        <f t="shared" si="5"/>
        <v>0.55000000000000004</v>
      </c>
      <c r="R16" s="51">
        <f t="shared" si="5"/>
        <v>0.55000000000000004</v>
      </c>
      <c r="S16" s="51">
        <f t="shared" si="5"/>
        <v>0.55000000000000004</v>
      </c>
      <c r="T16" s="51">
        <f t="shared" si="5"/>
        <v>0.55000000000000004</v>
      </c>
      <c r="U16" s="51">
        <f t="shared" si="5"/>
        <v>0.55000000000000004</v>
      </c>
      <c r="V16" s="51">
        <f t="shared" si="5"/>
        <v>0.55000000000000004</v>
      </c>
      <c r="W16" s="51">
        <f t="shared" si="5"/>
        <v>0.55000000000000004</v>
      </c>
      <c r="X16" s="51">
        <f t="shared" si="5"/>
        <v>0.55000000000000004</v>
      </c>
      <c r="Y16" s="51">
        <f t="shared" si="5"/>
        <v>0.55000000000000004</v>
      </c>
      <c r="Z16" s="51">
        <f t="shared" si="5"/>
        <v>0.55000000000000004</v>
      </c>
      <c r="AA16" s="51">
        <f t="shared" si="5"/>
        <v>0.55000000000000004</v>
      </c>
      <c r="AB16" s="51">
        <f t="shared" si="5"/>
        <v>0.55000000000000004</v>
      </c>
      <c r="AC16" s="52">
        <f t="shared" si="5"/>
        <v>0.55000000000000004</v>
      </c>
    </row>
    <row r="17" spans="1:29" x14ac:dyDescent="0.3">
      <c r="D17" s="40"/>
      <c r="E17" s="4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/>
    </row>
    <row r="18" spans="1:29" x14ac:dyDescent="0.3">
      <c r="D18" s="47"/>
      <c r="E18" s="48" t="s">
        <v>50</v>
      </c>
      <c r="F18" s="49">
        <f t="shared" ref="F18:AC18" si="6">PurchasePercentage*TotalMonthlyStops</f>
        <v>0</v>
      </c>
      <c r="G18" s="49">
        <f t="shared" si="6"/>
        <v>0</v>
      </c>
      <c r="H18" s="49">
        <f t="shared" si="6"/>
        <v>550</v>
      </c>
      <c r="I18" s="49">
        <f t="shared" si="6"/>
        <v>550</v>
      </c>
      <c r="J18" s="49">
        <f t="shared" si="6"/>
        <v>550</v>
      </c>
      <c r="K18" s="49">
        <f t="shared" si="6"/>
        <v>550</v>
      </c>
      <c r="L18" s="49">
        <f t="shared" si="6"/>
        <v>550</v>
      </c>
      <c r="M18" s="49">
        <f t="shared" si="6"/>
        <v>550</v>
      </c>
      <c r="N18" s="49">
        <f t="shared" si="6"/>
        <v>550</v>
      </c>
      <c r="O18" s="49">
        <f t="shared" si="6"/>
        <v>550</v>
      </c>
      <c r="P18" s="49">
        <f t="shared" si="6"/>
        <v>550</v>
      </c>
      <c r="Q18" s="49">
        <f t="shared" si="6"/>
        <v>550</v>
      </c>
      <c r="R18" s="49">
        <f t="shared" si="6"/>
        <v>550</v>
      </c>
      <c r="S18" s="49">
        <f t="shared" si="6"/>
        <v>550</v>
      </c>
      <c r="T18" s="49">
        <f t="shared" si="6"/>
        <v>550</v>
      </c>
      <c r="U18" s="49">
        <f t="shared" si="6"/>
        <v>550</v>
      </c>
      <c r="V18" s="49">
        <f t="shared" si="6"/>
        <v>550</v>
      </c>
      <c r="W18" s="49">
        <f t="shared" si="6"/>
        <v>550</v>
      </c>
      <c r="X18" s="49">
        <f t="shared" si="6"/>
        <v>550</v>
      </c>
      <c r="Y18" s="49">
        <f t="shared" si="6"/>
        <v>550</v>
      </c>
      <c r="Z18" s="49">
        <f t="shared" si="6"/>
        <v>550</v>
      </c>
      <c r="AA18" s="49">
        <f t="shared" si="6"/>
        <v>550</v>
      </c>
      <c r="AB18" s="49">
        <f t="shared" si="6"/>
        <v>550</v>
      </c>
      <c r="AC18" s="50">
        <f t="shared" si="6"/>
        <v>550</v>
      </c>
    </row>
    <row r="19" spans="1:29" x14ac:dyDescent="0.3">
      <c r="A19" s="58"/>
      <c r="B19" s="58"/>
      <c r="C19" s="58"/>
    </row>
    <row r="20" spans="1:29" s="58" customFormat="1" x14ac:dyDescent="0.3">
      <c r="E20" s="59" t="s">
        <v>51</v>
      </c>
      <c r="F20" s="122">
        <f>'Combined Revenues'!G6</f>
        <v>1.1000000000000001</v>
      </c>
      <c r="G20" s="58">
        <f>F20</f>
        <v>1.1000000000000001</v>
      </c>
      <c r="H20" s="58">
        <f t="shared" ref="H20:AC20" si="7">G20</f>
        <v>1.1000000000000001</v>
      </c>
      <c r="I20" s="58">
        <f t="shared" si="7"/>
        <v>1.1000000000000001</v>
      </c>
      <c r="J20" s="58">
        <f t="shared" si="7"/>
        <v>1.1000000000000001</v>
      </c>
      <c r="K20" s="58">
        <f t="shared" si="7"/>
        <v>1.1000000000000001</v>
      </c>
      <c r="L20" s="58">
        <f t="shared" si="7"/>
        <v>1.1000000000000001</v>
      </c>
      <c r="M20" s="58">
        <f t="shared" si="7"/>
        <v>1.1000000000000001</v>
      </c>
      <c r="N20" s="58">
        <f t="shared" si="7"/>
        <v>1.1000000000000001</v>
      </c>
      <c r="O20" s="58">
        <f t="shared" si="7"/>
        <v>1.1000000000000001</v>
      </c>
      <c r="P20" s="58">
        <f t="shared" si="7"/>
        <v>1.1000000000000001</v>
      </c>
      <c r="Q20" s="58">
        <f t="shared" si="7"/>
        <v>1.1000000000000001</v>
      </c>
      <c r="R20" s="58">
        <f t="shared" si="7"/>
        <v>1.1000000000000001</v>
      </c>
      <c r="S20" s="58">
        <f t="shared" si="7"/>
        <v>1.1000000000000001</v>
      </c>
      <c r="T20" s="58">
        <f t="shared" si="7"/>
        <v>1.1000000000000001</v>
      </c>
      <c r="U20" s="58">
        <f t="shared" si="7"/>
        <v>1.1000000000000001</v>
      </c>
      <c r="V20" s="58">
        <f t="shared" si="7"/>
        <v>1.1000000000000001</v>
      </c>
      <c r="W20" s="58">
        <f t="shared" si="7"/>
        <v>1.1000000000000001</v>
      </c>
      <c r="X20" s="58">
        <f t="shared" si="7"/>
        <v>1.1000000000000001</v>
      </c>
      <c r="Y20" s="58">
        <f t="shared" si="7"/>
        <v>1.1000000000000001</v>
      </c>
      <c r="Z20" s="58">
        <f t="shared" si="7"/>
        <v>1.1000000000000001</v>
      </c>
      <c r="AA20" s="58">
        <f t="shared" si="7"/>
        <v>1.1000000000000001</v>
      </c>
      <c r="AB20" s="58">
        <f t="shared" si="7"/>
        <v>1.1000000000000001</v>
      </c>
      <c r="AC20" s="58">
        <f t="shared" si="7"/>
        <v>1.1000000000000001</v>
      </c>
    </row>
    <row r="21" spans="1:29" s="58" customFormat="1" x14ac:dyDescent="0.3">
      <c r="E21" s="59"/>
    </row>
    <row r="22" spans="1:29" s="58" customFormat="1" x14ac:dyDescent="0.3">
      <c r="E22" s="59" t="s">
        <v>52</v>
      </c>
      <c r="F22" s="61">
        <f t="shared" ref="F22:AC22" si="8">TotalMonthlyPurchases*AvgCupsPerPurchase</f>
        <v>0</v>
      </c>
      <c r="G22" s="61">
        <f t="shared" si="8"/>
        <v>0</v>
      </c>
      <c r="H22" s="61">
        <f t="shared" si="8"/>
        <v>605</v>
      </c>
      <c r="I22" s="61">
        <f t="shared" si="8"/>
        <v>605</v>
      </c>
      <c r="J22" s="61">
        <f t="shared" si="8"/>
        <v>605</v>
      </c>
      <c r="K22" s="61">
        <f t="shared" si="8"/>
        <v>605</v>
      </c>
      <c r="L22" s="61">
        <f t="shared" si="8"/>
        <v>605</v>
      </c>
      <c r="M22" s="61">
        <f t="shared" si="8"/>
        <v>605</v>
      </c>
      <c r="N22" s="61">
        <f t="shared" si="8"/>
        <v>605</v>
      </c>
      <c r="O22" s="61">
        <f t="shared" si="8"/>
        <v>605</v>
      </c>
      <c r="P22" s="61">
        <f t="shared" si="8"/>
        <v>605</v>
      </c>
      <c r="Q22" s="61">
        <f t="shared" si="8"/>
        <v>605</v>
      </c>
      <c r="R22" s="61">
        <f t="shared" si="8"/>
        <v>605</v>
      </c>
      <c r="S22" s="61">
        <f t="shared" si="8"/>
        <v>605</v>
      </c>
      <c r="T22" s="61">
        <f t="shared" si="8"/>
        <v>605</v>
      </c>
      <c r="U22" s="61">
        <f t="shared" si="8"/>
        <v>605</v>
      </c>
      <c r="V22" s="61">
        <f t="shared" si="8"/>
        <v>605</v>
      </c>
      <c r="W22" s="61">
        <f t="shared" si="8"/>
        <v>605</v>
      </c>
      <c r="X22" s="61">
        <f t="shared" si="8"/>
        <v>605</v>
      </c>
      <c r="Y22" s="61">
        <f t="shared" si="8"/>
        <v>605</v>
      </c>
      <c r="Z22" s="61">
        <f t="shared" si="8"/>
        <v>605</v>
      </c>
      <c r="AA22" s="61">
        <f t="shared" si="8"/>
        <v>605</v>
      </c>
      <c r="AB22" s="61">
        <f t="shared" si="8"/>
        <v>605</v>
      </c>
      <c r="AC22" s="61">
        <f t="shared" si="8"/>
        <v>605</v>
      </c>
    </row>
    <row r="23" spans="1:29" s="58" customFormat="1" x14ac:dyDescent="0.3">
      <c r="A23" s="62"/>
      <c r="B23" s="62"/>
      <c r="C23" s="62"/>
      <c r="E23" s="59"/>
    </row>
    <row r="24" spans="1:29" s="62" customFormat="1" x14ac:dyDescent="0.3">
      <c r="E24" s="63" t="s">
        <v>62</v>
      </c>
      <c r="F24" s="64">
        <f t="shared" ref="F24:AC24" si="9">PercentageBuyingStrawberry*TotalMonthlyCupsSold</f>
        <v>0</v>
      </c>
      <c r="G24" s="64">
        <f t="shared" si="9"/>
        <v>0</v>
      </c>
      <c r="H24" s="64">
        <f t="shared" si="9"/>
        <v>181.5</v>
      </c>
      <c r="I24" s="64">
        <f t="shared" si="9"/>
        <v>181.5</v>
      </c>
      <c r="J24" s="64">
        <f t="shared" si="9"/>
        <v>181.5</v>
      </c>
      <c r="K24" s="64">
        <f t="shared" si="9"/>
        <v>181.5</v>
      </c>
      <c r="L24" s="64">
        <f t="shared" si="9"/>
        <v>181.5</v>
      </c>
      <c r="M24" s="64">
        <f t="shared" si="9"/>
        <v>181.5</v>
      </c>
      <c r="N24" s="64">
        <f t="shared" si="9"/>
        <v>181.5</v>
      </c>
      <c r="O24" s="64">
        <f t="shared" si="9"/>
        <v>181.5</v>
      </c>
      <c r="P24" s="64">
        <f t="shared" si="9"/>
        <v>181.5</v>
      </c>
      <c r="Q24" s="64">
        <f t="shared" si="9"/>
        <v>181.5</v>
      </c>
      <c r="R24" s="64">
        <f t="shared" si="9"/>
        <v>181.5</v>
      </c>
      <c r="S24" s="64">
        <f t="shared" si="9"/>
        <v>181.5</v>
      </c>
      <c r="T24" s="64">
        <f t="shared" si="9"/>
        <v>181.5</v>
      </c>
      <c r="U24" s="64">
        <f t="shared" si="9"/>
        <v>181.5</v>
      </c>
      <c r="V24" s="64">
        <f t="shared" si="9"/>
        <v>181.5</v>
      </c>
      <c r="W24" s="64">
        <f t="shared" si="9"/>
        <v>181.5</v>
      </c>
      <c r="X24" s="64">
        <f t="shared" si="9"/>
        <v>181.5</v>
      </c>
      <c r="Y24" s="64">
        <f t="shared" si="9"/>
        <v>181.5</v>
      </c>
      <c r="Z24" s="64">
        <f t="shared" si="9"/>
        <v>181.5</v>
      </c>
      <c r="AA24" s="64">
        <f t="shared" si="9"/>
        <v>181.5</v>
      </c>
      <c r="AB24" s="64">
        <f t="shared" si="9"/>
        <v>181.5</v>
      </c>
      <c r="AC24" s="64">
        <f t="shared" si="9"/>
        <v>181.5</v>
      </c>
    </row>
    <row r="25" spans="1:29" s="62" customFormat="1" x14ac:dyDescent="0.3">
      <c r="E25" s="63" t="s">
        <v>63</v>
      </c>
      <c r="F25" s="64">
        <f t="shared" ref="F25:AC25" si="10">TotalMonthlyCupsSold-MonthlyPremiumCupsSold</f>
        <v>0</v>
      </c>
      <c r="G25" s="64">
        <f t="shared" si="10"/>
        <v>0</v>
      </c>
      <c r="H25" s="64">
        <f t="shared" si="10"/>
        <v>423.5</v>
      </c>
      <c r="I25" s="64">
        <f t="shared" si="10"/>
        <v>423.5</v>
      </c>
      <c r="J25" s="64">
        <f t="shared" si="10"/>
        <v>423.5</v>
      </c>
      <c r="K25" s="64">
        <f t="shared" si="10"/>
        <v>423.5</v>
      </c>
      <c r="L25" s="64">
        <f t="shared" si="10"/>
        <v>423.5</v>
      </c>
      <c r="M25" s="64">
        <f t="shared" si="10"/>
        <v>423.5</v>
      </c>
      <c r="N25" s="64">
        <f t="shared" si="10"/>
        <v>423.5</v>
      </c>
      <c r="O25" s="64">
        <f t="shared" si="10"/>
        <v>423.5</v>
      </c>
      <c r="P25" s="64">
        <f t="shared" si="10"/>
        <v>423.5</v>
      </c>
      <c r="Q25" s="64">
        <f t="shared" si="10"/>
        <v>423.5</v>
      </c>
      <c r="R25" s="64">
        <f t="shared" si="10"/>
        <v>423.5</v>
      </c>
      <c r="S25" s="64">
        <f t="shared" si="10"/>
        <v>423.5</v>
      </c>
      <c r="T25" s="64">
        <f t="shared" si="10"/>
        <v>423.5</v>
      </c>
      <c r="U25" s="64">
        <f t="shared" si="10"/>
        <v>423.5</v>
      </c>
      <c r="V25" s="64">
        <f t="shared" si="10"/>
        <v>423.5</v>
      </c>
      <c r="W25" s="64">
        <f t="shared" si="10"/>
        <v>423.5</v>
      </c>
      <c r="X25" s="64">
        <f t="shared" si="10"/>
        <v>423.5</v>
      </c>
      <c r="Y25" s="64">
        <f t="shared" si="10"/>
        <v>423.5</v>
      </c>
      <c r="Z25" s="64">
        <f t="shared" si="10"/>
        <v>423.5</v>
      </c>
      <c r="AA25" s="64">
        <f t="shared" si="10"/>
        <v>423.5</v>
      </c>
      <c r="AB25" s="64">
        <f t="shared" si="10"/>
        <v>423.5</v>
      </c>
      <c r="AC25" s="64">
        <f t="shared" si="10"/>
        <v>423.5</v>
      </c>
    </row>
    <row r="26" spans="1:29" s="62" customFormat="1" x14ac:dyDescent="0.3">
      <c r="E26" s="63"/>
    </row>
    <row r="27" spans="1:29" s="62" customFormat="1" x14ac:dyDescent="0.3">
      <c r="E27" s="63" t="s">
        <v>64</v>
      </c>
      <c r="F27" s="65">
        <f t="shared" ref="F27:AC27" si="11">MonthlyPremiumCupsSold*(PriceRegularCup+StrawberryPremium)</f>
        <v>0</v>
      </c>
      <c r="G27" s="65">
        <f t="shared" si="11"/>
        <v>0</v>
      </c>
      <c r="H27" s="65">
        <f t="shared" si="11"/>
        <v>544.5</v>
      </c>
      <c r="I27" s="65">
        <f t="shared" si="11"/>
        <v>544.5</v>
      </c>
      <c r="J27" s="65">
        <f t="shared" si="11"/>
        <v>544.5</v>
      </c>
      <c r="K27" s="65">
        <f t="shared" si="11"/>
        <v>544.5</v>
      </c>
      <c r="L27" s="65">
        <f t="shared" si="11"/>
        <v>544.5</v>
      </c>
      <c r="M27" s="65">
        <f t="shared" si="11"/>
        <v>544.5</v>
      </c>
      <c r="N27" s="65">
        <f t="shared" si="11"/>
        <v>544.5</v>
      </c>
      <c r="O27" s="65">
        <f t="shared" si="11"/>
        <v>544.5</v>
      </c>
      <c r="P27" s="65">
        <f t="shared" si="11"/>
        <v>544.5</v>
      </c>
      <c r="Q27" s="65">
        <f t="shared" si="11"/>
        <v>544.5</v>
      </c>
      <c r="R27" s="65">
        <f t="shared" si="11"/>
        <v>544.5</v>
      </c>
      <c r="S27" s="65">
        <f t="shared" si="11"/>
        <v>544.5</v>
      </c>
      <c r="T27" s="65">
        <f t="shared" si="11"/>
        <v>544.5</v>
      </c>
      <c r="U27" s="65">
        <f t="shared" si="11"/>
        <v>544.5</v>
      </c>
      <c r="V27" s="65">
        <f t="shared" si="11"/>
        <v>544.5</v>
      </c>
      <c r="W27" s="65">
        <f t="shared" si="11"/>
        <v>544.5</v>
      </c>
      <c r="X27" s="65">
        <f t="shared" si="11"/>
        <v>544.5</v>
      </c>
      <c r="Y27" s="65">
        <f t="shared" si="11"/>
        <v>544.5</v>
      </c>
      <c r="Z27" s="65">
        <f t="shared" si="11"/>
        <v>544.5</v>
      </c>
      <c r="AA27" s="65">
        <f t="shared" si="11"/>
        <v>544.5</v>
      </c>
      <c r="AB27" s="65">
        <f t="shared" si="11"/>
        <v>544.5</v>
      </c>
      <c r="AC27" s="65">
        <f t="shared" si="11"/>
        <v>544.5</v>
      </c>
    </row>
    <row r="28" spans="1:29" s="62" customFormat="1" x14ac:dyDescent="0.3">
      <c r="E28" s="63" t="s">
        <v>65</v>
      </c>
      <c r="F28" s="65">
        <f t="shared" ref="F28:AC28" si="12">MonthlyRegularCupsSold*PriceRegularCup</f>
        <v>0</v>
      </c>
      <c r="G28" s="65">
        <f t="shared" si="12"/>
        <v>0</v>
      </c>
      <c r="H28" s="65">
        <f t="shared" si="12"/>
        <v>1058.75</v>
      </c>
      <c r="I28" s="65">
        <f t="shared" si="12"/>
        <v>1058.75</v>
      </c>
      <c r="J28" s="65">
        <f t="shared" si="12"/>
        <v>1058.75</v>
      </c>
      <c r="K28" s="65">
        <f t="shared" si="12"/>
        <v>1058.75</v>
      </c>
      <c r="L28" s="65">
        <f t="shared" si="12"/>
        <v>1058.75</v>
      </c>
      <c r="M28" s="65">
        <f t="shared" si="12"/>
        <v>1058.75</v>
      </c>
      <c r="N28" s="65">
        <f t="shared" si="12"/>
        <v>1058.75</v>
      </c>
      <c r="O28" s="65">
        <f t="shared" si="12"/>
        <v>1058.75</v>
      </c>
      <c r="P28" s="65">
        <f t="shared" si="12"/>
        <v>1058.75</v>
      </c>
      <c r="Q28" s="65">
        <f t="shared" si="12"/>
        <v>1058.75</v>
      </c>
      <c r="R28" s="65">
        <f t="shared" si="12"/>
        <v>1058.75</v>
      </c>
      <c r="S28" s="65">
        <f t="shared" si="12"/>
        <v>1058.75</v>
      </c>
      <c r="T28" s="65">
        <f t="shared" si="12"/>
        <v>1058.75</v>
      </c>
      <c r="U28" s="65">
        <f t="shared" si="12"/>
        <v>1058.75</v>
      </c>
      <c r="V28" s="65">
        <f t="shared" si="12"/>
        <v>1058.75</v>
      </c>
      <c r="W28" s="65">
        <f t="shared" si="12"/>
        <v>1058.75</v>
      </c>
      <c r="X28" s="65">
        <f t="shared" si="12"/>
        <v>1058.75</v>
      </c>
      <c r="Y28" s="65">
        <f t="shared" si="12"/>
        <v>1058.75</v>
      </c>
      <c r="Z28" s="65">
        <f t="shared" si="12"/>
        <v>1058.75</v>
      </c>
      <c r="AA28" s="65">
        <f t="shared" si="12"/>
        <v>1058.75</v>
      </c>
      <c r="AB28" s="65">
        <f t="shared" si="12"/>
        <v>1058.75</v>
      </c>
      <c r="AC28" s="65">
        <f t="shared" si="12"/>
        <v>1058.75</v>
      </c>
    </row>
    <row r="29" spans="1:29" s="62" customFormat="1" x14ac:dyDescent="0.3">
      <c r="A29" s="58"/>
      <c r="B29" s="58"/>
      <c r="C29" s="58"/>
      <c r="E29" s="63"/>
    </row>
    <row r="30" spans="1:29" s="58" customFormat="1" x14ac:dyDescent="0.3">
      <c r="E30" s="59" t="s">
        <v>66</v>
      </c>
      <c r="F30" s="66">
        <f>F27+F28</f>
        <v>0</v>
      </c>
      <c r="G30" s="66">
        <f t="shared" ref="G30:AC30" si="13">G27+G28</f>
        <v>0</v>
      </c>
      <c r="H30" s="66">
        <f t="shared" si="13"/>
        <v>1603.25</v>
      </c>
      <c r="I30" s="66">
        <f t="shared" si="13"/>
        <v>1603.25</v>
      </c>
      <c r="J30" s="66">
        <f t="shared" si="13"/>
        <v>1603.25</v>
      </c>
      <c r="K30" s="66">
        <f t="shared" si="13"/>
        <v>1603.25</v>
      </c>
      <c r="L30" s="66">
        <f t="shared" si="13"/>
        <v>1603.25</v>
      </c>
      <c r="M30" s="66">
        <f t="shared" si="13"/>
        <v>1603.25</v>
      </c>
      <c r="N30" s="66">
        <f t="shared" si="13"/>
        <v>1603.25</v>
      </c>
      <c r="O30" s="66">
        <f t="shared" si="13"/>
        <v>1603.25</v>
      </c>
      <c r="P30" s="66">
        <f t="shared" si="13"/>
        <v>1603.25</v>
      </c>
      <c r="Q30" s="66">
        <f t="shared" si="13"/>
        <v>1603.25</v>
      </c>
      <c r="R30" s="66">
        <f t="shared" si="13"/>
        <v>1603.25</v>
      </c>
      <c r="S30" s="66">
        <f t="shared" si="13"/>
        <v>1603.25</v>
      </c>
      <c r="T30" s="66">
        <f t="shared" si="13"/>
        <v>1603.25</v>
      </c>
      <c r="U30" s="66">
        <f t="shared" si="13"/>
        <v>1603.25</v>
      </c>
      <c r="V30" s="66">
        <f t="shared" si="13"/>
        <v>1603.25</v>
      </c>
      <c r="W30" s="66">
        <f t="shared" si="13"/>
        <v>1603.25</v>
      </c>
      <c r="X30" s="66">
        <f t="shared" si="13"/>
        <v>1603.25</v>
      </c>
      <c r="Y30" s="66">
        <f t="shared" si="13"/>
        <v>1603.25</v>
      </c>
      <c r="Z30" s="66">
        <f t="shared" si="13"/>
        <v>1603.25</v>
      </c>
      <c r="AA30" s="66">
        <f t="shared" si="13"/>
        <v>1603.25</v>
      </c>
      <c r="AB30" s="66">
        <f t="shared" si="13"/>
        <v>1603.25</v>
      </c>
      <c r="AC30" s="66">
        <f t="shared" si="13"/>
        <v>1603.25</v>
      </c>
    </row>
    <row r="31" spans="1:29" s="58" customFormat="1" x14ac:dyDescent="0.3">
      <c r="E31" s="59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8" customFormat="1" x14ac:dyDescent="0.3">
      <c r="E32" s="63" t="s">
        <v>67</v>
      </c>
      <c r="F32" s="67">
        <f t="shared" ref="F32:AC32" si="14">-MonthlyPremiumCupsSold*(CostPerCupReg+CostPerPremium)</f>
        <v>0</v>
      </c>
      <c r="G32" s="67">
        <f t="shared" si="14"/>
        <v>0</v>
      </c>
      <c r="H32" s="67">
        <f t="shared" si="14"/>
        <v>-170.61</v>
      </c>
      <c r="I32" s="67">
        <f t="shared" si="14"/>
        <v>-170.61</v>
      </c>
      <c r="J32" s="67">
        <f t="shared" si="14"/>
        <v>-170.61</v>
      </c>
      <c r="K32" s="67">
        <f t="shared" si="14"/>
        <v>-170.61</v>
      </c>
      <c r="L32" s="67">
        <f t="shared" si="14"/>
        <v>-170.61</v>
      </c>
      <c r="M32" s="67">
        <f t="shared" si="14"/>
        <v>-170.61</v>
      </c>
      <c r="N32" s="67">
        <f t="shared" si="14"/>
        <v>-170.61</v>
      </c>
      <c r="O32" s="67">
        <f t="shared" si="14"/>
        <v>-170.61</v>
      </c>
      <c r="P32" s="67">
        <f t="shared" si="14"/>
        <v>-170.61</v>
      </c>
      <c r="Q32" s="67">
        <f t="shared" si="14"/>
        <v>-170.61</v>
      </c>
      <c r="R32" s="67">
        <f t="shared" si="14"/>
        <v>-170.61</v>
      </c>
      <c r="S32" s="67">
        <f t="shared" si="14"/>
        <v>-170.61</v>
      </c>
      <c r="T32" s="67">
        <f t="shared" si="14"/>
        <v>-170.61</v>
      </c>
      <c r="U32" s="67">
        <f t="shared" si="14"/>
        <v>-170.61</v>
      </c>
      <c r="V32" s="67">
        <f t="shared" si="14"/>
        <v>-170.61</v>
      </c>
      <c r="W32" s="67">
        <f t="shared" si="14"/>
        <v>-170.61</v>
      </c>
      <c r="X32" s="67">
        <f t="shared" si="14"/>
        <v>-170.61</v>
      </c>
      <c r="Y32" s="67">
        <f t="shared" si="14"/>
        <v>-170.61</v>
      </c>
      <c r="Z32" s="67">
        <f t="shared" si="14"/>
        <v>-170.61</v>
      </c>
      <c r="AA32" s="67">
        <f t="shared" si="14"/>
        <v>-170.61</v>
      </c>
      <c r="AB32" s="67">
        <f t="shared" si="14"/>
        <v>-170.61</v>
      </c>
      <c r="AC32" s="67">
        <f t="shared" si="14"/>
        <v>-170.61</v>
      </c>
    </row>
    <row r="33" spans="1:29" s="58" customFormat="1" x14ac:dyDescent="0.3">
      <c r="E33" s="63" t="s">
        <v>68</v>
      </c>
      <c r="F33" s="67">
        <f t="shared" ref="F33:AC33" si="15">-MonthlyRegularCupsSold*CostPerCupReg</f>
        <v>0</v>
      </c>
      <c r="G33" s="67">
        <f t="shared" si="15"/>
        <v>0</v>
      </c>
      <c r="H33" s="67">
        <f t="shared" si="15"/>
        <v>-376.91500000000002</v>
      </c>
      <c r="I33" s="67">
        <f t="shared" si="15"/>
        <v>-376.91500000000002</v>
      </c>
      <c r="J33" s="67">
        <f t="shared" si="15"/>
        <v>-376.91500000000002</v>
      </c>
      <c r="K33" s="67">
        <f t="shared" si="15"/>
        <v>-376.91500000000002</v>
      </c>
      <c r="L33" s="67">
        <f t="shared" si="15"/>
        <v>-376.91500000000002</v>
      </c>
      <c r="M33" s="67">
        <f t="shared" si="15"/>
        <v>-376.91500000000002</v>
      </c>
      <c r="N33" s="67">
        <f t="shared" si="15"/>
        <v>-376.91500000000002</v>
      </c>
      <c r="O33" s="67">
        <f t="shared" si="15"/>
        <v>-376.91500000000002</v>
      </c>
      <c r="P33" s="67">
        <f t="shared" si="15"/>
        <v>-376.91500000000002</v>
      </c>
      <c r="Q33" s="67">
        <f t="shared" si="15"/>
        <v>-376.91500000000002</v>
      </c>
      <c r="R33" s="67">
        <f t="shared" si="15"/>
        <v>-376.91500000000002</v>
      </c>
      <c r="S33" s="67">
        <f t="shared" si="15"/>
        <v>-376.91500000000002</v>
      </c>
      <c r="T33" s="67">
        <f t="shared" si="15"/>
        <v>-376.91500000000002</v>
      </c>
      <c r="U33" s="67">
        <f t="shared" si="15"/>
        <v>-376.91500000000002</v>
      </c>
      <c r="V33" s="67">
        <f t="shared" si="15"/>
        <v>-376.91500000000002</v>
      </c>
      <c r="W33" s="67">
        <f t="shared" si="15"/>
        <v>-376.91500000000002</v>
      </c>
      <c r="X33" s="67">
        <f t="shared" si="15"/>
        <v>-376.91500000000002</v>
      </c>
      <c r="Y33" s="67">
        <f t="shared" si="15"/>
        <v>-376.91500000000002</v>
      </c>
      <c r="Z33" s="67">
        <f t="shared" si="15"/>
        <v>-376.91500000000002</v>
      </c>
      <c r="AA33" s="67">
        <f t="shared" si="15"/>
        <v>-376.91500000000002</v>
      </c>
      <c r="AB33" s="67">
        <f t="shared" si="15"/>
        <v>-376.91500000000002</v>
      </c>
      <c r="AC33" s="67">
        <f t="shared" si="15"/>
        <v>-376.91500000000002</v>
      </c>
    </row>
    <row r="34" spans="1:29" s="58" customFormat="1" x14ac:dyDescent="0.3">
      <c r="E34" s="63"/>
    </row>
    <row r="35" spans="1:29" s="58" customFormat="1" x14ac:dyDescent="0.3">
      <c r="E35" s="59" t="s">
        <v>69</v>
      </c>
      <c r="F35" s="60">
        <f>F32+F33</f>
        <v>0</v>
      </c>
      <c r="G35" s="60">
        <f t="shared" ref="G35:AC35" si="16">G32+G33</f>
        <v>0</v>
      </c>
      <c r="H35" s="60">
        <f t="shared" si="16"/>
        <v>-547.52500000000009</v>
      </c>
      <c r="I35" s="60">
        <f t="shared" si="16"/>
        <v>-547.52500000000009</v>
      </c>
      <c r="J35" s="60">
        <f t="shared" si="16"/>
        <v>-547.52500000000009</v>
      </c>
      <c r="K35" s="60">
        <f t="shared" si="16"/>
        <v>-547.52500000000009</v>
      </c>
      <c r="L35" s="60">
        <f t="shared" si="16"/>
        <v>-547.52500000000009</v>
      </c>
      <c r="M35" s="60">
        <f t="shared" si="16"/>
        <v>-547.52500000000009</v>
      </c>
      <c r="N35" s="60">
        <f t="shared" si="16"/>
        <v>-547.52500000000009</v>
      </c>
      <c r="O35" s="60">
        <f t="shared" si="16"/>
        <v>-547.52500000000009</v>
      </c>
      <c r="P35" s="60">
        <f t="shared" si="16"/>
        <v>-547.52500000000009</v>
      </c>
      <c r="Q35" s="60">
        <f t="shared" si="16"/>
        <v>-547.52500000000009</v>
      </c>
      <c r="R35" s="60">
        <f t="shared" si="16"/>
        <v>-547.52500000000009</v>
      </c>
      <c r="S35" s="60">
        <f t="shared" si="16"/>
        <v>-547.52500000000009</v>
      </c>
      <c r="T35" s="60">
        <f t="shared" si="16"/>
        <v>-547.52500000000009</v>
      </c>
      <c r="U35" s="60">
        <f t="shared" si="16"/>
        <v>-547.52500000000009</v>
      </c>
      <c r="V35" s="60">
        <f t="shared" si="16"/>
        <v>-547.52500000000009</v>
      </c>
      <c r="W35" s="60">
        <f t="shared" si="16"/>
        <v>-547.52500000000009</v>
      </c>
      <c r="X35" s="60">
        <f t="shared" si="16"/>
        <v>-547.52500000000009</v>
      </c>
      <c r="Y35" s="60">
        <f t="shared" si="16"/>
        <v>-547.52500000000009</v>
      </c>
      <c r="Z35" s="60">
        <f t="shared" si="16"/>
        <v>-547.52500000000009</v>
      </c>
      <c r="AA35" s="60">
        <f t="shared" si="16"/>
        <v>-547.52500000000009</v>
      </c>
      <c r="AB35" s="60">
        <f t="shared" si="16"/>
        <v>-547.52500000000009</v>
      </c>
      <c r="AC35" s="60">
        <f t="shared" si="16"/>
        <v>-547.52500000000009</v>
      </c>
    </row>
    <row r="36" spans="1:29" s="58" customFormat="1" x14ac:dyDescent="0.3"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s="68" customFormat="1" x14ac:dyDescent="0.3">
      <c r="E37" s="69" t="s">
        <v>72</v>
      </c>
      <c r="F37" s="72">
        <f>SetupHoursPerShift*DaysSelling</f>
        <v>0</v>
      </c>
      <c r="G37" s="72">
        <f t="shared" ref="G37:AC37" si="17">SetupHoursPerShift*DaysSelling</f>
        <v>0</v>
      </c>
      <c r="H37" s="72">
        <f t="shared" si="17"/>
        <v>8</v>
      </c>
      <c r="I37" s="72">
        <f t="shared" si="17"/>
        <v>8</v>
      </c>
      <c r="J37" s="72">
        <f t="shared" si="17"/>
        <v>8</v>
      </c>
      <c r="K37" s="72">
        <f t="shared" si="17"/>
        <v>8</v>
      </c>
      <c r="L37" s="72">
        <f t="shared" si="17"/>
        <v>8</v>
      </c>
      <c r="M37" s="72">
        <f t="shared" si="17"/>
        <v>8</v>
      </c>
      <c r="N37" s="72">
        <f t="shared" si="17"/>
        <v>8</v>
      </c>
      <c r="O37" s="72">
        <f t="shared" si="17"/>
        <v>8</v>
      </c>
      <c r="P37" s="72">
        <f t="shared" si="17"/>
        <v>8</v>
      </c>
      <c r="Q37" s="72">
        <f t="shared" si="17"/>
        <v>8</v>
      </c>
      <c r="R37" s="72">
        <f t="shared" si="17"/>
        <v>8</v>
      </c>
      <c r="S37" s="72">
        <f t="shared" si="17"/>
        <v>8</v>
      </c>
      <c r="T37" s="72">
        <f t="shared" si="17"/>
        <v>8</v>
      </c>
      <c r="U37" s="72">
        <f t="shared" si="17"/>
        <v>8</v>
      </c>
      <c r="V37" s="72">
        <f t="shared" si="17"/>
        <v>8</v>
      </c>
      <c r="W37" s="72">
        <f t="shared" si="17"/>
        <v>8</v>
      </c>
      <c r="X37" s="72">
        <f t="shared" si="17"/>
        <v>8</v>
      </c>
      <c r="Y37" s="72">
        <f t="shared" si="17"/>
        <v>8</v>
      </c>
      <c r="Z37" s="72">
        <f t="shared" si="17"/>
        <v>8</v>
      </c>
      <c r="AA37" s="72">
        <f t="shared" si="17"/>
        <v>8</v>
      </c>
      <c r="AB37" s="72">
        <f t="shared" si="17"/>
        <v>8</v>
      </c>
      <c r="AC37" s="72">
        <f t="shared" si="17"/>
        <v>8</v>
      </c>
    </row>
    <row r="38" spans="1:29" s="68" customFormat="1" x14ac:dyDescent="0.3">
      <c r="E38" s="69" t="s">
        <v>73</v>
      </c>
      <c r="F38" s="72">
        <f>DaysSelling*HoursOfOpsPerDay</f>
        <v>0</v>
      </c>
      <c r="G38" s="72">
        <f t="shared" ref="G38:AC38" si="18">DaysSelling*HoursOfOpsPerDay</f>
        <v>0</v>
      </c>
      <c r="H38" s="72">
        <f t="shared" si="18"/>
        <v>20</v>
      </c>
      <c r="I38" s="72">
        <f t="shared" si="18"/>
        <v>20</v>
      </c>
      <c r="J38" s="72">
        <f t="shared" si="18"/>
        <v>20</v>
      </c>
      <c r="K38" s="72">
        <f t="shared" si="18"/>
        <v>20</v>
      </c>
      <c r="L38" s="72">
        <f t="shared" si="18"/>
        <v>20</v>
      </c>
      <c r="M38" s="72">
        <f t="shared" si="18"/>
        <v>20</v>
      </c>
      <c r="N38" s="72">
        <f t="shared" si="18"/>
        <v>20</v>
      </c>
      <c r="O38" s="72">
        <f t="shared" si="18"/>
        <v>20</v>
      </c>
      <c r="P38" s="72">
        <f t="shared" si="18"/>
        <v>20</v>
      </c>
      <c r="Q38" s="72">
        <f t="shared" si="18"/>
        <v>20</v>
      </c>
      <c r="R38" s="72">
        <f t="shared" si="18"/>
        <v>20</v>
      </c>
      <c r="S38" s="72">
        <f t="shared" si="18"/>
        <v>20</v>
      </c>
      <c r="T38" s="72">
        <f t="shared" si="18"/>
        <v>20</v>
      </c>
      <c r="U38" s="72">
        <f t="shared" si="18"/>
        <v>20</v>
      </c>
      <c r="V38" s="72">
        <f t="shared" si="18"/>
        <v>20</v>
      </c>
      <c r="W38" s="72">
        <f t="shared" si="18"/>
        <v>20</v>
      </c>
      <c r="X38" s="72">
        <f t="shared" si="18"/>
        <v>20</v>
      </c>
      <c r="Y38" s="72">
        <f t="shared" si="18"/>
        <v>20</v>
      </c>
      <c r="Z38" s="72">
        <f t="shared" si="18"/>
        <v>20</v>
      </c>
      <c r="AA38" s="72">
        <f t="shared" si="18"/>
        <v>20</v>
      </c>
      <c r="AB38" s="72">
        <f t="shared" si="18"/>
        <v>20</v>
      </c>
      <c r="AC38" s="72">
        <f t="shared" si="18"/>
        <v>20</v>
      </c>
    </row>
    <row r="39" spans="1:29" s="68" customFormat="1" x14ac:dyDescent="0.3"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68" customFormat="1" x14ac:dyDescent="0.3">
      <c r="E40" s="69" t="s">
        <v>74</v>
      </c>
      <c r="F40" s="73">
        <f>F37+F38</f>
        <v>0</v>
      </c>
      <c r="G40" s="73">
        <f t="shared" ref="G40:AC40" si="19">G37+G38</f>
        <v>0</v>
      </c>
      <c r="H40" s="73">
        <f t="shared" si="19"/>
        <v>28</v>
      </c>
      <c r="I40" s="73">
        <f t="shared" si="19"/>
        <v>28</v>
      </c>
      <c r="J40" s="73">
        <f t="shared" si="19"/>
        <v>28</v>
      </c>
      <c r="K40" s="73">
        <f t="shared" si="19"/>
        <v>28</v>
      </c>
      <c r="L40" s="73">
        <f t="shared" si="19"/>
        <v>28</v>
      </c>
      <c r="M40" s="73">
        <f t="shared" si="19"/>
        <v>28</v>
      </c>
      <c r="N40" s="73">
        <f t="shared" si="19"/>
        <v>28</v>
      </c>
      <c r="O40" s="73">
        <f t="shared" si="19"/>
        <v>28</v>
      </c>
      <c r="P40" s="73">
        <f t="shared" si="19"/>
        <v>28</v>
      </c>
      <c r="Q40" s="73">
        <f t="shared" si="19"/>
        <v>28</v>
      </c>
      <c r="R40" s="73">
        <f t="shared" si="19"/>
        <v>28</v>
      </c>
      <c r="S40" s="73">
        <f t="shared" si="19"/>
        <v>28</v>
      </c>
      <c r="T40" s="73">
        <f t="shared" si="19"/>
        <v>28</v>
      </c>
      <c r="U40" s="73">
        <f t="shared" si="19"/>
        <v>28</v>
      </c>
      <c r="V40" s="73">
        <f t="shared" si="19"/>
        <v>28</v>
      </c>
      <c r="W40" s="73">
        <f t="shared" si="19"/>
        <v>28</v>
      </c>
      <c r="X40" s="73">
        <f t="shared" si="19"/>
        <v>28</v>
      </c>
      <c r="Y40" s="73">
        <f t="shared" si="19"/>
        <v>28</v>
      </c>
      <c r="Z40" s="73">
        <f t="shared" si="19"/>
        <v>28</v>
      </c>
      <c r="AA40" s="73">
        <f t="shared" si="19"/>
        <v>28</v>
      </c>
      <c r="AB40" s="73">
        <f t="shared" si="19"/>
        <v>28</v>
      </c>
      <c r="AC40" s="73">
        <f t="shared" si="19"/>
        <v>28</v>
      </c>
    </row>
    <row r="41" spans="1:29" s="68" customFormat="1" x14ac:dyDescent="0.3"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68" customFormat="1" x14ac:dyDescent="0.3">
      <c r="A42" s="74"/>
      <c r="B42" s="74"/>
      <c r="C42" s="74"/>
      <c r="E42" s="69" t="s">
        <v>75</v>
      </c>
      <c r="F42" s="70">
        <f t="shared" ref="F42:AC42" si="20">-F40*HourlyWage</f>
        <v>0</v>
      </c>
      <c r="G42" s="70">
        <f t="shared" si="20"/>
        <v>0</v>
      </c>
      <c r="H42" s="70">
        <f t="shared" si="20"/>
        <v>-336</v>
      </c>
      <c r="I42" s="70">
        <f t="shared" si="20"/>
        <v>-336</v>
      </c>
      <c r="J42" s="70">
        <f t="shared" si="20"/>
        <v>-336</v>
      </c>
      <c r="K42" s="70">
        <f t="shared" si="20"/>
        <v>-336</v>
      </c>
      <c r="L42" s="70">
        <f t="shared" si="20"/>
        <v>-336</v>
      </c>
      <c r="M42" s="70">
        <f t="shared" si="20"/>
        <v>-336</v>
      </c>
      <c r="N42" s="70">
        <f t="shared" si="20"/>
        <v>-336</v>
      </c>
      <c r="O42" s="70">
        <f t="shared" si="20"/>
        <v>-336</v>
      </c>
      <c r="P42" s="70">
        <f t="shared" si="20"/>
        <v>-336</v>
      </c>
      <c r="Q42" s="70">
        <f t="shared" si="20"/>
        <v>-336</v>
      </c>
      <c r="R42" s="70">
        <f t="shared" si="20"/>
        <v>-336</v>
      </c>
      <c r="S42" s="70">
        <f t="shared" si="20"/>
        <v>-336</v>
      </c>
      <c r="T42" s="70">
        <f t="shared" si="20"/>
        <v>-336</v>
      </c>
      <c r="U42" s="70">
        <f t="shared" si="20"/>
        <v>-336</v>
      </c>
      <c r="V42" s="70">
        <f t="shared" si="20"/>
        <v>-336</v>
      </c>
      <c r="W42" s="70">
        <f t="shared" si="20"/>
        <v>-336</v>
      </c>
      <c r="X42" s="70">
        <f t="shared" si="20"/>
        <v>-336</v>
      </c>
      <c r="Y42" s="70">
        <f t="shared" si="20"/>
        <v>-336</v>
      </c>
      <c r="Z42" s="70">
        <f t="shared" si="20"/>
        <v>-336</v>
      </c>
      <c r="AA42" s="70">
        <f t="shared" si="20"/>
        <v>-336</v>
      </c>
      <c r="AB42" s="70">
        <f t="shared" si="20"/>
        <v>-336</v>
      </c>
      <c r="AC42" s="70">
        <f t="shared" si="20"/>
        <v>-336</v>
      </c>
    </row>
    <row r="43" spans="1:29" s="74" customFormat="1" x14ac:dyDescent="0.3">
      <c r="E43" s="71"/>
    </row>
    <row r="44" spans="1:29" s="74" customFormat="1" x14ac:dyDescent="0.3">
      <c r="E44" s="71" t="s">
        <v>76</v>
      </c>
      <c r="F44" s="75">
        <f>F35+F42</f>
        <v>0</v>
      </c>
      <c r="G44" s="75">
        <f t="shared" ref="G44:AC44" si="21">G35+G42</f>
        <v>0</v>
      </c>
      <c r="H44" s="75">
        <f t="shared" si="21"/>
        <v>-883.52500000000009</v>
      </c>
      <c r="I44" s="75">
        <f t="shared" si="21"/>
        <v>-883.52500000000009</v>
      </c>
      <c r="J44" s="75">
        <f t="shared" si="21"/>
        <v>-883.52500000000009</v>
      </c>
      <c r="K44" s="75">
        <f t="shared" si="21"/>
        <v>-883.52500000000009</v>
      </c>
      <c r="L44" s="75">
        <f t="shared" si="21"/>
        <v>-883.52500000000009</v>
      </c>
      <c r="M44" s="75">
        <f t="shared" si="21"/>
        <v>-883.52500000000009</v>
      </c>
      <c r="N44" s="75">
        <f t="shared" si="21"/>
        <v>-883.52500000000009</v>
      </c>
      <c r="O44" s="75">
        <f t="shared" si="21"/>
        <v>-883.52500000000009</v>
      </c>
      <c r="P44" s="75">
        <f t="shared" si="21"/>
        <v>-883.52500000000009</v>
      </c>
      <c r="Q44" s="75">
        <f t="shared" si="21"/>
        <v>-883.52500000000009</v>
      </c>
      <c r="R44" s="75">
        <f t="shared" si="21"/>
        <v>-883.52500000000009</v>
      </c>
      <c r="S44" s="75">
        <f t="shared" si="21"/>
        <v>-883.52500000000009</v>
      </c>
      <c r="T44" s="75">
        <f t="shared" si="21"/>
        <v>-883.52500000000009</v>
      </c>
      <c r="U44" s="75">
        <f t="shared" si="21"/>
        <v>-883.52500000000009</v>
      </c>
      <c r="V44" s="75">
        <f t="shared" si="21"/>
        <v>-883.52500000000009</v>
      </c>
      <c r="W44" s="75">
        <f t="shared" si="21"/>
        <v>-883.52500000000009</v>
      </c>
      <c r="X44" s="75">
        <f t="shared" si="21"/>
        <v>-883.52500000000009</v>
      </c>
      <c r="Y44" s="75">
        <f t="shared" si="21"/>
        <v>-883.52500000000009</v>
      </c>
      <c r="Z44" s="75">
        <f t="shared" si="21"/>
        <v>-883.52500000000009</v>
      </c>
      <c r="AA44" s="75">
        <f t="shared" si="21"/>
        <v>-883.52500000000009</v>
      </c>
      <c r="AB44" s="75">
        <f t="shared" si="21"/>
        <v>-883.52500000000009</v>
      </c>
      <c r="AC44" s="75">
        <f t="shared" si="21"/>
        <v>-883.52500000000009</v>
      </c>
    </row>
    <row r="47" spans="1:29" x14ac:dyDescent="0.3">
      <c r="D47" s="55"/>
      <c r="E47" s="56" t="s">
        <v>114</v>
      </c>
      <c r="F47" s="57">
        <f t="shared" ref="F47:AC47" si="22">MonthlyGrossRevenue+TotalMonthlyCostOfOperations</f>
        <v>0</v>
      </c>
      <c r="G47" s="57">
        <f t="shared" si="22"/>
        <v>0</v>
      </c>
      <c r="H47" s="57">
        <f t="shared" si="22"/>
        <v>719.72499999999991</v>
      </c>
      <c r="I47" s="57">
        <f t="shared" si="22"/>
        <v>719.72499999999991</v>
      </c>
      <c r="J47" s="57">
        <f t="shared" si="22"/>
        <v>719.72499999999991</v>
      </c>
      <c r="K47" s="57">
        <f t="shared" si="22"/>
        <v>719.72499999999991</v>
      </c>
      <c r="L47" s="57">
        <f t="shared" si="22"/>
        <v>719.72499999999991</v>
      </c>
      <c r="M47" s="57">
        <f t="shared" si="22"/>
        <v>719.72499999999991</v>
      </c>
      <c r="N47" s="57">
        <f t="shared" si="22"/>
        <v>719.72499999999991</v>
      </c>
      <c r="O47" s="57">
        <f t="shared" si="22"/>
        <v>719.72499999999991</v>
      </c>
      <c r="P47" s="57">
        <f t="shared" si="22"/>
        <v>719.72499999999991</v>
      </c>
      <c r="Q47" s="57">
        <f t="shared" si="22"/>
        <v>719.72499999999991</v>
      </c>
      <c r="R47" s="57">
        <f t="shared" si="22"/>
        <v>719.72499999999991</v>
      </c>
      <c r="S47" s="57">
        <f t="shared" si="22"/>
        <v>719.72499999999991</v>
      </c>
      <c r="T47" s="57">
        <f t="shared" si="22"/>
        <v>719.72499999999991</v>
      </c>
      <c r="U47" s="57">
        <f t="shared" si="22"/>
        <v>719.72499999999991</v>
      </c>
      <c r="V47" s="57">
        <f t="shared" si="22"/>
        <v>719.72499999999991</v>
      </c>
      <c r="W47" s="57">
        <f t="shared" si="22"/>
        <v>719.72499999999991</v>
      </c>
      <c r="X47" s="57">
        <f t="shared" si="22"/>
        <v>719.72499999999991</v>
      </c>
      <c r="Y47" s="57">
        <f t="shared" si="22"/>
        <v>719.72499999999991</v>
      </c>
      <c r="Z47" s="57">
        <f t="shared" si="22"/>
        <v>719.72499999999991</v>
      </c>
      <c r="AA47" s="57">
        <f t="shared" si="22"/>
        <v>719.72499999999991</v>
      </c>
      <c r="AB47" s="57">
        <f t="shared" si="22"/>
        <v>719.72499999999991</v>
      </c>
      <c r="AC47" s="57">
        <f t="shared" si="22"/>
        <v>719.72499999999991</v>
      </c>
    </row>
    <row r="49" spans="5:29" ht="1.05" customHeight="1" x14ac:dyDescent="0.3">
      <c r="E49" s="3" t="s">
        <v>58</v>
      </c>
      <c r="F49" s="54">
        <f>F47</f>
        <v>0</v>
      </c>
      <c r="G49" s="54">
        <f>F49+G47</f>
        <v>0</v>
      </c>
      <c r="H49" s="54">
        <f t="shared" ref="H49:AC49" si="23">G49+H47</f>
        <v>719.72499999999991</v>
      </c>
      <c r="I49" s="54">
        <f t="shared" si="23"/>
        <v>1439.4499999999998</v>
      </c>
      <c r="J49" s="54">
        <f t="shared" si="23"/>
        <v>2159.1749999999997</v>
      </c>
      <c r="K49" s="54">
        <f t="shared" si="23"/>
        <v>2878.8999999999996</v>
      </c>
      <c r="L49" s="54">
        <f t="shared" si="23"/>
        <v>3598.6249999999995</v>
      </c>
      <c r="M49" s="54">
        <f t="shared" si="23"/>
        <v>4318.3499999999995</v>
      </c>
      <c r="N49" s="54">
        <f t="shared" si="23"/>
        <v>5038.0749999999989</v>
      </c>
      <c r="O49" s="54">
        <f t="shared" si="23"/>
        <v>5757.7999999999993</v>
      </c>
      <c r="P49" s="54">
        <f t="shared" si="23"/>
        <v>6477.5249999999996</v>
      </c>
      <c r="Q49" s="54">
        <f t="shared" si="23"/>
        <v>7197.25</v>
      </c>
      <c r="R49" s="54">
        <f t="shared" si="23"/>
        <v>7916.9750000000004</v>
      </c>
      <c r="S49" s="54">
        <f t="shared" si="23"/>
        <v>8636.7000000000007</v>
      </c>
      <c r="T49" s="54">
        <f t="shared" si="23"/>
        <v>9356.4250000000011</v>
      </c>
      <c r="U49" s="54">
        <f t="shared" si="23"/>
        <v>10076.150000000001</v>
      </c>
      <c r="V49" s="54">
        <f t="shared" si="23"/>
        <v>10795.875000000002</v>
      </c>
      <c r="W49" s="54">
        <f t="shared" si="23"/>
        <v>11515.600000000002</v>
      </c>
      <c r="X49" s="54">
        <f t="shared" si="23"/>
        <v>12235.325000000003</v>
      </c>
      <c r="Y49" s="54">
        <f t="shared" si="23"/>
        <v>12955.050000000003</v>
      </c>
      <c r="Z49" s="54">
        <f t="shared" si="23"/>
        <v>13674.775000000003</v>
      </c>
      <c r="AA49" s="54">
        <f t="shared" si="23"/>
        <v>14394.500000000004</v>
      </c>
      <c r="AB49" s="54">
        <f t="shared" si="23"/>
        <v>15114.225000000004</v>
      </c>
      <c r="AC49" s="54">
        <f t="shared" si="23"/>
        <v>15833.950000000004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49"/>
  <sheetViews>
    <sheetView showGridLines="0" topLeftCell="A26" zoomScale="64" zoomScaleNormal="130" zoomScalePageLayoutView="130" workbookViewId="0">
      <selection activeCell="F4" sqref="F4"/>
    </sheetView>
  </sheetViews>
  <sheetFormatPr defaultColWidth="0" defaultRowHeight="15.6" x14ac:dyDescent="0.3"/>
  <cols>
    <col min="1" max="1" width="28" bestFit="1" customWidth="1"/>
    <col min="2" max="2" width="10.796875" customWidth="1"/>
    <col min="3" max="3" width="2.5" customWidth="1"/>
    <col min="4" max="4" width="12.796875" customWidth="1"/>
    <col min="5" max="5" width="14.5" style="3" customWidth="1"/>
    <col min="6" max="29" width="10.796875" customWidth="1"/>
    <col min="30" max="16384" width="10.796875" hidden="1"/>
  </cols>
  <sheetData>
    <row r="1" spans="1:29" s="2" customFormat="1" x14ac:dyDescent="0.3">
      <c r="A1" s="63" t="s">
        <v>46</v>
      </c>
      <c r="B1" s="116">
        <f>'Combined Revenues'!C2</f>
        <v>2.5</v>
      </c>
      <c r="C1"/>
      <c r="E1" s="3" t="s">
        <v>44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</row>
    <row r="2" spans="1:29" s="2" customFormat="1" x14ac:dyDescent="0.3">
      <c r="A2" s="63" t="s">
        <v>59</v>
      </c>
      <c r="B2" s="116">
        <f>'Combined Revenues'!C3</f>
        <v>0.5</v>
      </c>
      <c r="C2"/>
      <c r="D2" s="79"/>
      <c r="E2" s="71" t="s">
        <v>83</v>
      </c>
      <c r="F2" s="79">
        <f>IF(F1&gt;('Combined Revenues'!$H$7-1),1,0)</f>
        <v>0</v>
      </c>
      <c r="G2" s="79">
        <f>IF(G1&gt;('Combined Revenues'!$H$7-1),1,0)</f>
        <v>0</v>
      </c>
      <c r="H2" s="79">
        <f>IF(H1&gt;('Combined Revenues'!$H$7-1),1,0)</f>
        <v>0</v>
      </c>
      <c r="I2" s="79">
        <f>IF(I1&gt;('Combined Revenues'!$H$7-1),1,0)</f>
        <v>0</v>
      </c>
      <c r="J2" s="79">
        <f>IF(J1&gt;('Combined Revenues'!$H$7-1),1,0)</f>
        <v>1</v>
      </c>
      <c r="K2" s="79">
        <f>IF(K1&gt;('Combined Revenues'!$H$7-1),1,0)</f>
        <v>1</v>
      </c>
      <c r="L2" s="79">
        <f>IF(L1&gt;('Combined Revenues'!$H$7-1),1,0)</f>
        <v>1</v>
      </c>
      <c r="M2" s="79">
        <f>IF(M1&gt;('Combined Revenues'!$H$7-1),1,0)</f>
        <v>1</v>
      </c>
      <c r="N2" s="79">
        <f>IF(N1&gt;('Combined Revenues'!$H$7-1),1,0)</f>
        <v>1</v>
      </c>
      <c r="O2" s="79">
        <f>IF(O1&gt;('Combined Revenues'!$H$7-1),1,0)</f>
        <v>1</v>
      </c>
      <c r="P2" s="79">
        <f>IF(P1&gt;('Combined Revenues'!$H$7-1),1,0)</f>
        <v>1</v>
      </c>
      <c r="Q2" s="79">
        <f>IF(Q1&gt;('Combined Revenues'!$H$7-1),1,0)</f>
        <v>1</v>
      </c>
      <c r="R2" s="79">
        <f>IF(R1&gt;('Combined Revenues'!$H$7-1),1,0)</f>
        <v>1</v>
      </c>
      <c r="S2" s="79">
        <f>IF(S1&gt;('Combined Revenues'!$H$7-1),1,0)</f>
        <v>1</v>
      </c>
      <c r="T2" s="79">
        <f>IF(T1&gt;('Combined Revenues'!$H$7-1),1,0)</f>
        <v>1</v>
      </c>
      <c r="U2" s="79">
        <f>IF(U1&gt;('Combined Revenues'!$H$7-1),1,0)</f>
        <v>1</v>
      </c>
      <c r="V2" s="79">
        <f>IF(V1&gt;('Combined Revenues'!$H$7-1),1,0)</f>
        <v>1</v>
      </c>
      <c r="W2" s="79">
        <f>IF(W1&gt;('Combined Revenues'!$H$7-1),1,0)</f>
        <v>1</v>
      </c>
      <c r="X2" s="79">
        <f>IF(X1&gt;('Combined Revenues'!$H$7-1),1,0)</f>
        <v>1</v>
      </c>
      <c r="Y2" s="79">
        <f>IF(Y1&gt;('Combined Revenues'!$H$7-1),1,0)</f>
        <v>1</v>
      </c>
      <c r="Z2" s="79">
        <f>IF(Z1&gt;('Combined Revenues'!$H$7-1),1,0)</f>
        <v>1</v>
      </c>
      <c r="AA2" s="79">
        <f>IF(AA1&gt;('Combined Revenues'!$H$7-1),1,0)</f>
        <v>1</v>
      </c>
      <c r="AB2" s="79">
        <f>IF(AB1&gt;('Combined Revenues'!$H$7-1),1,0)</f>
        <v>1</v>
      </c>
      <c r="AC2" s="79">
        <f>IF(AC1&gt;('Combined Revenues'!$H$7-1),1,0)</f>
        <v>1</v>
      </c>
    </row>
    <row r="3" spans="1:29" s="2" customFormat="1" x14ac:dyDescent="0.3">
      <c r="A3" s="62"/>
      <c r="B3" s="117"/>
      <c r="C3"/>
      <c r="E3" s="3"/>
    </row>
    <row r="4" spans="1:29" x14ac:dyDescent="0.3">
      <c r="A4" s="63" t="s">
        <v>55</v>
      </c>
      <c r="B4" s="116">
        <f>'Combined Revenues'!C5</f>
        <v>0.89</v>
      </c>
      <c r="D4" s="62"/>
      <c r="E4" s="63" t="s">
        <v>45</v>
      </c>
      <c r="F4" s="117">
        <f>F2*'Combined Revenues'!$H$2</f>
        <v>0</v>
      </c>
      <c r="G4">
        <f>G2*'Combined Revenues'!$H$2</f>
        <v>0</v>
      </c>
      <c r="H4">
        <f>H2*'Combined Revenues'!$H$2</f>
        <v>0</v>
      </c>
      <c r="I4">
        <f>I2*'Combined Revenues'!$H$2</f>
        <v>0</v>
      </c>
      <c r="J4">
        <f>J2*'Combined Revenues'!$H$2</f>
        <v>6</v>
      </c>
      <c r="K4">
        <f>K2*'Combined Revenues'!$H$2</f>
        <v>6</v>
      </c>
      <c r="L4">
        <f>L2*'Combined Revenues'!$H$2</f>
        <v>6</v>
      </c>
      <c r="M4">
        <f>M2*'Combined Revenues'!$H$2</f>
        <v>6</v>
      </c>
      <c r="N4">
        <f>N2*'Combined Revenues'!$H$2</f>
        <v>6</v>
      </c>
      <c r="O4">
        <f>O2*'Combined Revenues'!$H$2</f>
        <v>6</v>
      </c>
      <c r="P4">
        <f>P2*'Combined Revenues'!$H$2</f>
        <v>6</v>
      </c>
      <c r="Q4">
        <f>Q2*'Combined Revenues'!$H$2</f>
        <v>6</v>
      </c>
      <c r="R4">
        <f>R2*'Combined Revenues'!$H$2</f>
        <v>6</v>
      </c>
      <c r="S4">
        <f>S2*'Combined Revenues'!$H$2</f>
        <v>6</v>
      </c>
      <c r="T4">
        <f>T2*'Combined Revenues'!$H$2</f>
        <v>6</v>
      </c>
      <c r="U4">
        <f>U2*'Combined Revenues'!$H$2</f>
        <v>6</v>
      </c>
      <c r="V4">
        <f>V2*'Combined Revenues'!$H$2</f>
        <v>6</v>
      </c>
      <c r="W4">
        <f>W2*'Combined Revenues'!$H$2</f>
        <v>6</v>
      </c>
      <c r="X4">
        <f>X2*'Combined Revenues'!$H$2</f>
        <v>6</v>
      </c>
      <c r="Y4">
        <f>Y2*'Combined Revenues'!$H$2</f>
        <v>6</v>
      </c>
      <c r="Z4">
        <f>Z2*'Combined Revenues'!$H$2</f>
        <v>6</v>
      </c>
      <c r="AA4">
        <f>AA2*'Combined Revenues'!$H$2</f>
        <v>6</v>
      </c>
      <c r="AB4">
        <f>AB2*'Combined Revenues'!$H$2</f>
        <v>6</v>
      </c>
      <c r="AC4">
        <f>AC2*'Combined Revenues'!$H$2</f>
        <v>6</v>
      </c>
    </row>
    <row r="5" spans="1:29" x14ac:dyDescent="0.3">
      <c r="A5" s="63" t="s">
        <v>60</v>
      </c>
      <c r="B5" s="116">
        <f>'Combined Revenues'!C6</f>
        <v>0.05</v>
      </c>
      <c r="F5" s="3"/>
      <c r="G5" s="3"/>
    </row>
    <row r="6" spans="1:29" x14ac:dyDescent="0.3">
      <c r="A6" s="62"/>
      <c r="B6" s="117"/>
      <c r="D6" s="114"/>
      <c r="E6" s="115" t="s">
        <v>54</v>
      </c>
      <c r="F6" s="120">
        <f>'Combined Revenues'!H3</f>
        <v>250</v>
      </c>
      <c r="G6" s="38">
        <f>F6</f>
        <v>250</v>
      </c>
      <c r="H6" s="38">
        <f t="shared" ref="H6:AC6" si="0">G6</f>
        <v>250</v>
      </c>
      <c r="I6" s="38">
        <f t="shared" si="0"/>
        <v>250</v>
      </c>
      <c r="J6" s="38">
        <f t="shared" si="0"/>
        <v>250</v>
      </c>
      <c r="K6" s="38">
        <f t="shared" si="0"/>
        <v>250</v>
      </c>
      <c r="L6" s="38">
        <f t="shared" si="0"/>
        <v>250</v>
      </c>
      <c r="M6" s="38">
        <f t="shared" si="0"/>
        <v>250</v>
      </c>
      <c r="N6" s="38">
        <f t="shared" si="0"/>
        <v>250</v>
      </c>
      <c r="O6" s="38">
        <f t="shared" si="0"/>
        <v>250</v>
      </c>
      <c r="P6" s="38">
        <f t="shared" si="0"/>
        <v>250</v>
      </c>
      <c r="Q6" s="38">
        <f t="shared" si="0"/>
        <v>250</v>
      </c>
      <c r="R6" s="38">
        <f t="shared" si="0"/>
        <v>250</v>
      </c>
      <c r="S6" s="38">
        <f t="shared" si="0"/>
        <v>250</v>
      </c>
      <c r="T6" s="38">
        <f t="shared" si="0"/>
        <v>250</v>
      </c>
      <c r="U6" s="38">
        <f t="shared" si="0"/>
        <v>250</v>
      </c>
      <c r="V6" s="38">
        <f t="shared" si="0"/>
        <v>250</v>
      </c>
      <c r="W6" s="38">
        <f t="shared" si="0"/>
        <v>250</v>
      </c>
      <c r="X6" s="38">
        <f t="shared" si="0"/>
        <v>250</v>
      </c>
      <c r="Y6" s="38">
        <f t="shared" si="0"/>
        <v>250</v>
      </c>
      <c r="Z6" s="38">
        <f t="shared" si="0"/>
        <v>250</v>
      </c>
      <c r="AA6" s="38">
        <f t="shared" si="0"/>
        <v>250</v>
      </c>
      <c r="AB6" s="38">
        <f t="shared" si="0"/>
        <v>250</v>
      </c>
      <c r="AC6" s="39">
        <f t="shared" si="0"/>
        <v>250</v>
      </c>
    </row>
    <row r="7" spans="1:29" x14ac:dyDescent="0.3">
      <c r="A7" s="63" t="s">
        <v>61</v>
      </c>
      <c r="B7" s="118">
        <f>'Combined Revenues'!C8</f>
        <v>0.3</v>
      </c>
      <c r="D7" s="40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 x14ac:dyDescent="0.3">
      <c r="A8" s="62"/>
      <c r="B8" s="117"/>
      <c r="D8" s="40"/>
      <c r="E8" s="41" t="s">
        <v>47</v>
      </c>
      <c r="F8" s="44">
        <f t="shared" ref="F8:AC8" si="1">AvgFootTrafficPerHour*HoursOfOpsPerDay</f>
        <v>1250</v>
      </c>
      <c r="G8" s="44">
        <f t="shared" si="1"/>
        <v>1250</v>
      </c>
      <c r="H8" s="44">
        <f t="shared" si="1"/>
        <v>1250</v>
      </c>
      <c r="I8" s="44">
        <f t="shared" si="1"/>
        <v>1250</v>
      </c>
      <c r="J8" s="44">
        <f t="shared" si="1"/>
        <v>1250</v>
      </c>
      <c r="K8" s="44">
        <f t="shared" si="1"/>
        <v>1250</v>
      </c>
      <c r="L8" s="44">
        <f t="shared" si="1"/>
        <v>1250</v>
      </c>
      <c r="M8" s="44">
        <f t="shared" si="1"/>
        <v>1250</v>
      </c>
      <c r="N8" s="44">
        <f t="shared" si="1"/>
        <v>1250</v>
      </c>
      <c r="O8" s="44">
        <f t="shared" si="1"/>
        <v>1250</v>
      </c>
      <c r="P8" s="44">
        <f t="shared" si="1"/>
        <v>1250</v>
      </c>
      <c r="Q8" s="44">
        <f t="shared" si="1"/>
        <v>1250</v>
      </c>
      <c r="R8" s="44">
        <f t="shared" si="1"/>
        <v>1250</v>
      </c>
      <c r="S8" s="44">
        <f t="shared" si="1"/>
        <v>1250</v>
      </c>
      <c r="T8" s="44">
        <f t="shared" si="1"/>
        <v>1250</v>
      </c>
      <c r="U8" s="44">
        <f t="shared" si="1"/>
        <v>1250</v>
      </c>
      <c r="V8" s="44">
        <f t="shared" si="1"/>
        <v>1250</v>
      </c>
      <c r="W8" s="44">
        <f t="shared" si="1"/>
        <v>1250</v>
      </c>
      <c r="X8" s="44">
        <f t="shared" si="1"/>
        <v>1250</v>
      </c>
      <c r="Y8" s="44">
        <f t="shared" si="1"/>
        <v>1250</v>
      </c>
      <c r="Z8" s="44">
        <f t="shared" si="1"/>
        <v>1250</v>
      </c>
      <c r="AA8" s="44">
        <f t="shared" si="1"/>
        <v>1250</v>
      </c>
      <c r="AB8" s="44">
        <f t="shared" si="1"/>
        <v>1250</v>
      </c>
      <c r="AC8" s="45">
        <f t="shared" si="1"/>
        <v>1250</v>
      </c>
    </row>
    <row r="9" spans="1:29" x14ac:dyDescent="0.3">
      <c r="A9" s="63" t="s">
        <v>53</v>
      </c>
      <c r="B9" s="119">
        <f>'Combined Revenues'!C10</f>
        <v>5</v>
      </c>
      <c r="D9" s="40"/>
      <c r="E9" s="41"/>
      <c r="F9" s="42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</row>
    <row r="10" spans="1:29" x14ac:dyDescent="0.3">
      <c r="A10" s="62"/>
      <c r="B10" s="117"/>
      <c r="D10" s="47"/>
      <c r="E10" s="48" t="s">
        <v>48</v>
      </c>
      <c r="F10" s="49">
        <f t="shared" ref="F10:AC10" si="2">DaysSelling*AvgDailyFootTraffic</f>
        <v>0</v>
      </c>
      <c r="G10" s="49">
        <f t="shared" si="2"/>
        <v>0</v>
      </c>
      <c r="H10" s="49">
        <f t="shared" si="2"/>
        <v>0</v>
      </c>
      <c r="I10" s="49">
        <f t="shared" si="2"/>
        <v>0</v>
      </c>
      <c r="J10" s="49">
        <f t="shared" si="2"/>
        <v>7500</v>
      </c>
      <c r="K10" s="49">
        <f t="shared" si="2"/>
        <v>7500</v>
      </c>
      <c r="L10" s="49">
        <f t="shared" si="2"/>
        <v>7500</v>
      </c>
      <c r="M10" s="49">
        <f t="shared" si="2"/>
        <v>7500</v>
      </c>
      <c r="N10" s="49">
        <f t="shared" si="2"/>
        <v>7500</v>
      </c>
      <c r="O10" s="49">
        <f t="shared" si="2"/>
        <v>7500</v>
      </c>
      <c r="P10" s="49">
        <f t="shared" si="2"/>
        <v>7500</v>
      </c>
      <c r="Q10" s="49">
        <f t="shared" si="2"/>
        <v>7500</v>
      </c>
      <c r="R10" s="49">
        <f t="shared" si="2"/>
        <v>7500</v>
      </c>
      <c r="S10" s="49">
        <f t="shared" si="2"/>
        <v>7500</v>
      </c>
      <c r="T10" s="49">
        <f t="shared" si="2"/>
        <v>7500</v>
      </c>
      <c r="U10" s="49">
        <f t="shared" si="2"/>
        <v>7500</v>
      </c>
      <c r="V10" s="49">
        <f t="shared" si="2"/>
        <v>7500</v>
      </c>
      <c r="W10" s="49">
        <f t="shared" si="2"/>
        <v>7500</v>
      </c>
      <c r="X10" s="49">
        <f t="shared" si="2"/>
        <v>7500</v>
      </c>
      <c r="Y10" s="49">
        <f t="shared" si="2"/>
        <v>7500</v>
      </c>
      <c r="Z10" s="49">
        <f t="shared" si="2"/>
        <v>7500</v>
      </c>
      <c r="AA10" s="49">
        <f t="shared" si="2"/>
        <v>7500</v>
      </c>
      <c r="AB10" s="49">
        <f t="shared" si="2"/>
        <v>7500</v>
      </c>
      <c r="AC10" s="50">
        <f t="shared" si="2"/>
        <v>7500</v>
      </c>
    </row>
    <row r="11" spans="1:29" x14ac:dyDescent="0.3">
      <c r="A11" s="63" t="s">
        <v>70</v>
      </c>
      <c r="B11" s="116">
        <f>'Combined Revenues'!C12</f>
        <v>12</v>
      </c>
    </row>
    <row r="12" spans="1:29" x14ac:dyDescent="0.3">
      <c r="A12" s="62"/>
      <c r="B12" s="117"/>
      <c r="D12" s="114"/>
      <c r="E12" s="115" t="s">
        <v>30</v>
      </c>
      <c r="F12" s="121">
        <f>'Combined Revenues'!H4</f>
        <v>0.2</v>
      </c>
      <c r="G12" s="51">
        <f>F12</f>
        <v>0.2</v>
      </c>
      <c r="H12" s="51">
        <f t="shared" ref="H12:AC12" si="3">G12</f>
        <v>0.2</v>
      </c>
      <c r="I12" s="51">
        <f t="shared" si="3"/>
        <v>0.2</v>
      </c>
      <c r="J12" s="51">
        <f t="shared" si="3"/>
        <v>0.2</v>
      </c>
      <c r="K12" s="51">
        <f t="shared" si="3"/>
        <v>0.2</v>
      </c>
      <c r="L12" s="51">
        <f t="shared" si="3"/>
        <v>0.2</v>
      </c>
      <c r="M12" s="51">
        <f t="shared" si="3"/>
        <v>0.2</v>
      </c>
      <c r="N12" s="51">
        <f t="shared" si="3"/>
        <v>0.2</v>
      </c>
      <c r="O12" s="51">
        <f t="shared" si="3"/>
        <v>0.2</v>
      </c>
      <c r="P12" s="51">
        <f t="shared" si="3"/>
        <v>0.2</v>
      </c>
      <c r="Q12" s="51">
        <f t="shared" si="3"/>
        <v>0.2</v>
      </c>
      <c r="R12" s="51">
        <f t="shared" si="3"/>
        <v>0.2</v>
      </c>
      <c r="S12" s="51">
        <f t="shared" si="3"/>
        <v>0.2</v>
      </c>
      <c r="T12" s="51">
        <f t="shared" si="3"/>
        <v>0.2</v>
      </c>
      <c r="U12" s="51">
        <f t="shared" si="3"/>
        <v>0.2</v>
      </c>
      <c r="V12" s="51">
        <f t="shared" si="3"/>
        <v>0.2</v>
      </c>
      <c r="W12" s="51">
        <f t="shared" si="3"/>
        <v>0.2</v>
      </c>
      <c r="X12" s="51">
        <f t="shared" si="3"/>
        <v>0.2</v>
      </c>
      <c r="Y12" s="51">
        <f t="shared" si="3"/>
        <v>0.2</v>
      </c>
      <c r="Z12" s="51">
        <f t="shared" si="3"/>
        <v>0.2</v>
      </c>
      <c r="AA12" s="51">
        <f t="shared" si="3"/>
        <v>0.2</v>
      </c>
      <c r="AB12" s="51">
        <f t="shared" si="3"/>
        <v>0.2</v>
      </c>
      <c r="AC12" s="52">
        <f t="shared" si="3"/>
        <v>0.2</v>
      </c>
    </row>
    <row r="13" spans="1:29" x14ac:dyDescent="0.3">
      <c r="A13" s="63" t="s">
        <v>71</v>
      </c>
      <c r="B13" s="119">
        <f>'Combined Revenues'!C14</f>
        <v>2</v>
      </c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</row>
    <row r="14" spans="1:29" x14ac:dyDescent="0.3">
      <c r="D14" s="47"/>
      <c r="E14" s="48" t="s">
        <v>49</v>
      </c>
      <c r="F14" s="49">
        <f t="shared" ref="F14:AC14" si="4">StopPercentage*TotalMonthlyFootTraffic</f>
        <v>0</v>
      </c>
      <c r="G14" s="49">
        <f t="shared" si="4"/>
        <v>0</v>
      </c>
      <c r="H14" s="49">
        <f t="shared" si="4"/>
        <v>0</v>
      </c>
      <c r="I14" s="49">
        <f t="shared" si="4"/>
        <v>0</v>
      </c>
      <c r="J14" s="49">
        <f t="shared" si="4"/>
        <v>1500</v>
      </c>
      <c r="K14" s="49">
        <f t="shared" si="4"/>
        <v>1500</v>
      </c>
      <c r="L14" s="49">
        <f t="shared" si="4"/>
        <v>1500</v>
      </c>
      <c r="M14" s="49">
        <f t="shared" si="4"/>
        <v>1500</v>
      </c>
      <c r="N14" s="49">
        <f t="shared" si="4"/>
        <v>1500</v>
      </c>
      <c r="O14" s="49">
        <f t="shared" si="4"/>
        <v>1500</v>
      </c>
      <c r="P14" s="49">
        <f t="shared" si="4"/>
        <v>1500</v>
      </c>
      <c r="Q14" s="49">
        <f t="shared" si="4"/>
        <v>1500</v>
      </c>
      <c r="R14" s="49">
        <f t="shared" si="4"/>
        <v>1500</v>
      </c>
      <c r="S14" s="49">
        <f t="shared" si="4"/>
        <v>1500</v>
      </c>
      <c r="T14" s="49">
        <f t="shared" si="4"/>
        <v>1500</v>
      </c>
      <c r="U14" s="49">
        <f t="shared" si="4"/>
        <v>1500</v>
      </c>
      <c r="V14" s="49">
        <f t="shared" si="4"/>
        <v>1500</v>
      </c>
      <c r="W14" s="49">
        <f t="shared" si="4"/>
        <v>1500</v>
      </c>
      <c r="X14" s="49">
        <f t="shared" si="4"/>
        <v>1500</v>
      </c>
      <c r="Y14" s="49">
        <f t="shared" si="4"/>
        <v>1500</v>
      </c>
      <c r="Z14" s="49">
        <f t="shared" si="4"/>
        <v>1500</v>
      </c>
      <c r="AA14" s="49">
        <f t="shared" si="4"/>
        <v>1500</v>
      </c>
      <c r="AB14" s="49">
        <f t="shared" si="4"/>
        <v>1500</v>
      </c>
      <c r="AC14" s="50">
        <f t="shared" si="4"/>
        <v>1500</v>
      </c>
    </row>
    <row r="16" spans="1:29" x14ac:dyDescent="0.3">
      <c r="D16" s="114"/>
      <c r="E16" s="115" t="s">
        <v>31</v>
      </c>
      <c r="F16" s="121">
        <f>'Combined Revenues'!H5</f>
        <v>0.55000000000000004</v>
      </c>
      <c r="G16" s="51">
        <f>F16</f>
        <v>0.55000000000000004</v>
      </c>
      <c r="H16" s="51">
        <f t="shared" ref="H16:AC16" si="5">G16</f>
        <v>0.55000000000000004</v>
      </c>
      <c r="I16" s="51">
        <f t="shared" si="5"/>
        <v>0.55000000000000004</v>
      </c>
      <c r="J16" s="51">
        <f t="shared" si="5"/>
        <v>0.55000000000000004</v>
      </c>
      <c r="K16" s="51">
        <f t="shared" si="5"/>
        <v>0.55000000000000004</v>
      </c>
      <c r="L16" s="51">
        <f t="shared" si="5"/>
        <v>0.55000000000000004</v>
      </c>
      <c r="M16" s="51">
        <f t="shared" si="5"/>
        <v>0.55000000000000004</v>
      </c>
      <c r="N16" s="51">
        <f t="shared" si="5"/>
        <v>0.55000000000000004</v>
      </c>
      <c r="O16" s="51">
        <f t="shared" si="5"/>
        <v>0.55000000000000004</v>
      </c>
      <c r="P16" s="51">
        <f t="shared" si="5"/>
        <v>0.55000000000000004</v>
      </c>
      <c r="Q16" s="51">
        <f t="shared" si="5"/>
        <v>0.55000000000000004</v>
      </c>
      <c r="R16" s="51">
        <f t="shared" si="5"/>
        <v>0.55000000000000004</v>
      </c>
      <c r="S16" s="51">
        <f t="shared" si="5"/>
        <v>0.55000000000000004</v>
      </c>
      <c r="T16" s="51">
        <f t="shared" si="5"/>
        <v>0.55000000000000004</v>
      </c>
      <c r="U16" s="51">
        <f t="shared" si="5"/>
        <v>0.55000000000000004</v>
      </c>
      <c r="V16" s="51">
        <f t="shared" si="5"/>
        <v>0.55000000000000004</v>
      </c>
      <c r="W16" s="51">
        <f t="shared" si="5"/>
        <v>0.55000000000000004</v>
      </c>
      <c r="X16" s="51">
        <f t="shared" si="5"/>
        <v>0.55000000000000004</v>
      </c>
      <c r="Y16" s="51">
        <f t="shared" si="5"/>
        <v>0.55000000000000004</v>
      </c>
      <c r="Z16" s="51">
        <f t="shared" si="5"/>
        <v>0.55000000000000004</v>
      </c>
      <c r="AA16" s="51">
        <f t="shared" si="5"/>
        <v>0.55000000000000004</v>
      </c>
      <c r="AB16" s="51">
        <f t="shared" si="5"/>
        <v>0.55000000000000004</v>
      </c>
      <c r="AC16" s="52">
        <f t="shared" si="5"/>
        <v>0.55000000000000004</v>
      </c>
    </row>
    <row r="17" spans="1:29" x14ac:dyDescent="0.3">
      <c r="D17" s="40"/>
      <c r="E17" s="4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/>
    </row>
    <row r="18" spans="1:29" x14ac:dyDescent="0.3">
      <c r="D18" s="47"/>
      <c r="E18" s="48" t="s">
        <v>50</v>
      </c>
      <c r="F18" s="49">
        <f t="shared" ref="F18:AC18" si="6">PurchasePercentage*TotalMonthlyStops</f>
        <v>0</v>
      </c>
      <c r="G18" s="49">
        <f t="shared" si="6"/>
        <v>0</v>
      </c>
      <c r="H18" s="49">
        <f t="shared" si="6"/>
        <v>0</v>
      </c>
      <c r="I18" s="49">
        <f t="shared" si="6"/>
        <v>0</v>
      </c>
      <c r="J18" s="49">
        <f t="shared" si="6"/>
        <v>825.00000000000011</v>
      </c>
      <c r="K18" s="49">
        <f t="shared" si="6"/>
        <v>825.00000000000011</v>
      </c>
      <c r="L18" s="49">
        <f t="shared" si="6"/>
        <v>825.00000000000011</v>
      </c>
      <c r="M18" s="49">
        <f t="shared" si="6"/>
        <v>825.00000000000011</v>
      </c>
      <c r="N18" s="49">
        <f t="shared" si="6"/>
        <v>825.00000000000011</v>
      </c>
      <c r="O18" s="49">
        <f t="shared" si="6"/>
        <v>825.00000000000011</v>
      </c>
      <c r="P18" s="49">
        <f t="shared" si="6"/>
        <v>825.00000000000011</v>
      </c>
      <c r="Q18" s="49">
        <f t="shared" si="6"/>
        <v>825.00000000000011</v>
      </c>
      <c r="R18" s="49">
        <f t="shared" si="6"/>
        <v>825.00000000000011</v>
      </c>
      <c r="S18" s="49">
        <f t="shared" si="6"/>
        <v>825.00000000000011</v>
      </c>
      <c r="T18" s="49">
        <f t="shared" si="6"/>
        <v>825.00000000000011</v>
      </c>
      <c r="U18" s="49">
        <f t="shared" si="6"/>
        <v>825.00000000000011</v>
      </c>
      <c r="V18" s="49">
        <f t="shared" si="6"/>
        <v>825.00000000000011</v>
      </c>
      <c r="W18" s="49">
        <f t="shared" si="6"/>
        <v>825.00000000000011</v>
      </c>
      <c r="X18" s="49">
        <f t="shared" si="6"/>
        <v>825.00000000000011</v>
      </c>
      <c r="Y18" s="49">
        <f t="shared" si="6"/>
        <v>825.00000000000011</v>
      </c>
      <c r="Z18" s="49">
        <f t="shared" si="6"/>
        <v>825.00000000000011</v>
      </c>
      <c r="AA18" s="49">
        <f t="shared" si="6"/>
        <v>825.00000000000011</v>
      </c>
      <c r="AB18" s="49">
        <f t="shared" si="6"/>
        <v>825.00000000000011</v>
      </c>
      <c r="AC18" s="50">
        <f t="shared" si="6"/>
        <v>825.00000000000011</v>
      </c>
    </row>
    <row r="19" spans="1:29" x14ac:dyDescent="0.3">
      <c r="A19" s="58"/>
      <c r="B19" s="58"/>
      <c r="C19" s="58"/>
    </row>
    <row r="20" spans="1:29" s="58" customFormat="1" x14ac:dyDescent="0.3">
      <c r="E20" s="59" t="s">
        <v>51</v>
      </c>
      <c r="F20" s="122">
        <f>'Combined Revenues'!H6</f>
        <v>1.3</v>
      </c>
      <c r="G20" s="58">
        <f>F20</f>
        <v>1.3</v>
      </c>
      <c r="H20" s="58">
        <f t="shared" ref="H20:AC20" si="7">G20</f>
        <v>1.3</v>
      </c>
      <c r="I20" s="58">
        <f t="shared" si="7"/>
        <v>1.3</v>
      </c>
      <c r="J20" s="58">
        <f t="shared" si="7"/>
        <v>1.3</v>
      </c>
      <c r="K20" s="58">
        <f t="shared" si="7"/>
        <v>1.3</v>
      </c>
      <c r="L20" s="58">
        <f t="shared" si="7"/>
        <v>1.3</v>
      </c>
      <c r="M20" s="58">
        <f t="shared" si="7"/>
        <v>1.3</v>
      </c>
      <c r="N20" s="58">
        <f t="shared" si="7"/>
        <v>1.3</v>
      </c>
      <c r="O20" s="58">
        <f t="shared" si="7"/>
        <v>1.3</v>
      </c>
      <c r="P20" s="58">
        <f t="shared" si="7"/>
        <v>1.3</v>
      </c>
      <c r="Q20" s="58">
        <f t="shared" si="7"/>
        <v>1.3</v>
      </c>
      <c r="R20" s="58">
        <f t="shared" si="7"/>
        <v>1.3</v>
      </c>
      <c r="S20" s="58">
        <f t="shared" si="7"/>
        <v>1.3</v>
      </c>
      <c r="T20" s="58">
        <f t="shared" si="7"/>
        <v>1.3</v>
      </c>
      <c r="U20" s="58">
        <f t="shared" si="7"/>
        <v>1.3</v>
      </c>
      <c r="V20" s="58">
        <f t="shared" si="7"/>
        <v>1.3</v>
      </c>
      <c r="W20" s="58">
        <f t="shared" si="7"/>
        <v>1.3</v>
      </c>
      <c r="X20" s="58">
        <f t="shared" si="7"/>
        <v>1.3</v>
      </c>
      <c r="Y20" s="58">
        <f t="shared" si="7"/>
        <v>1.3</v>
      </c>
      <c r="Z20" s="58">
        <f t="shared" si="7"/>
        <v>1.3</v>
      </c>
      <c r="AA20" s="58">
        <f t="shared" si="7"/>
        <v>1.3</v>
      </c>
      <c r="AB20" s="58">
        <f t="shared" si="7"/>
        <v>1.3</v>
      </c>
      <c r="AC20" s="58">
        <f t="shared" si="7"/>
        <v>1.3</v>
      </c>
    </row>
    <row r="21" spans="1:29" s="58" customFormat="1" x14ac:dyDescent="0.3">
      <c r="E21" s="59"/>
    </row>
    <row r="22" spans="1:29" s="58" customFormat="1" x14ac:dyDescent="0.3">
      <c r="E22" s="59" t="s">
        <v>52</v>
      </c>
      <c r="F22" s="61">
        <f t="shared" ref="F22:AC22" si="8">TotalMonthlyPurchases*AvgCupsPerPurchase</f>
        <v>0</v>
      </c>
      <c r="G22" s="61">
        <f t="shared" si="8"/>
        <v>0</v>
      </c>
      <c r="H22" s="61">
        <f t="shared" si="8"/>
        <v>0</v>
      </c>
      <c r="I22" s="61">
        <f t="shared" si="8"/>
        <v>0</v>
      </c>
      <c r="J22" s="61">
        <f t="shared" si="8"/>
        <v>1072.5000000000002</v>
      </c>
      <c r="K22" s="61">
        <f t="shared" si="8"/>
        <v>1072.5000000000002</v>
      </c>
      <c r="L22" s="61">
        <f t="shared" si="8"/>
        <v>1072.5000000000002</v>
      </c>
      <c r="M22" s="61">
        <f t="shared" si="8"/>
        <v>1072.5000000000002</v>
      </c>
      <c r="N22" s="61">
        <f t="shared" si="8"/>
        <v>1072.5000000000002</v>
      </c>
      <c r="O22" s="61">
        <f t="shared" si="8"/>
        <v>1072.5000000000002</v>
      </c>
      <c r="P22" s="61">
        <f t="shared" si="8"/>
        <v>1072.5000000000002</v>
      </c>
      <c r="Q22" s="61">
        <f t="shared" si="8"/>
        <v>1072.5000000000002</v>
      </c>
      <c r="R22" s="61">
        <f t="shared" si="8"/>
        <v>1072.5000000000002</v>
      </c>
      <c r="S22" s="61">
        <f t="shared" si="8"/>
        <v>1072.5000000000002</v>
      </c>
      <c r="T22" s="61">
        <f t="shared" si="8"/>
        <v>1072.5000000000002</v>
      </c>
      <c r="U22" s="61">
        <f t="shared" si="8"/>
        <v>1072.5000000000002</v>
      </c>
      <c r="V22" s="61">
        <f t="shared" si="8"/>
        <v>1072.5000000000002</v>
      </c>
      <c r="W22" s="61">
        <f t="shared" si="8"/>
        <v>1072.5000000000002</v>
      </c>
      <c r="X22" s="61">
        <f t="shared" si="8"/>
        <v>1072.5000000000002</v>
      </c>
      <c r="Y22" s="61">
        <f t="shared" si="8"/>
        <v>1072.5000000000002</v>
      </c>
      <c r="Z22" s="61">
        <f t="shared" si="8"/>
        <v>1072.5000000000002</v>
      </c>
      <c r="AA22" s="61">
        <f t="shared" si="8"/>
        <v>1072.5000000000002</v>
      </c>
      <c r="AB22" s="61">
        <f t="shared" si="8"/>
        <v>1072.5000000000002</v>
      </c>
      <c r="AC22" s="61">
        <f t="shared" si="8"/>
        <v>1072.5000000000002</v>
      </c>
    </row>
    <row r="23" spans="1:29" s="58" customFormat="1" x14ac:dyDescent="0.3">
      <c r="A23" s="62"/>
      <c r="B23" s="62"/>
      <c r="C23" s="62"/>
      <c r="E23" s="59"/>
    </row>
    <row r="24" spans="1:29" s="62" customFormat="1" x14ac:dyDescent="0.3">
      <c r="E24" s="63" t="s">
        <v>62</v>
      </c>
      <c r="F24" s="64">
        <f t="shared" ref="F24:AC24" si="9">PercentageBuyingStrawberry*TotalMonthlyCupsSold</f>
        <v>0</v>
      </c>
      <c r="G24" s="64">
        <f t="shared" si="9"/>
        <v>0</v>
      </c>
      <c r="H24" s="64">
        <f t="shared" si="9"/>
        <v>0</v>
      </c>
      <c r="I24" s="64">
        <f t="shared" si="9"/>
        <v>0</v>
      </c>
      <c r="J24" s="64">
        <f t="shared" si="9"/>
        <v>321.75000000000006</v>
      </c>
      <c r="K24" s="64">
        <f t="shared" si="9"/>
        <v>321.75000000000006</v>
      </c>
      <c r="L24" s="64">
        <f t="shared" si="9"/>
        <v>321.75000000000006</v>
      </c>
      <c r="M24" s="64">
        <f t="shared" si="9"/>
        <v>321.75000000000006</v>
      </c>
      <c r="N24" s="64">
        <f t="shared" si="9"/>
        <v>321.75000000000006</v>
      </c>
      <c r="O24" s="64">
        <f t="shared" si="9"/>
        <v>321.75000000000006</v>
      </c>
      <c r="P24" s="64">
        <f t="shared" si="9"/>
        <v>321.75000000000006</v>
      </c>
      <c r="Q24" s="64">
        <f t="shared" si="9"/>
        <v>321.75000000000006</v>
      </c>
      <c r="R24" s="64">
        <f t="shared" si="9"/>
        <v>321.75000000000006</v>
      </c>
      <c r="S24" s="64">
        <f t="shared" si="9"/>
        <v>321.75000000000006</v>
      </c>
      <c r="T24" s="64">
        <f t="shared" si="9"/>
        <v>321.75000000000006</v>
      </c>
      <c r="U24" s="64">
        <f t="shared" si="9"/>
        <v>321.75000000000006</v>
      </c>
      <c r="V24" s="64">
        <f t="shared" si="9"/>
        <v>321.75000000000006</v>
      </c>
      <c r="W24" s="64">
        <f t="shared" si="9"/>
        <v>321.75000000000006</v>
      </c>
      <c r="X24" s="64">
        <f t="shared" si="9"/>
        <v>321.75000000000006</v>
      </c>
      <c r="Y24" s="64">
        <f t="shared" si="9"/>
        <v>321.75000000000006</v>
      </c>
      <c r="Z24" s="64">
        <f t="shared" si="9"/>
        <v>321.75000000000006</v>
      </c>
      <c r="AA24" s="64">
        <f t="shared" si="9"/>
        <v>321.75000000000006</v>
      </c>
      <c r="AB24" s="64">
        <f t="shared" si="9"/>
        <v>321.75000000000006</v>
      </c>
      <c r="AC24" s="64">
        <f t="shared" si="9"/>
        <v>321.75000000000006</v>
      </c>
    </row>
    <row r="25" spans="1:29" s="62" customFormat="1" x14ac:dyDescent="0.3">
      <c r="E25" s="63" t="s">
        <v>63</v>
      </c>
      <c r="F25" s="64">
        <f t="shared" ref="F25:AC25" si="10">TotalMonthlyCupsSold-MonthlyPremiumCupsSold</f>
        <v>0</v>
      </c>
      <c r="G25" s="64">
        <f t="shared" si="10"/>
        <v>0</v>
      </c>
      <c r="H25" s="64">
        <f t="shared" si="10"/>
        <v>0</v>
      </c>
      <c r="I25" s="64">
        <f t="shared" si="10"/>
        <v>0</v>
      </c>
      <c r="J25" s="64">
        <f t="shared" si="10"/>
        <v>750.75000000000023</v>
      </c>
      <c r="K25" s="64">
        <f t="shared" si="10"/>
        <v>750.75000000000023</v>
      </c>
      <c r="L25" s="64">
        <f t="shared" si="10"/>
        <v>750.75000000000023</v>
      </c>
      <c r="M25" s="64">
        <f t="shared" si="10"/>
        <v>750.75000000000023</v>
      </c>
      <c r="N25" s="64">
        <f t="shared" si="10"/>
        <v>750.75000000000023</v>
      </c>
      <c r="O25" s="64">
        <f t="shared" si="10"/>
        <v>750.75000000000023</v>
      </c>
      <c r="P25" s="64">
        <f t="shared" si="10"/>
        <v>750.75000000000023</v>
      </c>
      <c r="Q25" s="64">
        <f t="shared" si="10"/>
        <v>750.75000000000023</v>
      </c>
      <c r="R25" s="64">
        <f t="shared" si="10"/>
        <v>750.75000000000023</v>
      </c>
      <c r="S25" s="64">
        <f t="shared" si="10"/>
        <v>750.75000000000023</v>
      </c>
      <c r="T25" s="64">
        <f t="shared" si="10"/>
        <v>750.75000000000023</v>
      </c>
      <c r="U25" s="64">
        <f t="shared" si="10"/>
        <v>750.75000000000023</v>
      </c>
      <c r="V25" s="64">
        <f t="shared" si="10"/>
        <v>750.75000000000023</v>
      </c>
      <c r="W25" s="64">
        <f t="shared" si="10"/>
        <v>750.75000000000023</v>
      </c>
      <c r="X25" s="64">
        <f t="shared" si="10"/>
        <v>750.75000000000023</v>
      </c>
      <c r="Y25" s="64">
        <f t="shared" si="10"/>
        <v>750.75000000000023</v>
      </c>
      <c r="Z25" s="64">
        <f t="shared" si="10"/>
        <v>750.75000000000023</v>
      </c>
      <c r="AA25" s="64">
        <f t="shared" si="10"/>
        <v>750.75000000000023</v>
      </c>
      <c r="AB25" s="64">
        <f t="shared" si="10"/>
        <v>750.75000000000023</v>
      </c>
      <c r="AC25" s="64">
        <f t="shared" si="10"/>
        <v>750.75000000000023</v>
      </c>
    </row>
    <row r="26" spans="1:29" s="62" customFormat="1" x14ac:dyDescent="0.3">
      <c r="E26" s="63"/>
    </row>
    <row r="27" spans="1:29" s="62" customFormat="1" x14ac:dyDescent="0.3">
      <c r="E27" s="63" t="s">
        <v>64</v>
      </c>
      <c r="F27" s="65">
        <f t="shared" ref="F27:AC27" si="11">MonthlyPremiumCupsSold*(PriceRegularCup+StrawberryPremium)</f>
        <v>0</v>
      </c>
      <c r="G27" s="65">
        <f t="shared" si="11"/>
        <v>0</v>
      </c>
      <c r="H27" s="65">
        <f t="shared" si="11"/>
        <v>0</v>
      </c>
      <c r="I27" s="65">
        <f t="shared" si="11"/>
        <v>0</v>
      </c>
      <c r="J27" s="65">
        <f t="shared" si="11"/>
        <v>965.25000000000023</v>
      </c>
      <c r="K27" s="65">
        <f t="shared" si="11"/>
        <v>965.25000000000023</v>
      </c>
      <c r="L27" s="65">
        <f t="shared" si="11"/>
        <v>965.25000000000023</v>
      </c>
      <c r="M27" s="65">
        <f t="shared" si="11"/>
        <v>965.25000000000023</v>
      </c>
      <c r="N27" s="65">
        <f t="shared" si="11"/>
        <v>965.25000000000023</v>
      </c>
      <c r="O27" s="65">
        <f t="shared" si="11"/>
        <v>965.25000000000023</v>
      </c>
      <c r="P27" s="65">
        <f t="shared" si="11"/>
        <v>965.25000000000023</v>
      </c>
      <c r="Q27" s="65">
        <f t="shared" si="11"/>
        <v>965.25000000000023</v>
      </c>
      <c r="R27" s="65">
        <f t="shared" si="11"/>
        <v>965.25000000000023</v>
      </c>
      <c r="S27" s="65">
        <f t="shared" si="11"/>
        <v>965.25000000000023</v>
      </c>
      <c r="T27" s="65">
        <f t="shared" si="11"/>
        <v>965.25000000000023</v>
      </c>
      <c r="U27" s="65">
        <f t="shared" si="11"/>
        <v>965.25000000000023</v>
      </c>
      <c r="V27" s="65">
        <f t="shared" si="11"/>
        <v>965.25000000000023</v>
      </c>
      <c r="W27" s="65">
        <f t="shared" si="11"/>
        <v>965.25000000000023</v>
      </c>
      <c r="X27" s="65">
        <f t="shared" si="11"/>
        <v>965.25000000000023</v>
      </c>
      <c r="Y27" s="65">
        <f t="shared" si="11"/>
        <v>965.25000000000023</v>
      </c>
      <c r="Z27" s="65">
        <f t="shared" si="11"/>
        <v>965.25000000000023</v>
      </c>
      <c r="AA27" s="65">
        <f t="shared" si="11"/>
        <v>965.25000000000023</v>
      </c>
      <c r="AB27" s="65">
        <f t="shared" si="11"/>
        <v>965.25000000000023</v>
      </c>
      <c r="AC27" s="65">
        <f t="shared" si="11"/>
        <v>965.25000000000023</v>
      </c>
    </row>
    <row r="28" spans="1:29" s="62" customFormat="1" x14ac:dyDescent="0.3">
      <c r="E28" s="63" t="s">
        <v>65</v>
      </c>
      <c r="F28" s="65">
        <f t="shared" ref="F28:AC28" si="12">MonthlyRegularCupsSold*PriceRegularCup</f>
        <v>0</v>
      </c>
      <c r="G28" s="65">
        <f t="shared" si="12"/>
        <v>0</v>
      </c>
      <c r="H28" s="65">
        <f t="shared" si="12"/>
        <v>0</v>
      </c>
      <c r="I28" s="65">
        <f t="shared" si="12"/>
        <v>0</v>
      </c>
      <c r="J28" s="65">
        <f t="shared" si="12"/>
        <v>1876.8750000000005</v>
      </c>
      <c r="K28" s="65">
        <f t="shared" si="12"/>
        <v>1876.8750000000005</v>
      </c>
      <c r="L28" s="65">
        <f t="shared" si="12"/>
        <v>1876.8750000000005</v>
      </c>
      <c r="M28" s="65">
        <f t="shared" si="12"/>
        <v>1876.8750000000005</v>
      </c>
      <c r="N28" s="65">
        <f t="shared" si="12"/>
        <v>1876.8750000000005</v>
      </c>
      <c r="O28" s="65">
        <f t="shared" si="12"/>
        <v>1876.8750000000005</v>
      </c>
      <c r="P28" s="65">
        <f t="shared" si="12"/>
        <v>1876.8750000000005</v>
      </c>
      <c r="Q28" s="65">
        <f t="shared" si="12"/>
        <v>1876.8750000000005</v>
      </c>
      <c r="R28" s="65">
        <f t="shared" si="12"/>
        <v>1876.8750000000005</v>
      </c>
      <c r="S28" s="65">
        <f t="shared" si="12"/>
        <v>1876.8750000000005</v>
      </c>
      <c r="T28" s="65">
        <f t="shared" si="12"/>
        <v>1876.8750000000005</v>
      </c>
      <c r="U28" s="65">
        <f t="shared" si="12"/>
        <v>1876.8750000000005</v>
      </c>
      <c r="V28" s="65">
        <f t="shared" si="12"/>
        <v>1876.8750000000005</v>
      </c>
      <c r="W28" s="65">
        <f t="shared" si="12"/>
        <v>1876.8750000000005</v>
      </c>
      <c r="X28" s="65">
        <f t="shared" si="12"/>
        <v>1876.8750000000005</v>
      </c>
      <c r="Y28" s="65">
        <f t="shared" si="12"/>
        <v>1876.8750000000005</v>
      </c>
      <c r="Z28" s="65">
        <f t="shared" si="12"/>
        <v>1876.8750000000005</v>
      </c>
      <c r="AA28" s="65">
        <f t="shared" si="12"/>
        <v>1876.8750000000005</v>
      </c>
      <c r="AB28" s="65">
        <f t="shared" si="12"/>
        <v>1876.8750000000005</v>
      </c>
      <c r="AC28" s="65">
        <f t="shared" si="12"/>
        <v>1876.8750000000005</v>
      </c>
    </row>
    <row r="29" spans="1:29" s="62" customFormat="1" x14ac:dyDescent="0.3">
      <c r="A29" s="58"/>
      <c r="B29" s="58"/>
      <c r="C29" s="58"/>
      <c r="E29" s="63"/>
    </row>
    <row r="30" spans="1:29" s="58" customFormat="1" x14ac:dyDescent="0.3">
      <c r="E30" s="59" t="s">
        <v>66</v>
      </c>
      <c r="F30" s="66">
        <f>F27+F28</f>
        <v>0</v>
      </c>
      <c r="G30" s="66">
        <f t="shared" ref="G30:AC30" si="13">G27+G28</f>
        <v>0</v>
      </c>
      <c r="H30" s="66">
        <f t="shared" si="13"/>
        <v>0</v>
      </c>
      <c r="I30" s="66">
        <f t="shared" si="13"/>
        <v>0</v>
      </c>
      <c r="J30" s="66">
        <f t="shared" si="13"/>
        <v>2842.1250000000009</v>
      </c>
      <c r="K30" s="66">
        <f t="shared" si="13"/>
        <v>2842.1250000000009</v>
      </c>
      <c r="L30" s="66">
        <f t="shared" si="13"/>
        <v>2842.1250000000009</v>
      </c>
      <c r="M30" s="66">
        <f t="shared" si="13"/>
        <v>2842.1250000000009</v>
      </c>
      <c r="N30" s="66">
        <f t="shared" si="13"/>
        <v>2842.1250000000009</v>
      </c>
      <c r="O30" s="66">
        <f t="shared" si="13"/>
        <v>2842.1250000000009</v>
      </c>
      <c r="P30" s="66">
        <f t="shared" si="13"/>
        <v>2842.1250000000009</v>
      </c>
      <c r="Q30" s="66">
        <f t="shared" si="13"/>
        <v>2842.1250000000009</v>
      </c>
      <c r="R30" s="66">
        <f t="shared" si="13"/>
        <v>2842.1250000000009</v>
      </c>
      <c r="S30" s="66">
        <f t="shared" si="13"/>
        <v>2842.1250000000009</v>
      </c>
      <c r="T30" s="66">
        <f t="shared" si="13"/>
        <v>2842.1250000000009</v>
      </c>
      <c r="U30" s="66">
        <f t="shared" si="13"/>
        <v>2842.1250000000009</v>
      </c>
      <c r="V30" s="66">
        <f t="shared" si="13"/>
        <v>2842.1250000000009</v>
      </c>
      <c r="W30" s="66">
        <f t="shared" si="13"/>
        <v>2842.1250000000009</v>
      </c>
      <c r="X30" s="66">
        <f t="shared" si="13"/>
        <v>2842.1250000000009</v>
      </c>
      <c r="Y30" s="66">
        <f t="shared" si="13"/>
        <v>2842.1250000000009</v>
      </c>
      <c r="Z30" s="66">
        <f t="shared" si="13"/>
        <v>2842.1250000000009</v>
      </c>
      <c r="AA30" s="66">
        <f t="shared" si="13"/>
        <v>2842.1250000000009</v>
      </c>
      <c r="AB30" s="66">
        <f t="shared" si="13"/>
        <v>2842.1250000000009</v>
      </c>
      <c r="AC30" s="66">
        <f t="shared" si="13"/>
        <v>2842.1250000000009</v>
      </c>
    </row>
    <row r="31" spans="1:29" s="58" customFormat="1" x14ac:dyDescent="0.3">
      <c r="E31" s="59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8" customFormat="1" x14ac:dyDescent="0.3">
      <c r="E32" s="63" t="s">
        <v>67</v>
      </c>
      <c r="F32" s="67">
        <f t="shared" ref="F32:AC32" si="14">-MonthlyPremiumCupsSold*(CostPerCupReg+CostPerPremium)</f>
        <v>0</v>
      </c>
      <c r="G32" s="67">
        <f t="shared" si="14"/>
        <v>0</v>
      </c>
      <c r="H32" s="67">
        <f t="shared" si="14"/>
        <v>0</v>
      </c>
      <c r="I32" s="67">
        <f t="shared" si="14"/>
        <v>0</v>
      </c>
      <c r="J32" s="67">
        <f t="shared" si="14"/>
        <v>-302.44500000000005</v>
      </c>
      <c r="K32" s="67">
        <f t="shared" si="14"/>
        <v>-302.44500000000005</v>
      </c>
      <c r="L32" s="67">
        <f t="shared" si="14"/>
        <v>-302.44500000000005</v>
      </c>
      <c r="M32" s="67">
        <f t="shared" si="14"/>
        <v>-302.44500000000005</v>
      </c>
      <c r="N32" s="67">
        <f t="shared" si="14"/>
        <v>-302.44500000000005</v>
      </c>
      <c r="O32" s="67">
        <f t="shared" si="14"/>
        <v>-302.44500000000005</v>
      </c>
      <c r="P32" s="67">
        <f t="shared" si="14"/>
        <v>-302.44500000000005</v>
      </c>
      <c r="Q32" s="67">
        <f t="shared" si="14"/>
        <v>-302.44500000000005</v>
      </c>
      <c r="R32" s="67">
        <f t="shared" si="14"/>
        <v>-302.44500000000005</v>
      </c>
      <c r="S32" s="67">
        <f t="shared" si="14"/>
        <v>-302.44500000000005</v>
      </c>
      <c r="T32" s="67">
        <f t="shared" si="14"/>
        <v>-302.44500000000005</v>
      </c>
      <c r="U32" s="67">
        <f t="shared" si="14"/>
        <v>-302.44500000000005</v>
      </c>
      <c r="V32" s="67">
        <f t="shared" si="14"/>
        <v>-302.44500000000005</v>
      </c>
      <c r="W32" s="67">
        <f t="shared" si="14"/>
        <v>-302.44500000000005</v>
      </c>
      <c r="X32" s="67">
        <f t="shared" si="14"/>
        <v>-302.44500000000005</v>
      </c>
      <c r="Y32" s="67">
        <f t="shared" si="14"/>
        <v>-302.44500000000005</v>
      </c>
      <c r="Z32" s="67">
        <f t="shared" si="14"/>
        <v>-302.44500000000005</v>
      </c>
      <c r="AA32" s="67">
        <f t="shared" si="14"/>
        <v>-302.44500000000005</v>
      </c>
      <c r="AB32" s="67">
        <f t="shared" si="14"/>
        <v>-302.44500000000005</v>
      </c>
      <c r="AC32" s="67">
        <f t="shared" si="14"/>
        <v>-302.44500000000005</v>
      </c>
    </row>
    <row r="33" spans="1:29" s="58" customFormat="1" x14ac:dyDescent="0.3">
      <c r="E33" s="63" t="s">
        <v>68</v>
      </c>
      <c r="F33" s="67">
        <f t="shared" ref="F33:AC33" si="15">-MonthlyRegularCupsSold*CostPerCupReg</f>
        <v>0</v>
      </c>
      <c r="G33" s="67">
        <f t="shared" si="15"/>
        <v>0</v>
      </c>
      <c r="H33" s="67">
        <f t="shared" si="15"/>
        <v>0</v>
      </c>
      <c r="I33" s="67">
        <f t="shared" si="15"/>
        <v>0</v>
      </c>
      <c r="J33" s="67">
        <f t="shared" si="15"/>
        <v>-668.16750000000025</v>
      </c>
      <c r="K33" s="67">
        <f t="shared" si="15"/>
        <v>-668.16750000000025</v>
      </c>
      <c r="L33" s="67">
        <f t="shared" si="15"/>
        <v>-668.16750000000025</v>
      </c>
      <c r="M33" s="67">
        <f t="shared" si="15"/>
        <v>-668.16750000000025</v>
      </c>
      <c r="N33" s="67">
        <f t="shared" si="15"/>
        <v>-668.16750000000025</v>
      </c>
      <c r="O33" s="67">
        <f t="shared" si="15"/>
        <v>-668.16750000000025</v>
      </c>
      <c r="P33" s="67">
        <f t="shared" si="15"/>
        <v>-668.16750000000025</v>
      </c>
      <c r="Q33" s="67">
        <f t="shared" si="15"/>
        <v>-668.16750000000025</v>
      </c>
      <c r="R33" s="67">
        <f t="shared" si="15"/>
        <v>-668.16750000000025</v>
      </c>
      <c r="S33" s="67">
        <f t="shared" si="15"/>
        <v>-668.16750000000025</v>
      </c>
      <c r="T33" s="67">
        <f t="shared" si="15"/>
        <v>-668.16750000000025</v>
      </c>
      <c r="U33" s="67">
        <f t="shared" si="15"/>
        <v>-668.16750000000025</v>
      </c>
      <c r="V33" s="67">
        <f t="shared" si="15"/>
        <v>-668.16750000000025</v>
      </c>
      <c r="W33" s="67">
        <f t="shared" si="15"/>
        <v>-668.16750000000025</v>
      </c>
      <c r="X33" s="67">
        <f t="shared" si="15"/>
        <v>-668.16750000000025</v>
      </c>
      <c r="Y33" s="67">
        <f t="shared" si="15"/>
        <v>-668.16750000000025</v>
      </c>
      <c r="Z33" s="67">
        <f t="shared" si="15"/>
        <v>-668.16750000000025</v>
      </c>
      <c r="AA33" s="67">
        <f t="shared" si="15"/>
        <v>-668.16750000000025</v>
      </c>
      <c r="AB33" s="67">
        <f t="shared" si="15"/>
        <v>-668.16750000000025</v>
      </c>
      <c r="AC33" s="67">
        <f t="shared" si="15"/>
        <v>-668.16750000000025</v>
      </c>
    </row>
    <row r="34" spans="1:29" s="58" customFormat="1" x14ac:dyDescent="0.3">
      <c r="E34" s="63"/>
    </row>
    <row r="35" spans="1:29" s="58" customFormat="1" x14ac:dyDescent="0.3">
      <c r="E35" s="59" t="s">
        <v>69</v>
      </c>
      <c r="F35" s="60">
        <f>F32+F33</f>
        <v>0</v>
      </c>
      <c r="G35" s="60">
        <f t="shared" ref="G35:AC35" si="16">G32+G33</f>
        <v>0</v>
      </c>
      <c r="H35" s="60">
        <f t="shared" si="16"/>
        <v>0</v>
      </c>
      <c r="I35" s="60">
        <f t="shared" si="16"/>
        <v>0</v>
      </c>
      <c r="J35" s="60">
        <f t="shared" si="16"/>
        <v>-970.6125000000003</v>
      </c>
      <c r="K35" s="60">
        <f t="shared" si="16"/>
        <v>-970.6125000000003</v>
      </c>
      <c r="L35" s="60">
        <f t="shared" si="16"/>
        <v>-970.6125000000003</v>
      </c>
      <c r="M35" s="60">
        <f t="shared" si="16"/>
        <v>-970.6125000000003</v>
      </c>
      <c r="N35" s="60">
        <f t="shared" si="16"/>
        <v>-970.6125000000003</v>
      </c>
      <c r="O35" s="60">
        <f t="shared" si="16"/>
        <v>-970.6125000000003</v>
      </c>
      <c r="P35" s="60">
        <f t="shared" si="16"/>
        <v>-970.6125000000003</v>
      </c>
      <c r="Q35" s="60">
        <f t="shared" si="16"/>
        <v>-970.6125000000003</v>
      </c>
      <c r="R35" s="60">
        <f t="shared" si="16"/>
        <v>-970.6125000000003</v>
      </c>
      <c r="S35" s="60">
        <f t="shared" si="16"/>
        <v>-970.6125000000003</v>
      </c>
      <c r="T35" s="60">
        <f t="shared" si="16"/>
        <v>-970.6125000000003</v>
      </c>
      <c r="U35" s="60">
        <f t="shared" si="16"/>
        <v>-970.6125000000003</v>
      </c>
      <c r="V35" s="60">
        <f t="shared" si="16"/>
        <v>-970.6125000000003</v>
      </c>
      <c r="W35" s="60">
        <f t="shared" si="16"/>
        <v>-970.6125000000003</v>
      </c>
      <c r="X35" s="60">
        <f t="shared" si="16"/>
        <v>-970.6125000000003</v>
      </c>
      <c r="Y35" s="60">
        <f t="shared" si="16"/>
        <v>-970.6125000000003</v>
      </c>
      <c r="Z35" s="60">
        <f t="shared" si="16"/>
        <v>-970.6125000000003</v>
      </c>
      <c r="AA35" s="60">
        <f t="shared" si="16"/>
        <v>-970.6125000000003</v>
      </c>
      <c r="AB35" s="60">
        <f t="shared" si="16"/>
        <v>-970.6125000000003</v>
      </c>
      <c r="AC35" s="60">
        <f t="shared" si="16"/>
        <v>-970.6125000000003</v>
      </c>
    </row>
    <row r="36" spans="1:29" s="58" customFormat="1" x14ac:dyDescent="0.3"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s="68" customFormat="1" x14ac:dyDescent="0.3">
      <c r="E37" s="69" t="s">
        <v>72</v>
      </c>
      <c r="F37" s="72">
        <f t="shared" ref="F37:AC37" si="17">SetupHoursPerShift*DaysSelling</f>
        <v>0</v>
      </c>
      <c r="G37" s="72">
        <f t="shared" si="17"/>
        <v>0</v>
      </c>
      <c r="H37" s="72">
        <f t="shared" si="17"/>
        <v>0</v>
      </c>
      <c r="I37" s="72">
        <f t="shared" si="17"/>
        <v>0</v>
      </c>
      <c r="J37" s="72">
        <f t="shared" si="17"/>
        <v>12</v>
      </c>
      <c r="K37" s="72">
        <f t="shared" si="17"/>
        <v>12</v>
      </c>
      <c r="L37" s="72">
        <f t="shared" si="17"/>
        <v>12</v>
      </c>
      <c r="M37" s="72">
        <f t="shared" si="17"/>
        <v>12</v>
      </c>
      <c r="N37" s="72">
        <f t="shared" si="17"/>
        <v>12</v>
      </c>
      <c r="O37" s="72">
        <f t="shared" si="17"/>
        <v>12</v>
      </c>
      <c r="P37" s="72">
        <f t="shared" si="17"/>
        <v>12</v>
      </c>
      <c r="Q37" s="72">
        <f t="shared" si="17"/>
        <v>12</v>
      </c>
      <c r="R37" s="72">
        <f t="shared" si="17"/>
        <v>12</v>
      </c>
      <c r="S37" s="72">
        <f t="shared" si="17"/>
        <v>12</v>
      </c>
      <c r="T37" s="72">
        <f t="shared" si="17"/>
        <v>12</v>
      </c>
      <c r="U37" s="72">
        <f t="shared" si="17"/>
        <v>12</v>
      </c>
      <c r="V37" s="72">
        <f t="shared" si="17"/>
        <v>12</v>
      </c>
      <c r="W37" s="72">
        <f t="shared" si="17"/>
        <v>12</v>
      </c>
      <c r="X37" s="72">
        <f t="shared" si="17"/>
        <v>12</v>
      </c>
      <c r="Y37" s="72">
        <f t="shared" si="17"/>
        <v>12</v>
      </c>
      <c r="Z37" s="72">
        <f t="shared" si="17"/>
        <v>12</v>
      </c>
      <c r="AA37" s="72">
        <f t="shared" si="17"/>
        <v>12</v>
      </c>
      <c r="AB37" s="72">
        <f t="shared" si="17"/>
        <v>12</v>
      </c>
      <c r="AC37" s="72">
        <f t="shared" si="17"/>
        <v>12</v>
      </c>
    </row>
    <row r="38" spans="1:29" s="68" customFormat="1" x14ac:dyDescent="0.3">
      <c r="E38" s="69" t="s">
        <v>73</v>
      </c>
      <c r="F38" s="72">
        <f t="shared" ref="F38:AC38" si="18">DaysSelling*HoursOfOpsPerDay</f>
        <v>0</v>
      </c>
      <c r="G38" s="72">
        <f t="shared" si="18"/>
        <v>0</v>
      </c>
      <c r="H38" s="72">
        <f t="shared" si="18"/>
        <v>0</v>
      </c>
      <c r="I38" s="72">
        <f t="shared" si="18"/>
        <v>0</v>
      </c>
      <c r="J38" s="72">
        <f t="shared" si="18"/>
        <v>30</v>
      </c>
      <c r="K38" s="72">
        <f t="shared" si="18"/>
        <v>30</v>
      </c>
      <c r="L38" s="72">
        <f t="shared" si="18"/>
        <v>30</v>
      </c>
      <c r="M38" s="72">
        <f t="shared" si="18"/>
        <v>30</v>
      </c>
      <c r="N38" s="72">
        <f t="shared" si="18"/>
        <v>30</v>
      </c>
      <c r="O38" s="72">
        <f t="shared" si="18"/>
        <v>30</v>
      </c>
      <c r="P38" s="72">
        <f t="shared" si="18"/>
        <v>30</v>
      </c>
      <c r="Q38" s="72">
        <f t="shared" si="18"/>
        <v>30</v>
      </c>
      <c r="R38" s="72">
        <f t="shared" si="18"/>
        <v>30</v>
      </c>
      <c r="S38" s="72">
        <f t="shared" si="18"/>
        <v>30</v>
      </c>
      <c r="T38" s="72">
        <f t="shared" si="18"/>
        <v>30</v>
      </c>
      <c r="U38" s="72">
        <f t="shared" si="18"/>
        <v>30</v>
      </c>
      <c r="V38" s="72">
        <f t="shared" si="18"/>
        <v>30</v>
      </c>
      <c r="W38" s="72">
        <f t="shared" si="18"/>
        <v>30</v>
      </c>
      <c r="X38" s="72">
        <f t="shared" si="18"/>
        <v>30</v>
      </c>
      <c r="Y38" s="72">
        <f t="shared" si="18"/>
        <v>30</v>
      </c>
      <c r="Z38" s="72">
        <f t="shared" si="18"/>
        <v>30</v>
      </c>
      <c r="AA38" s="72">
        <f t="shared" si="18"/>
        <v>30</v>
      </c>
      <c r="AB38" s="72">
        <f t="shared" si="18"/>
        <v>30</v>
      </c>
      <c r="AC38" s="72">
        <f t="shared" si="18"/>
        <v>30</v>
      </c>
    </row>
    <row r="39" spans="1:29" s="68" customFormat="1" x14ac:dyDescent="0.3"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68" customFormat="1" x14ac:dyDescent="0.3">
      <c r="E40" s="69" t="s">
        <v>74</v>
      </c>
      <c r="F40" s="73">
        <f>F37+F38</f>
        <v>0</v>
      </c>
      <c r="G40" s="73">
        <f t="shared" ref="G40:AC40" si="19">G37+G38</f>
        <v>0</v>
      </c>
      <c r="H40" s="73">
        <f t="shared" si="19"/>
        <v>0</v>
      </c>
      <c r="I40" s="73">
        <f t="shared" si="19"/>
        <v>0</v>
      </c>
      <c r="J40" s="73">
        <f t="shared" si="19"/>
        <v>42</v>
      </c>
      <c r="K40" s="73">
        <f t="shared" si="19"/>
        <v>42</v>
      </c>
      <c r="L40" s="73">
        <f t="shared" si="19"/>
        <v>42</v>
      </c>
      <c r="M40" s="73">
        <f t="shared" si="19"/>
        <v>42</v>
      </c>
      <c r="N40" s="73">
        <f t="shared" si="19"/>
        <v>42</v>
      </c>
      <c r="O40" s="73">
        <f t="shared" si="19"/>
        <v>42</v>
      </c>
      <c r="P40" s="73">
        <f t="shared" si="19"/>
        <v>42</v>
      </c>
      <c r="Q40" s="73">
        <f t="shared" si="19"/>
        <v>42</v>
      </c>
      <c r="R40" s="73">
        <f t="shared" si="19"/>
        <v>42</v>
      </c>
      <c r="S40" s="73">
        <f t="shared" si="19"/>
        <v>42</v>
      </c>
      <c r="T40" s="73">
        <f t="shared" si="19"/>
        <v>42</v>
      </c>
      <c r="U40" s="73">
        <f t="shared" si="19"/>
        <v>42</v>
      </c>
      <c r="V40" s="73">
        <f t="shared" si="19"/>
        <v>42</v>
      </c>
      <c r="W40" s="73">
        <f t="shared" si="19"/>
        <v>42</v>
      </c>
      <c r="X40" s="73">
        <f t="shared" si="19"/>
        <v>42</v>
      </c>
      <c r="Y40" s="73">
        <f t="shared" si="19"/>
        <v>42</v>
      </c>
      <c r="Z40" s="73">
        <f t="shared" si="19"/>
        <v>42</v>
      </c>
      <c r="AA40" s="73">
        <f t="shared" si="19"/>
        <v>42</v>
      </c>
      <c r="AB40" s="73">
        <f t="shared" si="19"/>
        <v>42</v>
      </c>
      <c r="AC40" s="73">
        <f t="shared" si="19"/>
        <v>42</v>
      </c>
    </row>
    <row r="41" spans="1:29" s="68" customFormat="1" x14ac:dyDescent="0.3"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68" customFormat="1" x14ac:dyDescent="0.3">
      <c r="A42" s="74"/>
      <c r="B42" s="74"/>
      <c r="C42" s="74"/>
      <c r="E42" s="69" t="s">
        <v>75</v>
      </c>
      <c r="F42" s="70">
        <f t="shared" ref="F42:AC42" si="20">-F40*HourlyWage</f>
        <v>0</v>
      </c>
      <c r="G42" s="70">
        <f t="shared" si="20"/>
        <v>0</v>
      </c>
      <c r="H42" s="70">
        <f t="shared" si="20"/>
        <v>0</v>
      </c>
      <c r="I42" s="70">
        <f t="shared" si="20"/>
        <v>0</v>
      </c>
      <c r="J42" s="70">
        <f t="shared" si="20"/>
        <v>-504</v>
      </c>
      <c r="K42" s="70">
        <f t="shared" si="20"/>
        <v>-504</v>
      </c>
      <c r="L42" s="70">
        <f t="shared" si="20"/>
        <v>-504</v>
      </c>
      <c r="M42" s="70">
        <f t="shared" si="20"/>
        <v>-504</v>
      </c>
      <c r="N42" s="70">
        <f t="shared" si="20"/>
        <v>-504</v>
      </c>
      <c r="O42" s="70">
        <f t="shared" si="20"/>
        <v>-504</v>
      </c>
      <c r="P42" s="70">
        <f t="shared" si="20"/>
        <v>-504</v>
      </c>
      <c r="Q42" s="70">
        <f t="shared" si="20"/>
        <v>-504</v>
      </c>
      <c r="R42" s="70">
        <f t="shared" si="20"/>
        <v>-504</v>
      </c>
      <c r="S42" s="70">
        <f t="shared" si="20"/>
        <v>-504</v>
      </c>
      <c r="T42" s="70">
        <f t="shared" si="20"/>
        <v>-504</v>
      </c>
      <c r="U42" s="70">
        <f t="shared" si="20"/>
        <v>-504</v>
      </c>
      <c r="V42" s="70">
        <f t="shared" si="20"/>
        <v>-504</v>
      </c>
      <c r="W42" s="70">
        <f t="shared" si="20"/>
        <v>-504</v>
      </c>
      <c r="X42" s="70">
        <f t="shared" si="20"/>
        <v>-504</v>
      </c>
      <c r="Y42" s="70">
        <f t="shared" si="20"/>
        <v>-504</v>
      </c>
      <c r="Z42" s="70">
        <f t="shared" si="20"/>
        <v>-504</v>
      </c>
      <c r="AA42" s="70">
        <f t="shared" si="20"/>
        <v>-504</v>
      </c>
      <c r="AB42" s="70">
        <f t="shared" si="20"/>
        <v>-504</v>
      </c>
      <c r="AC42" s="70">
        <f t="shared" si="20"/>
        <v>-504</v>
      </c>
    </row>
    <row r="43" spans="1:29" s="74" customFormat="1" x14ac:dyDescent="0.3">
      <c r="E43" s="71"/>
    </row>
    <row r="44" spans="1:29" s="74" customFormat="1" x14ac:dyDescent="0.3">
      <c r="E44" s="71" t="s">
        <v>76</v>
      </c>
      <c r="F44" s="75">
        <f>F35+F42</f>
        <v>0</v>
      </c>
      <c r="G44" s="75">
        <f t="shared" ref="G44:AC44" si="21">G35+G42</f>
        <v>0</v>
      </c>
      <c r="H44" s="75">
        <f t="shared" si="21"/>
        <v>0</v>
      </c>
      <c r="I44" s="75">
        <f t="shared" si="21"/>
        <v>0</v>
      </c>
      <c r="J44" s="75">
        <f t="shared" si="21"/>
        <v>-1474.6125000000002</v>
      </c>
      <c r="K44" s="75">
        <f t="shared" si="21"/>
        <v>-1474.6125000000002</v>
      </c>
      <c r="L44" s="75">
        <f t="shared" si="21"/>
        <v>-1474.6125000000002</v>
      </c>
      <c r="M44" s="75">
        <f t="shared" si="21"/>
        <v>-1474.6125000000002</v>
      </c>
      <c r="N44" s="75">
        <f t="shared" si="21"/>
        <v>-1474.6125000000002</v>
      </c>
      <c r="O44" s="75">
        <f t="shared" si="21"/>
        <v>-1474.6125000000002</v>
      </c>
      <c r="P44" s="75">
        <f t="shared" si="21"/>
        <v>-1474.6125000000002</v>
      </c>
      <c r="Q44" s="75">
        <f t="shared" si="21"/>
        <v>-1474.6125000000002</v>
      </c>
      <c r="R44" s="75">
        <f t="shared" si="21"/>
        <v>-1474.6125000000002</v>
      </c>
      <c r="S44" s="75">
        <f t="shared" si="21"/>
        <v>-1474.6125000000002</v>
      </c>
      <c r="T44" s="75">
        <f t="shared" si="21"/>
        <v>-1474.6125000000002</v>
      </c>
      <c r="U44" s="75">
        <f t="shared" si="21"/>
        <v>-1474.6125000000002</v>
      </c>
      <c r="V44" s="75">
        <f t="shared" si="21"/>
        <v>-1474.6125000000002</v>
      </c>
      <c r="W44" s="75">
        <f t="shared" si="21"/>
        <v>-1474.6125000000002</v>
      </c>
      <c r="X44" s="75">
        <f t="shared" si="21"/>
        <v>-1474.6125000000002</v>
      </c>
      <c r="Y44" s="75">
        <f t="shared" si="21"/>
        <v>-1474.6125000000002</v>
      </c>
      <c r="Z44" s="75">
        <f t="shared" si="21"/>
        <v>-1474.6125000000002</v>
      </c>
      <c r="AA44" s="75">
        <f t="shared" si="21"/>
        <v>-1474.6125000000002</v>
      </c>
      <c r="AB44" s="75">
        <f t="shared" si="21"/>
        <v>-1474.6125000000002</v>
      </c>
      <c r="AC44" s="75">
        <f t="shared" si="21"/>
        <v>-1474.6125000000002</v>
      </c>
    </row>
    <row r="47" spans="1:29" x14ac:dyDescent="0.3">
      <c r="D47" s="55"/>
      <c r="E47" s="56" t="s">
        <v>114</v>
      </c>
      <c r="F47" s="57">
        <f t="shared" ref="F47:AC47" si="22">MonthlyGrossRevenue+TotalMonthlyCostOfOperations</f>
        <v>0</v>
      </c>
      <c r="G47" s="57">
        <f t="shared" si="22"/>
        <v>0</v>
      </c>
      <c r="H47" s="57">
        <f t="shared" si="22"/>
        <v>0</v>
      </c>
      <c r="I47" s="57">
        <f t="shared" si="22"/>
        <v>0</v>
      </c>
      <c r="J47" s="57">
        <f t="shared" si="22"/>
        <v>1367.5125000000007</v>
      </c>
      <c r="K47" s="57">
        <f t="shared" si="22"/>
        <v>1367.5125000000007</v>
      </c>
      <c r="L47" s="57">
        <f t="shared" si="22"/>
        <v>1367.5125000000007</v>
      </c>
      <c r="M47" s="57">
        <f t="shared" si="22"/>
        <v>1367.5125000000007</v>
      </c>
      <c r="N47" s="57">
        <f t="shared" si="22"/>
        <v>1367.5125000000007</v>
      </c>
      <c r="O47" s="57">
        <f t="shared" si="22"/>
        <v>1367.5125000000007</v>
      </c>
      <c r="P47" s="57">
        <f t="shared" si="22"/>
        <v>1367.5125000000007</v>
      </c>
      <c r="Q47" s="57">
        <f t="shared" si="22"/>
        <v>1367.5125000000007</v>
      </c>
      <c r="R47" s="57">
        <f t="shared" si="22"/>
        <v>1367.5125000000007</v>
      </c>
      <c r="S47" s="57">
        <f t="shared" si="22"/>
        <v>1367.5125000000007</v>
      </c>
      <c r="T47" s="57">
        <f t="shared" si="22"/>
        <v>1367.5125000000007</v>
      </c>
      <c r="U47" s="57">
        <f t="shared" si="22"/>
        <v>1367.5125000000007</v>
      </c>
      <c r="V47" s="57">
        <f t="shared" si="22"/>
        <v>1367.5125000000007</v>
      </c>
      <c r="W47" s="57">
        <f t="shared" si="22"/>
        <v>1367.5125000000007</v>
      </c>
      <c r="X47" s="57">
        <f t="shared" si="22"/>
        <v>1367.5125000000007</v>
      </c>
      <c r="Y47" s="57">
        <f t="shared" si="22"/>
        <v>1367.5125000000007</v>
      </c>
      <c r="Z47" s="57">
        <f t="shared" si="22"/>
        <v>1367.5125000000007</v>
      </c>
      <c r="AA47" s="57">
        <f t="shared" si="22"/>
        <v>1367.5125000000007</v>
      </c>
      <c r="AB47" s="57">
        <f t="shared" si="22"/>
        <v>1367.5125000000007</v>
      </c>
      <c r="AC47" s="57">
        <f t="shared" si="22"/>
        <v>1367.5125000000007</v>
      </c>
    </row>
    <row r="49" spans="5:29" ht="1.05" customHeight="1" x14ac:dyDescent="0.3">
      <c r="E49" s="3" t="s">
        <v>58</v>
      </c>
      <c r="F49" s="54">
        <f>F47</f>
        <v>0</v>
      </c>
      <c r="G49" s="54">
        <f>F49+G47</f>
        <v>0</v>
      </c>
      <c r="H49" s="54">
        <f t="shared" ref="H49:AC49" si="23">G49+H47</f>
        <v>0</v>
      </c>
      <c r="I49" s="54">
        <f t="shared" si="23"/>
        <v>0</v>
      </c>
      <c r="J49" s="54">
        <f t="shared" si="23"/>
        <v>1367.5125000000007</v>
      </c>
      <c r="K49" s="54">
        <f t="shared" si="23"/>
        <v>2735.0250000000015</v>
      </c>
      <c r="L49" s="54">
        <f t="shared" si="23"/>
        <v>4102.5375000000022</v>
      </c>
      <c r="M49" s="54">
        <f t="shared" si="23"/>
        <v>5470.0500000000029</v>
      </c>
      <c r="N49" s="54">
        <f t="shared" si="23"/>
        <v>6837.5625000000036</v>
      </c>
      <c r="O49" s="54">
        <f t="shared" si="23"/>
        <v>8205.0750000000044</v>
      </c>
      <c r="P49" s="54">
        <f t="shared" si="23"/>
        <v>9572.5875000000051</v>
      </c>
      <c r="Q49" s="54">
        <f t="shared" si="23"/>
        <v>10940.100000000006</v>
      </c>
      <c r="R49" s="54">
        <f t="shared" si="23"/>
        <v>12307.612500000007</v>
      </c>
      <c r="S49" s="54">
        <f t="shared" si="23"/>
        <v>13675.125000000007</v>
      </c>
      <c r="T49" s="54">
        <f t="shared" si="23"/>
        <v>15042.637500000008</v>
      </c>
      <c r="U49" s="54">
        <f t="shared" si="23"/>
        <v>16410.150000000009</v>
      </c>
      <c r="V49" s="54">
        <f t="shared" si="23"/>
        <v>17777.662500000009</v>
      </c>
      <c r="W49" s="54">
        <f t="shared" si="23"/>
        <v>19145.17500000001</v>
      </c>
      <c r="X49" s="54">
        <f t="shared" si="23"/>
        <v>20512.687500000011</v>
      </c>
      <c r="Y49" s="54">
        <f t="shared" si="23"/>
        <v>21880.200000000012</v>
      </c>
      <c r="Z49" s="54">
        <f t="shared" si="23"/>
        <v>23247.712500000012</v>
      </c>
      <c r="AA49" s="54">
        <f t="shared" si="23"/>
        <v>24615.225000000013</v>
      </c>
      <c r="AB49" s="54">
        <f t="shared" si="23"/>
        <v>25982.737500000014</v>
      </c>
      <c r="AC49" s="54">
        <f t="shared" si="23"/>
        <v>27350.250000000015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49"/>
  <sheetViews>
    <sheetView showGridLines="0" topLeftCell="C1" zoomScale="130" zoomScaleNormal="130" zoomScalePageLayoutView="130" workbookViewId="0">
      <selection activeCell="E10" sqref="E10"/>
    </sheetView>
  </sheetViews>
  <sheetFormatPr defaultColWidth="0" defaultRowHeight="15.6" x14ac:dyDescent="0.3"/>
  <cols>
    <col min="1" max="1" width="28" bestFit="1" customWidth="1"/>
    <col min="2" max="2" width="10.796875" customWidth="1"/>
    <col min="3" max="3" width="2.5" customWidth="1"/>
    <col min="4" max="4" width="12.796875" customWidth="1"/>
    <col min="5" max="5" width="14.5" style="3" customWidth="1"/>
    <col min="6" max="29" width="10.796875" customWidth="1"/>
    <col min="30" max="16384" width="10.796875" hidden="1"/>
  </cols>
  <sheetData>
    <row r="1" spans="1:29" s="2" customFormat="1" x14ac:dyDescent="0.3">
      <c r="A1" s="63" t="s">
        <v>46</v>
      </c>
      <c r="B1" s="116">
        <f>'Combined Revenues'!C2</f>
        <v>2.5</v>
      </c>
      <c r="C1"/>
      <c r="E1" s="3" t="s">
        <v>44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</row>
    <row r="2" spans="1:29" s="2" customFormat="1" x14ac:dyDescent="0.3">
      <c r="A2" s="63" t="s">
        <v>59</v>
      </c>
      <c r="B2" s="116">
        <f>'Combined Revenues'!C3</f>
        <v>0.5</v>
      </c>
      <c r="C2"/>
      <c r="D2" s="79"/>
      <c r="E2" s="71" t="s">
        <v>83</v>
      </c>
      <c r="F2" s="79">
        <f>IF(F1&gt;('Combined Revenues'!$I$7-1),1,0)</f>
        <v>0</v>
      </c>
      <c r="G2" s="79">
        <f>IF(G1&gt;('Combined Revenues'!$I$7-1),1,0)</f>
        <v>0</v>
      </c>
      <c r="H2" s="79">
        <f>IF(H1&gt;('Combined Revenues'!$I$7-1),1,0)</f>
        <v>0</v>
      </c>
      <c r="I2" s="79">
        <f>IF(I1&gt;('Combined Revenues'!$I$7-1),1,0)</f>
        <v>0</v>
      </c>
      <c r="J2" s="79">
        <f>IF(J1&gt;('Combined Revenues'!$I$7-1),1,0)</f>
        <v>0</v>
      </c>
      <c r="K2" s="79">
        <f>IF(K1&gt;('Combined Revenues'!$I$7-1),1,0)</f>
        <v>0</v>
      </c>
      <c r="L2" s="79">
        <f>IF(L1&gt;('Combined Revenues'!$I$7-1),1,0)</f>
        <v>1</v>
      </c>
      <c r="M2" s="79">
        <f>IF(M1&gt;('Combined Revenues'!$I$7-1),1,0)</f>
        <v>1</v>
      </c>
      <c r="N2" s="79">
        <f>IF(N1&gt;('Combined Revenues'!$I$7-1),1,0)</f>
        <v>1</v>
      </c>
      <c r="O2" s="79">
        <f>IF(O1&gt;('Combined Revenues'!$I$7-1),1,0)</f>
        <v>1</v>
      </c>
      <c r="P2" s="79">
        <f>IF(P1&gt;('Combined Revenues'!$I$7-1),1,0)</f>
        <v>1</v>
      </c>
      <c r="Q2" s="79">
        <f>IF(Q1&gt;('Combined Revenues'!$I$7-1),1,0)</f>
        <v>1</v>
      </c>
      <c r="R2" s="79">
        <f>IF(R1&gt;('Combined Revenues'!$I$7-1),1,0)</f>
        <v>1</v>
      </c>
      <c r="S2" s="79">
        <f>IF(S1&gt;('Combined Revenues'!$I$7-1),1,0)</f>
        <v>1</v>
      </c>
      <c r="T2" s="79">
        <f>IF(T1&gt;('Combined Revenues'!$I$7-1),1,0)</f>
        <v>1</v>
      </c>
      <c r="U2" s="79">
        <f>IF(U1&gt;('Combined Revenues'!$I$7-1),1,0)</f>
        <v>1</v>
      </c>
      <c r="V2" s="79">
        <f>IF(V1&gt;('Combined Revenues'!$I$7-1),1,0)</f>
        <v>1</v>
      </c>
      <c r="W2" s="79">
        <f>IF(W1&gt;('Combined Revenues'!$I$7-1),1,0)</f>
        <v>1</v>
      </c>
      <c r="X2" s="79">
        <f>IF(X1&gt;('Combined Revenues'!$I$7-1),1,0)</f>
        <v>1</v>
      </c>
      <c r="Y2" s="79">
        <f>IF(Y1&gt;('Combined Revenues'!$I$7-1),1,0)</f>
        <v>1</v>
      </c>
      <c r="Z2" s="79">
        <f>IF(Z1&gt;('Combined Revenues'!$I$7-1),1,0)</f>
        <v>1</v>
      </c>
      <c r="AA2" s="79">
        <f>IF(AA1&gt;('Combined Revenues'!$I$7-1),1,0)</f>
        <v>1</v>
      </c>
      <c r="AB2" s="79">
        <f>IF(AB1&gt;('Combined Revenues'!$I$7-1),1,0)</f>
        <v>1</v>
      </c>
      <c r="AC2" s="79">
        <f>IF(AC1&gt;('Combined Revenues'!$I$7-1),1,0)</f>
        <v>1</v>
      </c>
    </row>
    <row r="3" spans="1:29" s="2" customFormat="1" x14ac:dyDescent="0.3">
      <c r="A3" s="62"/>
      <c r="B3" s="117"/>
      <c r="C3"/>
      <c r="E3" s="3"/>
    </row>
    <row r="4" spans="1:29" x14ac:dyDescent="0.3">
      <c r="A4" s="63" t="s">
        <v>55</v>
      </c>
      <c r="B4" s="116">
        <f>'Combined Revenues'!C5</f>
        <v>0.89</v>
      </c>
      <c r="D4" s="62"/>
      <c r="E4" s="63" t="s">
        <v>45</v>
      </c>
      <c r="F4" s="117">
        <f>F2*'Combined Revenues'!$I$2</f>
        <v>0</v>
      </c>
      <c r="G4">
        <f>G2*'Combined Revenues'!$I$2</f>
        <v>0</v>
      </c>
      <c r="H4">
        <f>H2*'Combined Revenues'!$I$2</f>
        <v>0</v>
      </c>
      <c r="I4">
        <f>I2*'Combined Revenues'!$I$2</f>
        <v>0</v>
      </c>
      <c r="J4">
        <f>J2*'Combined Revenues'!$I$2</f>
        <v>0</v>
      </c>
      <c r="K4">
        <f>K2*'Combined Revenues'!$I$2</f>
        <v>0</v>
      </c>
      <c r="L4">
        <f>L2*'Combined Revenues'!$I$2</f>
        <v>8</v>
      </c>
      <c r="M4">
        <f>M2*'Combined Revenues'!$I$2</f>
        <v>8</v>
      </c>
      <c r="N4">
        <f>N2*'Combined Revenues'!$I$2</f>
        <v>8</v>
      </c>
      <c r="O4">
        <f>O2*'Combined Revenues'!$I$2</f>
        <v>8</v>
      </c>
      <c r="P4">
        <f>P2*'Combined Revenues'!$I$2</f>
        <v>8</v>
      </c>
      <c r="Q4">
        <f>Q2*'Combined Revenues'!$I$2</f>
        <v>8</v>
      </c>
      <c r="R4">
        <f>R2*'Combined Revenues'!$I$2</f>
        <v>8</v>
      </c>
      <c r="S4">
        <f>S2*'Combined Revenues'!$I$2</f>
        <v>8</v>
      </c>
      <c r="T4">
        <f>T2*'Combined Revenues'!$I$2</f>
        <v>8</v>
      </c>
      <c r="U4">
        <f>U2*'Combined Revenues'!$I$2</f>
        <v>8</v>
      </c>
      <c r="V4">
        <f>V2*'Combined Revenues'!$I$2</f>
        <v>8</v>
      </c>
      <c r="W4">
        <f>W2*'Combined Revenues'!$I$2</f>
        <v>8</v>
      </c>
      <c r="X4">
        <f>X2*'Combined Revenues'!$I$2</f>
        <v>8</v>
      </c>
      <c r="Y4">
        <f>Y2*'Combined Revenues'!$I$2</f>
        <v>8</v>
      </c>
      <c r="Z4">
        <f>Z2*'Combined Revenues'!$I$2</f>
        <v>8</v>
      </c>
      <c r="AA4">
        <f>AA2*'Combined Revenues'!$I$2</f>
        <v>8</v>
      </c>
      <c r="AB4">
        <f>AB2*'Combined Revenues'!$I$2</f>
        <v>8</v>
      </c>
      <c r="AC4">
        <f>AC2*'Combined Revenues'!$I$2</f>
        <v>8</v>
      </c>
    </row>
    <row r="5" spans="1:29" x14ac:dyDescent="0.3">
      <c r="A5" s="63" t="s">
        <v>60</v>
      </c>
      <c r="B5" s="116">
        <f>'Combined Revenues'!C6</f>
        <v>0.05</v>
      </c>
      <c r="F5" s="3"/>
      <c r="G5" s="3"/>
    </row>
    <row r="6" spans="1:29" x14ac:dyDescent="0.3">
      <c r="A6" s="62"/>
      <c r="B6" s="117"/>
      <c r="D6" s="114"/>
      <c r="E6" s="115" t="s">
        <v>54</v>
      </c>
      <c r="F6" s="120">
        <f>'Combined Revenues'!I3</f>
        <v>350</v>
      </c>
      <c r="G6" s="38">
        <f>F6</f>
        <v>350</v>
      </c>
      <c r="H6" s="38">
        <f t="shared" ref="H6:AC6" si="0">G6</f>
        <v>350</v>
      </c>
      <c r="I6" s="38">
        <f t="shared" si="0"/>
        <v>350</v>
      </c>
      <c r="J6" s="38">
        <f t="shared" si="0"/>
        <v>350</v>
      </c>
      <c r="K6" s="38">
        <f t="shared" si="0"/>
        <v>350</v>
      </c>
      <c r="L6" s="38">
        <f t="shared" si="0"/>
        <v>350</v>
      </c>
      <c r="M6" s="38">
        <f t="shared" si="0"/>
        <v>350</v>
      </c>
      <c r="N6" s="38">
        <f t="shared" si="0"/>
        <v>350</v>
      </c>
      <c r="O6" s="38">
        <f t="shared" si="0"/>
        <v>350</v>
      </c>
      <c r="P6" s="38">
        <f t="shared" si="0"/>
        <v>350</v>
      </c>
      <c r="Q6" s="38">
        <f t="shared" si="0"/>
        <v>350</v>
      </c>
      <c r="R6" s="38">
        <f t="shared" si="0"/>
        <v>350</v>
      </c>
      <c r="S6" s="38">
        <f t="shared" si="0"/>
        <v>350</v>
      </c>
      <c r="T6" s="38">
        <f t="shared" si="0"/>
        <v>350</v>
      </c>
      <c r="U6" s="38">
        <f t="shared" si="0"/>
        <v>350</v>
      </c>
      <c r="V6" s="38">
        <f t="shared" si="0"/>
        <v>350</v>
      </c>
      <c r="W6" s="38">
        <f t="shared" si="0"/>
        <v>350</v>
      </c>
      <c r="X6" s="38">
        <f t="shared" si="0"/>
        <v>350</v>
      </c>
      <c r="Y6" s="38">
        <f t="shared" si="0"/>
        <v>350</v>
      </c>
      <c r="Z6" s="38">
        <f t="shared" si="0"/>
        <v>350</v>
      </c>
      <c r="AA6" s="38">
        <f t="shared" si="0"/>
        <v>350</v>
      </c>
      <c r="AB6" s="38">
        <f t="shared" si="0"/>
        <v>350</v>
      </c>
      <c r="AC6" s="39">
        <f t="shared" si="0"/>
        <v>350</v>
      </c>
    </row>
    <row r="7" spans="1:29" x14ac:dyDescent="0.3">
      <c r="A7" s="63" t="s">
        <v>61</v>
      </c>
      <c r="B7" s="118">
        <f>'Combined Revenues'!C8</f>
        <v>0.3</v>
      </c>
      <c r="D7" s="40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 x14ac:dyDescent="0.3">
      <c r="A8" s="62"/>
      <c r="B8" s="117"/>
      <c r="D8" s="40"/>
      <c r="E8" s="41" t="s">
        <v>47</v>
      </c>
      <c r="F8" s="44">
        <f t="shared" ref="F8:AC8" si="1">AvgFootTrafficPerHour*HoursOfOpsPerDay</f>
        <v>1750</v>
      </c>
      <c r="G8" s="44">
        <f t="shared" si="1"/>
        <v>1750</v>
      </c>
      <c r="H8" s="44">
        <f t="shared" si="1"/>
        <v>1750</v>
      </c>
      <c r="I8" s="44">
        <f t="shared" si="1"/>
        <v>1750</v>
      </c>
      <c r="J8" s="44">
        <f t="shared" si="1"/>
        <v>1750</v>
      </c>
      <c r="K8" s="44">
        <f t="shared" si="1"/>
        <v>1750</v>
      </c>
      <c r="L8" s="44">
        <f t="shared" si="1"/>
        <v>1750</v>
      </c>
      <c r="M8" s="44">
        <f t="shared" si="1"/>
        <v>1750</v>
      </c>
      <c r="N8" s="44">
        <f t="shared" si="1"/>
        <v>1750</v>
      </c>
      <c r="O8" s="44">
        <f t="shared" si="1"/>
        <v>1750</v>
      </c>
      <c r="P8" s="44">
        <f t="shared" si="1"/>
        <v>1750</v>
      </c>
      <c r="Q8" s="44">
        <f t="shared" si="1"/>
        <v>1750</v>
      </c>
      <c r="R8" s="44">
        <f t="shared" si="1"/>
        <v>1750</v>
      </c>
      <c r="S8" s="44">
        <f t="shared" si="1"/>
        <v>1750</v>
      </c>
      <c r="T8" s="44">
        <f t="shared" si="1"/>
        <v>1750</v>
      </c>
      <c r="U8" s="44">
        <f t="shared" si="1"/>
        <v>1750</v>
      </c>
      <c r="V8" s="44">
        <f t="shared" si="1"/>
        <v>1750</v>
      </c>
      <c r="W8" s="44">
        <f t="shared" si="1"/>
        <v>1750</v>
      </c>
      <c r="X8" s="44">
        <f t="shared" si="1"/>
        <v>1750</v>
      </c>
      <c r="Y8" s="44">
        <f t="shared" si="1"/>
        <v>1750</v>
      </c>
      <c r="Z8" s="44">
        <f t="shared" si="1"/>
        <v>1750</v>
      </c>
      <c r="AA8" s="44">
        <f t="shared" si="1"/>
        <v>1750</v>
      </c>
      <c r="AB8" s="44">
        <f t="shared" si="1"/>
        <v>1750</v>
      </c>
      <c r="AC8" s="45">
        <f t="shared" si="1"/>
        <v>1750</v>
      </c>
    </row>
    <row r="9" spans="1:29" x14ac:dyDescent="0.3">
      <c r="A9" s="63" t="s">
        <v>53</v>
      </c>
      <c r="B9" s="119">
        <f>'Combined Revenues'!C10</f>
        <v>5</v>
      </c>
      <c r="D9" s="40"/>
      <c r="E9" s="41"/>
      <c r="F9" s="42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</row>
    <row r="10" spans="1:29" x14ac:dyDescent="0.3">
      <c r="A10" s="62"/>
      <c r="B10" s="117"/>
      <c r="D10" s="47"/>
      <c r="E10" s="48" t="s">
        <v>48</v>
      </c>
      <c r="F10" s="49">
        <f t="shared" ref="F10:AC10" si="2">DaysSelling*AvgDailyFootTraffic</f>
        <v>0</v>
      </c>
      <c r="G10" s="49">
        <f t="shared" si="2"/>
        <v>0</v>
      </c>
      <c r="H10" s="49">
        <f t="shared" si="2"/>
        <v>0</v>
      </c>
      <c r="I10" s="49">
        <f t="shared" si="2"/>
        <v>0</v>
      </c>
      <c r="J10" s="49">
        <f t="shared" si="2"/>
        <v>0</v>
      </c>
      <c r="K10" s="49">
        <f t="shared" si="2"/>
        <v>0</v>
      </c>
      <c r="L10" s="49">
        <f t="shared" si="2"/>
        <v>14000</v>
      </c>
      <c r="M10" s="49">
        <f t="shared" si="2"/>
        <v>14000</v>
      </c>
      <c r="N10" s="49">
        <f t="shared" si="2"/>
        <v>14000</v>
      </c>
      <c r="O10" s="49">
        <f t="shared" si="2"/>
        <v>14000</v>
      </c>
      <c r="P10" s="49">
        <f t="shared" si="2"/>
        <v>14000</v>
      </c>
      <c r="Q10" s="49">
        <f t="shared" si="2"/>
        <v>14000</v>
      </c>
      <c r="R10" s="49">
        <f t="shared" si="2"/>
        <v>14000</v>
      </c>
      <c r="S10" s="49">
        <f t="shared" si="2"/>
        <v>14000</v>
      </c>
      <c r="T10" s="49">
        <f t="shared" si="2"/>
        <v>14000</v>
      </c>
      <c r="U10" s="49">
        <f t="shared" si="2"/>
        <v>14000</v>
      </c>
      <c r="V10" s="49">
        <f t="shared" si="2"/>
        <v>14000</v>
      </c>
      <c r="W10" s="49">
        <f t="shared" si="2"/>
        <v>14000</v>
      </c>
      <c r="X10" s="49">
        <f t="shared" si="2"/>
        <v>14000</v>
      </c>
      <c r="Y10" s="49">
        <f t="shared" si="2"/>
        <v>14000</v>
      </c>
      <c r="Z10" s="49">
        <f t="shared" si="2"/>
        <v>14000</v>
      </c>
      <c r="AA10" s="49">
        <f t="shared" si="2"/>
        <v>14000</v>
      </c>
      <c r="AB10" s="49">
        <f t="shared" si="2"/>
        <v>14000</v>
      </c>
      <c r="AC10" s="50">
        <f t="shared" si="2"/>
        <v>14000</v>
      </c>
    </row>
    <row r="11" spans="1:29" x14ac:dyDescent="0.3">
      <c r="A11" s="63" t="s">
        <v>70</v>
      </c>
      <c r="B11" s="116">
        <f>'Combined Revenues'!C12</f>
        <v>12</v>
      </c>
    </row>
    <row r="12" spans="1:29" x14ac:dyDescent="0.3">
      <c r="A12" s="62"/>
      <c r="B12" s="117"/>
      <c r="D12" s="114"/>
      <c r="E12" s="115" t="s">
        <v>30</v>
      </c>
      <c r="F12" s="121">
        <f>'Combined Revenues'!I4</f>
        <v>0.2</v>
      </c>
      <c r="G12" s="51">
        <f>F12</f>
        <v>0.2</v>
      </c>
      <c r="H12" s="51">
        <f t="shared" ref="H12:AC12" si="3">G12</f>
        <v>0.2</v>
      </c>
      <c r="I12" s="51">
        <f t="shared" si="3"/>
        <v>0.2</v>
      </c>
      <c r="J12" s="51">
        <f t="shared" si="3"/>
        <v>0.2</v>
      </c>
      <c r="K12" s="51">
        <f t="shared" si="3"/>
        <v>0.2</v>
      </c>
      <c r="L12" s="51">
        <f t="shared" si="3"/>
        <v>0.2</v>
      </c>
      <c r="M12" s="51">
        <f t="shared" si="3"/>
        <v>0.2</v>
      </c>
      <c r="N12" s="51">
        <f t="shared" si="3"/>
        <v>0.2</v>
      </c>
      <c r="O12" s="51">
        <f t="shared" si="3"/>
        <v>0.2</v>
      </c>
      <c r="P12" s="51">
        <f t="shared" si="3"/>
        <v>0.2</v>
      </c>
      <c r="Q12" s="51">
        <f t="shared" si="3"/>
        <v>0.2</v>
      </c>
      <c r="R12" s="51">
        <f t="shared" si="3"/>
        <v>0.2</v>
      </c>
      <c r="S12" s="51">
        <f t="shared" si="3"/>
        <v>0.2</v>
      </c>
      <c r="T12" s="51">
        <f t="shared" si="3"/>
        <v>0.2</v>
      </c>
      <c r="U12" s="51">
        <f t="shared" si="3"/>
        <v>0.2</v>
      </c>
      <c r="V12" s="51">
        <f t="shared" si="3"/>
        <v>0.2</v>
      </c>
      <c r="W12" s="51">
        <f t="shared" si="3"/>
        <v>0.2</v>
      </c>
      <c r="X12" s="51">
        <f t="shared" si="3"/>
        <v>0.2</v>
      </c>
      <c r="Y12" s="51">
        <f t="shared" si="3"/>
        <v>0.2</v>
      </c>
      <c r="Z12" s="51">
        <f t="shared" si="3"/>
        <v>0.2</v>
      </c>
      <c r="AA12" s="51">
        <f t="shared" si="3"/>
        <v>0.2</v>
      </c>
      <c r="AB12" s="51">
        <f t="shared" si="3"/>
        <v>0.2</v>
      </c>
      <c r="AC12" s="52">
        <f t="shared" si="3"/>
        <v>0.2</v>
      </c>
    </row>
    <row r="13" spans="1:29" x14ac:dyDescent="0.3">
      <c r="A13" s="63" t="s">
        <v>71</v>
      </c>
      <c r="B13" s="119">
        <f>'Combined Revenues'!C14</f>
        <v>2</v>
      </c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</row>
    <row r="14" spans="1:29" x14ac:dyDescent="0.3">
      <c r="D14" s="47"/>
      <c r="E14" s="48" t="s">
        <v>49</v>
      </c>
      <c r="F14" s="49">
        <f t="shared" ref="F14:AC14" si="4">StopPercentage*TotalMonthlyFootTraffic</f>
        <v>0</v>
      </c>
      <c r="G14" s="49">
        <f t="shared" si="4"/>
        <v>0</v>
      </c>
      <c r="H14" s="49">
        <f t="shared" si="4"/>
        <v>0</v>
      </c>
      <c r="I14" s="49">
        <f t="shared" si="4"/>
        <v>0</v>
      </c>
      <c r="J14" s="49">
        <f t="shared" si="4"/>
        <v>0</v>
      </c>
      <c r="K14" s="49">
        <f t="shared" si="4"/>
        <v>0</v>
      </c>
      <c r="L14" s="49">
        <f t="shared" si="4"/>
        <v>2800</v>
      </c>
      <c r="M14" s="49">
        <f t="shared" si="4"/>
        <v>2800</v>
      </c>
      <c r="N14" s="49">
        <f t="shared" si="4"/>
        <v>2800</v>
      </c>
      <c r="O14" s="49">
        <f t="shared" si="4"/>
        <v>2800</v>
      </c>
      <c r="P14" s="49">
        <f t="shared" si="4"/>
        <v>2800</v>
      </c>
      <c r="Q14" s="49">
        <f t="shared" si="4"/>
        <v>2800</v>
      </c>
      <c r="R14" s="49">
        <f t="shared" si="4"/>
        <v>2800</v>
      </c>
      <c r="S14" s="49">
        <f t="shared" si="4"/>
        <v>2800</v>
      </c>
      <c r="T14" s="49">
        <f t="shared" si="4"/>
        <v>2800</v>
      </c>
      <c r="U14" s="49">
        <f t="shared" si="4"/>
        <v>2800</v>
      </c>
      <c r="V14" s="49">
        <f t="shared" si="4"/>
        <v>2800</v>
      </c>
      <c r="W14" s="49">
        <f t="shared" si="4"/>
        <v>2800</v>
      </c>
      <c r="X14" s="49">
        <f t="shared" si="4"/>
        <v>2800</v>
      </c>
      <c r="Y14" s="49">
        <f t="shared" si="4"/>
        <v>2800</v>
      </c>
      <c r="Z14" s="49">
        <f t="shared" si="4"/>
        <v>2800</v>
      </c>
      <c r="AA14" s="49">
        <f t="shared" si="4"/>
        <v>2800</v>
      </c>
      <c r="AB14" s="49">
        <f t="shared" si="4"/>
        <v>2800</v>
      </c>
      <c r="AC14" s="50">
        <f t="shared" si="4"/>
        <v>2800</v>
      </c>
    </row>
    <row r="16" spans="1:29" x14ac:dyDescent="0.3">
      <c r="D16" s="114"/>
      <c r="E16" s="115" t="s">
        <v>31</v>
      </c>
      <c r="F16" s="121">
        <f>'Combined Revenues'!I5</f>
        <v>0.55000000000000004</v>
      </c>
      <c r="G16" s="51">
        <f>F16</f>
        <v>0.55000000000000004</v>
      </c>
      <c r="H16" s="51">
        <f t="shared" ref="H16:AC16" si="5">G16</f>
        <v>0.55000000000000004</v>
      </c>
      <c r="I16" s="51">
        <f t="shared" si="5"/>
        <v>0.55000000000000004</v>
      </c>
      <c r="J16" s="51">
        <f t="shared" si="5"/>
        <v>0.55000000000000004</v>
      </c>
      <c r="K16" s="51">
        <f t="shared" si="5"/>
        <v>0.55000000000000004</v>
      </c>
      <c r="L16" s="51">
        <f t="shared" si="5"/>
        <v>0.55000000000000004</v>
      </c>
      <c r="M16" s="51">
        <f t="shared" si="5"/>
        <v>0.55000000000000004</v>
      </c>
      <c r="N16" s="51">
        <f t="shared" si="5"/>
        <v>0.55000000000000004</v>
      </c>
      <c r="O16" s="51">
        <f t="shared" si="5"/>
        <v>0.55000000000000004</v>
      </c>
      <c r="P16" s="51">
        <f t="shared" si="5"/>
        <v>0.55000000000000004</v>
      </c>
      <c r="Q16" s="51">
        <f t="shared" si="5"/>
        <v>0.55000000000000004</v>
      </c>
      <c r="R16" s="51">
        <f t="shared" si="5"/>
        <v>0.55000000000000004</v>
      </c>
      <c r="S16" s="51">
        <f t="shared" si="5"/>
        <v>0.55000000000000004</v>
      </c>
      <c r="T16" s="51">
        <f t="shared" si="5"/>
        <v>0.55000000000000004</v>
      </c>
      <c r="U16" s="51">
        <f t="shared" si="5"/>
        <v>0.55000000000000004</v>
      </c>
      <c r="V16" s="51">
        <f t="shared" si="5"/>
        <v>0.55000000000000004</v>
      </c>
      <c r="W16" s="51">
        <f t="shared" si="5"/>
        <v>0.55000000000000004</v>
      </c>
      <c r="X16" s="51">
        <f t="shared" si="5"/>
        <v>0.55000000000000004</v>
      </c>
      <c r="Y16" s="51">
        <f t="shared" si="5"/>
        <v>0.55000000000000004</v>
      </c>
      <c r="Z16" s="51">
        <f t="shared" si="5"/>
        <v>0.55000000000000004</v>
      </c>
      <c r="AA16" s="51">
        <f t="shared" si="5"/>
        <v>0.55000000000000004</v>
      </c>
      <c r="AB16" s="51">
        <f t="shared" si="5"/>
        <v>0.55000000000000004</v>
      </c>
      <c r="AC16" s="52">
        <f t="shared" si="5"/>
        <v>0.55000000000000004</v>
      </c>
    </row>
    <row r="17" spans="1:29" x14ac:dyDescent="0.3">
      <c r="D17" s="40"/>
      <c r="E17" s="4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/>
    </row>
    <row r="18" spans="1:29" x14ac:dyDescent="0.3">
      <c r="D18" s="47"/>
      <c r="E18" s="48" t="s">
        <v>50</v>
      </c>
      <c r="F18" s="49">
        <f t="shared" ref="F18:AC18" si="6">PurchasePercentage*TotalMonthlyStops</f>
        <v>0</v>
      </c>
      <c r="G18" s="49">
        <f t="shared" si="6"/>
        <v>0</v>
      </c>
      <c r="H18" s="49">
        <f t="shared" si="6"/>
        <v>0</v>
      </c>
      <c r="I18" s="49">
        <f t="shared" si="6"/>
        <v>0</v>
      </c>
      <c r="J18" s="49">
        <f t="shared" si="6"/>
        <v>0</v>
      </c>
      <c r="K18" s="49">
        <f t="shared" si="6"/>
        <v>0</v>
      </c>
      <c r="L18" s="49">
        <f t="shared" si="6"/>
        <v>1540.0000000000002</v>
      </c>
      <c r="M18" s="49">
        <f t="shared" si="6"/>
        <v>1540.0000000000002</v>
      </c>
      <c r="N18" s="49">
        <f t="shared" si="6"/>
        <v>1540.0000000000002</v>
      </c>
      <c r="O18" s="49">
        <f t="shared" si="6"/>
        <v>1540.0000000000002</v>
      </c>
      <c r="P18" s="49">
        <f t="shared" si="6"/>
        <v>1540.0000000000002</v>
      </c>
      <c r="Q18" s="49">
        <f t="shared" si="6"/>
        <v>1540.0000000000002</v>
      </c>
      <c r="R18" s="49">
        <f t="shared" si="6"/>
        <v>1540.0000000000002</v>
      </c>
      <c r="S18" s="49">
        <f t="shared" si="6"/>
        <v>1540.0000000000002</v>
      </c>
      <c r="T18" s="49">
        <f t="shared" si="6"/>
        <v>1540.0000000000002</v>
      </c>
      <c r="U18" s="49">
        <f t="shared" si="6"/>
        <v>1540.0000000000002</v>
      </c>
      <c r="V18" s="49">
        <f t="shared" si="6"/>
        <v>1540.0000000000002</v>
      </c>
      <c r="W18" s="49">
        <f t="shared" si="6"/>
        <v>1540.0000000000002</v>
      </c>
      <c r="X18" s="49">
        <f t="shared" si="6"/>
        <v>1540.0000000000002</v>
      </c>
      <c r="Y18" s="49">
        <f t="shared" si="6"/>
        <v>1540.0000000000002</v>
      </c>
      <c r="Z18" s="49">
        <f t="shared" si="6"/>
        <v>1540.0000000000002</v>
      </c>
      <c r="AA18" s="49">
        <f t="shared" si="6"/>
        <v>1540.0000000000002</v>
      </c>
      <c r="AB18" s="49">
        <f t="shared" si="6"/>
        <v>1540.0000000000002</v>
      </c>
      <c r="AC18" s="50">
        <f t="shared" si="6"/>
        <v>1540.0000000000002</v>
      </c>
    </row>
    <row r="19" spans="1:29" x14ac:dyDescent="0.3">
      <c r="A19" s="58"/>
      <c r="B19" s="58"/>
      <c r="C19" s="58"/>
    </row>
    <row r="20" spans="1:29" s="58" customFormat="1" x14ac:dyDescent="0.3">
      <c r="E20" s="59" t="s">
        <v>51</v>
      </c>
      <c r="F20" s="122">
        <f>'Combined Revenues'!I6</f>
        <v>1.4</v>
      </c>
      <c r="G20" s="58">
        <f>F20</f>
        <v>1.4</v>
      </c>
      <c r="H20" s="58">
        <f t="shared" ref="H20:AC20" si="7">G20</f>
        <v>1.4</v>
      </c>
      <c r="I20" s="58">
        <f t="shared" si="7"/>
        <v>1.4</v>
      </c>
      <c r="J20" s="58">
        <f t="shared" si="7"/>
        <v>1.4</v>
      </c>
      <c r="K20" s="58">
        <f t="shared" si="7"/>
        <v>1.4</v>
      </c>
      <c r="L20" s="58">
        <f t="shared" si="7"/>
        <v>1.4</v>
      </c>
      <c r="M20" s="58">
        <f t="shared" si="7"/>
        <v>1.4</v>
      </c>
      <c r="N20" s="58">
        <f t="shared" si="7"/>
        <v>1.4</v>
      </c>
      <c r="O20" s="58">
        <f t="shared" si="7"/>
        <v>1.4</v>
      </c>
      <c r="P20" s="58">
        <f t="shared" si="7"/>
        <v>1.4</v>
      </c>
      <c r="Q20" s="58">
        <f t="shared" si="7"/>
        <v>1.4</v>
      </c>
      <c r="R20" s="58">
        <f t="shared" si="7"/>
        <v>1.4</v>
      </c>
      <c r="S20" s="58">
        <f t="shared" si="7"/>
        <v>1.4</v>
      </c>
      <c r="T20" s="58">
        <f t="shared" si="7"/>
        <v>1.4</v>
      </c>
      <c r="U20" s="58">
        <f t="shared" si="7"/>
        <v>1.4</v>
      </c>
      <c r="V20" s="58">
        <f t="shared" si="7"/>
        <v>1.4</v>
      </c>
      <c r="W20" s="58">
        <f t="shared" si="7"/>
        <v>1.4</v>
      </c>
      <c r="X20" s="58">
        <f t="shared" si="7"/>
        <v>1.4</v>
      </c>
      <c r="Y20" s="58">
        <f t="shared" si="7"/>
        <v>1.4</v>
      </c>
      <c r="Z20" s="58">
        <f t="shared" si="7"/>
        <v>1.4</v>
      </c>
      <c r="AA20" s="58">
        <f t="shared" si="7"/>
        <v>1.4</v>
      </c>
      <c r="AB20" s="58">
        <f t="shared" si="7"/>
        <v>1.4</v>
      </c>
      <c r="AC20" s="58">
        <f t="shared" si="7"/>
        <v>1.4</v>
      </c>
    </row>
    <row r="21" spans="1:29" s="58" customFormat="1" x14ac:dyDescent="0.3">
      <c r="E21" s="59"/>
    </row>
    <row r="22" spans="1:29" s="58" customFormat="1" x14ac:dyDescent="0.3">
      <c r="E22" s="59" t="s">
        <v>52</v>
      </c>
      <c r="F22" s="61">
        <f t="shared" ref="F22:AC22" si="8">TotalMonthlyPurchases*AvgCupsPerPurchase</f>
        <v>0</v>
      </c>
      <c r="G22" s="61">
        <f t="shared" si="8"/>
        <v>0</v>
      </c>
      <c r="H22" s="61">
        <f t="shared" si="8"/>
        <v>0</v>
      </c>
      <c r="I22" s="61">
        <f t="shared" si="8"/>
        <v>0</v>
      </c>
      <c r="J22" s="61">
        <f t="shared" si="8"/>
        <v>0</v>
      </c>
      <c r="K22" s="61">
        <f t="shared" si="8"/>
        <v>0</v>
      </c>
      <c r="L22" s="61">
        <f t="shared" si="8"/>
        <v>2156</v>
      </c>
      <c r="M22" s="61">
        <f t="shared" si="8"/>
        <v>2156</v>
      </c>
      <c r="N22" s="61">
        <f t="shared" si="8"/>
        <v>2156</v>
      </c>
      <c r="O22" s="61">
        <f t="shared" si="8"/>
        <v>2156</v>
      </c>
      <c r="P22" s="61">
        <f t="shared" si="8"/>
        <v>2156</v>
      </c>
      <c r="Q22" s="61">
        <f t="shared" si="8"/>
        <v>2156</v>
      </c>
      <c r="R22" s="61">
        <f t="shared" si="8"/>
        <v>2156</v>
      </c>
      <c r="S22" s="61">
        <f t="shared" si="8"/>
        <v>2156</v>
      </c>
      <c r="T22" s="61">
        <f t="shared" si="8"/>
        <v>2156</v>
      </c>
      <c r="U22" s="61">
        <f t="shared" si="8"/>
        <v>2156</v>
      </c>
      <c r="V22" s="61">
        <f t="shared" si="8"/>
        <v>2156</v>
      </c>
      <c r="W22" s="61">
        <f t="shared" si="8"/>
        <v>2156</v>
      </c>
      <c r="X22" s="61">
        <f t="shared" si="8"/>
        <v>2156</v>
      </c>
      <c r="Y22" s="61">
        <f t="shared" si="8"/>
        <v>2156</v>
      </c>
      <c r="Z22" s="61">
        <f t="shared" si="8"/>
        <v>2156</v>
      </c>
      <c r="AA22" s="61">
        <f t="shared" si="8"/>
        <v>2156</v>
      </c>
      <c r="AB22" s="61">
        <f t="shared" si="8"/>
        <v>2156</v>
      </c>
      <c r="AC22" s="61">
        <f t="shared" si="8"/>
        <v>2156</v>
      </c>
    </row>
    <row r="23" spans="1:29" s="58" customFormat="1" x14ac:dyDescent="0.3">
      <c r="A23" s="62"/>
      <c r="B23" s="62"/>
      <c r="C23" s="62"/>
      <c r="E23" s="59"/>
    </row>
    <row r="24" spans="1:29" s="62" customFormat="1" x14ac:dyDescent="0.3">
      <c r="E24" s="63" t="s">
        <v>62</v>
      </c>
      <c r="F24" s="64">
        <f t="shared" ref="F24:AC24" si="9">PercentageBuyingStrawberry*TotalMonthlyCupsSold</f>
        <v>0</v>
      </c>
      <c r="G24" s="64">
        <f t="shared" si="9"/>
        <v>0</v>
      </c>
      <c r="H24" s="64">
        <f t="shared" si="9"/>
        <v>0</v>
      </c>
      <c r="I24" s="64">
        <f t="shared" si="9"/>
        <v>0</v>
      </c>
      <c r="J24" s="64">
        <f t="shared" si="9"/>
        <v>0</v>
      </c>
      <c r="K24" s="64">
        <f t="shared" si="9"/>
        <v>0</v>
      </c>
      <c r="L24" s="64">
        <f t="shared" si="9"/>
        <v>646.79999999999995</v>
      </c>
      <c r="M24" s="64">
        <f t="shared" si="9"/>
        <v>646.79999999999995</v>
      </c>
      <c r="N24" s="64">
        <f t="shared" si="9"/>
        <v>646.79999999999995</v>
      </c>
      <c r="O24" s="64">
        <f t="shared" si="9"/>
        <v>646.79999999999995</v>
      </c>
      <c r="P24" s="64">
        <f t="shared" si="9"/>
        <v>646.79999999999995</v>
      </c>
      <c r="Q24" s="64">
        <f t="shared" si="9"/>
        <v>646.79999999999995</v>
      </c>
      <c r="R24" s="64">
        <f t="shared" si="9"/>
        <v>646.79999999999995</v>
      </c>
      <c r="S24" s="64">
        <f t="shared" si="9"/>
        <v>646.79999999999995</v>
      </c>
      <c r="T24" s="64">
        <f t="shared" si="9"/>
        <v>646.79999999999995</v>
      </c>
      <c r="U24" s="64">
        <f t="shared" si="9"/>
        <v>646.79999999999995</v>
      </c>
      <c r="V24" s="64">
        <f t="shared" si="9"/>
        <v>646.79999999999995</v>
      </c>
      <c r="W24" s="64">
        <f t="shared" si="9"/>
        <v>646.79999999999995</v>
      </c>
      <c r="X24" s="64">
        <f t="shared" si="9"/>
        <v>646.79999999999995</v>
      </c>
      <c r="Y24" s="64">
        <f t="shared" si="9"/>
        <v>646.79999999999995</v>
      </c>
      <c r="Z24" s="64">
        <f t="shared" si="9"/>
        <v>646.79999999999995</v>
      </c>
      <c r="AA24" s="64">
        <f t="shared" si="9"/>
        <v>646.79999999999995</v>
      </c>
      <c r="AB24" s="64">
        <f t="shared" si="9"/>
        <v>646.79999999999995</v>
      </c>
      <c r="AC24" s="64">
        <f t="shared" si="9"/>
        <v>646.79999999999995</v>
      </c>
    </row>
    <row r="25" spans="1:29" s="62" customFormat="1" x14ac:dyDescent="0.3">
      <c r="E25" s="63" t="s">
        <v>63</v>
      </c>
      <c r="F25" s="64">
        <f t="shared" ref="F25:AC25" si="10">TotalMonthlyCupsSold-MonthlyPremiumCupsSold</f>
        <v>0</v>
      </c>
      <c r="G25" s="64">
        <f t="shared" si="10"/>
        <v>0</v>
      </c>
      <c r="H25" s="64">
        <f t="shared" si="10"/>
        <v>0</v>
      </c>
      <c r="I25" s="64">
        <f t="shared" si="10"/>
        <v>0</v>
      </c>
      <c r="J25" s="64">
        <f t="shared" si="10"/>
        <v>0</v>
      </c>
      <c r="K25" s="64">
        <f t="shared" si="10"/>
        <v>0</v>
      </c>
      <c r="L25" s="64">
        <f t="shared" si="10"/>
        <v>1509.2</v>
      </c>
      <c r="M25" s="64">
        <f t="shared" si="10"/>
        <v>1509.2</v>
      </c>
      <c r="N25" s="64">
        <f t="shared" si="10"/>
        <v>1509.2</v>
      </c>
      <c r="O25" s="64">
        <f t="shared" si="10"/>
        <v>1509.2</v>
      </c>
      <c r="P25" s="64">
        <f t="shared" si="10"/>
        <v>1509.2</v>
      </c>
      <c r="Q25" s="64">
        <f t="shared" si="10"/>
        <v>1509.2</v>
      </c>
      <c r="R25" s="64">
        <f t="shared" si="10"/>
        <v>1509.2</v>
      </c>
      <c r="S25" s="64">
        <f t="shared" si="10"/>
        <v>1509.2</v>
      </c>
      <c r="T25" s="64">
        <f t="shared" si="10"/>
        <v>1509.2</v>
      </c>
      <c r="U25" s="64">
        <f t="shared" si="10"/>
        <v>1509.2</v>
      </c>
      <c r="V25" s="64">
        <f t="shared" si="10"/>
        <v>1509.2</v>
      </c>
      <c r="W25" s="64">
        <f t="shared" si="10"/>
        <v>1509.2</v>
      </c>
      <c r="X25" s="64">
        <f t="shared" si="10"/>
        <v>1509.2</v>
      </c>
      <c r="Y25" s="64">
        <f t="shared" si="10"/>
        <v>1509.2</v>
      </c>
      <c r="Z25" s="64">
        <f t="shared" si="10"/>
        <v>1509.2</v>
      </c>
      <c r="AA25" s="64">
        <f t="shared" si="10"/>
        <v>1509.2</v>
      </c>
      <c r="AB25" s="64">
        <f t="shared" si="10"/>
        <v>1509.2</v>
      </c>
      <c r="AC25" s="64">
        <f t="shared" si="10"/>
        <v>1509.2</v>
      </c>
    </row>
    <row r="26" spans="1:29" s="62" customFormat="1" x14ac:dyDescent="0.3">
      <c r="E26" s="63"/>
    </row>
    <row r="27" spans="1:29" s="62" customFormat="1" x14ac:dyDescent="0.3">
      <c r="E27" s="63" t="s">
        <v>64</v>
      </c>
      <c r="F27" s="65">
        <f t="shared" ref="F27:AC27" si="11">MonthlyPremiumCupsSold*(PriceRegularCup+StrawberryPremium)</f>
        <v>0</v>
      </c>
      <c r="G27" s="65">
        <f t="shared" si="11"/>
        <v>0</v>
      </c>
      <c r="H27" s="65">
        <f t="shared" si="11"/>
        <v>0</v>
      </c>
      <c r="I27" s="65">
        <f t="shared" si="11"/>
        <v>0</v>
      </c>
      <c r="J27" s="65">
        <f t="shared" si="11"/>
        <v>0</v>
      </c>
      <c r="K27" s="65">
        <f t="shared" si="11"/>
        <v>0</v>
      </c>
      <c r="L27" s="65">
        <f t="shared" si="11"/>
        <v>1940.3999999999999</v>
      </c>
      <c r="M27" s="65">
        <f t="shared" si="11"/>
        <v>1940.3999999999999</v>
      </c>
      <c r="N27" s="65">
        <f t="shared" si="11"/>
        <v>1940.3999999999999</v>
      </c>
      <c r="O27" s="65">
        <f t="shared" si="11"/>
        <v>1940.3999999999999</v>
      </c>
      <c r="P27" s="65">
        <f t="shared" si="11"/>
        <v>1940.3999999999999</v>
      </c>
      <c r="Q27" s="65">
        <f t="shared" si="11"/>
        <v>1940.3999999999999</v>
      </c>
      <c r="R27" s="65">
        <f t="shared" si="11"/>
        <v>1940.3999999999999</v>
      </c>
      <c r="S27" s="65">
        <f t="shared" si="11"/>
        <v>1940.3999999999999</v>
      </c>
      <c r="T27" s="65">
        <f t="shared" si="11"/>
        <v>1940.3999999999999</v>
      </c>
      <c r="U27" s="65">
        <f t="shared" si="11"/>
        <v>1940.3999999999999</v>
      </c>
      <c r="V27" s="65">
        <f t="shared" si="11"/>
        <v>1940.3999999999999</v>
      </c>
      <c r="W27" s="65">
        <f t="shared" si="11"/>
        <v>1940.3999999999999</v>
      </c>
      <c r="X27" s="65">
        <f t="shared" si="11"/>
        <v>1940.3999999999999</v>
      </c>
      <c r="Y27" s="65">
        <f t="shared" si="11"/>
        <v>1940.3999999999999</v>
      </c>
      <c r="Z27" s="65">
        <f t="shared" si="11"/>
        <v>1940.3999999999999</v>
      </c>
      <c r="AA27" s="65">
        <f t="shared" si="11"/>
        <v>1940.3999999999999</v>
      </c>
      <c r="AB27" s="65">
        <f t="shared" si="11"/>
        <v>1940.3999999999999</v>
      </c>
      <c r="AC27" s="65">
        <f t="shared" si="11"/>
        <v>1940.3999999999999</v>
      </c>
    </row>
    <row r="28" spans="1:29" s="62" customFormat="1" x14ac:dyDescent="0.3">
      <c r="E28" s="63" t="s">
        <v>65</v>
      </c>
      <c r="F28" s="65">
        <f t="shared" ref="F28:AC28" si="12">MonthlyRegularCupsSold*PriceRegularCup</f>
        <v>0</v>
      </c>
      <c r="G28" s="65">
        <f t="shared" si="12"/>
        <v>0</v>
      </c>
      <c r="H28" s="65">
        <f t="shared" si="12"/>
        <v>0</v>
      </c>
      <c r="I28" s="65">
        <f t="shared" si="12"/>
        <v>0</v>
      </c>
      <c r="J28" s="65">
        <f t="shared" si="12"/>
        <v>0</v>
      </c>
      <c r="K28" s="65">
        <f t="shared" si="12"/>
        <v>0</v>
      </c>
      <c r="L28" s="65">
        <f t="shared" si="12"/>
        <v>3773</v>
      </c>
      <c r="M28" s="65">
        <f t="shared" si="12"/>
        <v>3773</v>
      </c>
      <c r="N28" s="65">
        <f t="shared" si="12"/>
        <v>3773</v>
      </c>
      <c r="O28" s="65">
        <f t="shared" si="12"/>
        <v>3773</v>
      </c>
      <c r="P28" s="65">
        <f t="shared" si="12"/>
        <v>3773</v>
      </c>
      <c r="Q28" s="65">
        <f t="shared" si="12"/>
        <v>3773</v>
      </c>
      <c r="R28" s="65">
        <f t="shared" si="12"/>
        <v>3773</v>
      </c>
      <c r="S28" s="65">
        <f t="shared" si="12"/>
        <v>3773</v>
      </c>
      <c r="T28" s="65">
        <f t="shared" si="12"/>
        <v>3773</v>
      </c>
      <c r="U28" s="65">
        <f t="shared" si="12"/>
        <v>3773</v>
      </c>
      <c r="V28" s="65">
        <f t="shared" si="12"/>
        <v>3773</v>
      </c>
      <c r="W28" s="65">
        <f t="shared" si="12"/>
        <v>3773</v>
      </c>
      <c r="X28" s="65">
        <f t="shared" si="12"/>
        <v>3773</v>
      </c>
      <c r="Y28" s="65">
        <f t="shared" si="12"/>
        <v>3773</v>
      </c>
      <c r="Z28" s="65">
        <f t="shared" si="12"/>
        <v>3773</v>
      </c>
      <c r="AA28" s="65">
        <f t="shared" si="12"/>
        <v>3773</v>
      </c>
      <c r="AB28" s="65">
        <f t="shared" si="12"/>
        <v>3773</v>
      </c>
      <c r="AC28" s="65">
        <f t="shared" si="12"/>
        <v>3773</v>
      </c>
    </row>
    <row r="29" spans="1:29" s="62" customFormat="1" x14ac:dyDescent="0.3">
      <c r="A29" s="58"/>
      <c r="B29" s="58"/>
      <c r="C29" s="58"/>
      <c r="E29" s="63"/>
    </row>
    <row r="30" spans="1:29" s="58" customFormat="1" x14ac:dyDescent="0.3">
      <c r="E30" s="59" t="s">
        <v>66</v>
      </c>
      <c r="F30" s="66">
        <f>F27+F28</f>
        <v>0</v>
      </c>
      <c r="G30" s="66">
        <f t="shared" ref="G30:AC30" si="13">G27+G28</f>
        <v>0</v>
      </c>
      <c r="H30" s="66">
        <f t="shared" si="13"/>
        <v>0</v>
      </c>
      <c r="I30" s="66">
        <f t="shared" si="13"/>
        <v>0</v>
      </c>
      <c r="J30" s="66">
        <f t="shared" si="13"/>
        <v>0</v>
      </c>
      <c r="K30" s="66">
        <f t="shared" si="13"/>
        <v>0</v>
      </c>
      <c r="L30" s="66">
        <f t="shared" si="13"/>
        <v>5713.4</v>
      </c>
      <c r="M30" s="66">
        <f t="shared" si="13"/>
        <v>5713.4</v>
      </c>
      <c r="N30" s="66">
        <f t="shared" si="13"/>
        <v>5713.4</v>
      </c>
      <c r="O30" s="66">
        <f t="shared" si="13"/>
        <v>5713.4</v>
      </c>
      <c r="P30" s="66">
        <f t="shared" si="13"/>
        <v>5713.4</v>
      </c>
      <c r="Q30" s="66">
        <f t="shared" si="13"/>
        <v>5713.4</v>
      </c>
      <c r="R30" s="66">
        <f t="shared" si="13"/>
        <v>5713.4</v>
      </c>
      <c r="S30" s="66">
        <f t="shared" si="13"/>
        <v>5713.4</v>
      </c>
      <c r="T30" s="66">
        <f t="shared" si="13"/>
        <v>5713.4</v>
      </c>
      <c r="U30" s="66">
        <f t="shared" si="13"/>
        <v>5713.4</v>
      </c>
      <c r="V30" s="66">
        <f t="shared" si="13"/>
        <v>5713.4</v>
      </c>
      <c r="W30" s="66">
        <f t="shared" si="13"/>
        <v>5713.4</v>
      </c>
      <c r="X30" s="66">
        <f t="shared" si="13"/>
        <v>5713.4</v>
      </c>
      <c r="Y30" s="66">
        <f t="shared" si="13"/>
        <v>5713.4</v>
      </c>
      <c r="Z30" s="66">
        <f t="shared" si="13"/>
        <v>5713.4</v>
      </c>
      <c r="AA30" s="66">
        <f t="shared" si="13"/>
        <v>5713.4</v>
      </c>
      <c r="AB30" s="66">
        <f t="shared" si="13"/>
        <v>5713.4</v>
      </c>
      <c r="AC30" s="66">
        <f t="shared" si="13"/>
        <v>5713.4</v>
      </c>
    </row>
    <row r="31" spans="1:29" s="58" customFormat="1" x14ac:dyDescent="0.3">
      <c r="E31" s="59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8" customFormat="1" x14ac:dyDescent="0.3">
      <c r="E32" s="63" t="s">
        <v>67</v>
      </c>
      <c r="F32" s="67">
        <f t="shared" ref="F32:AC32" si="14">-MonthlyPremiumCupsSold*(CostPerCupReg+CostPerPremium)</f>
        <v>0</v>
      </c>
      <c r="G32" s="67">
        <f t="shared" si="14"/>
        <v>0</v>
      </c>
      <c r="H32" s="67">
        <f t="shared" si="14"/>
        <v>0</v>
      </c>
      <c r="I32" s="67">
        <f t="shared" si="14"/>
        <v>0</v>
      </c>
      <c r="J32" s="67">
        <f t="shared" si="14"/>
        <v>0</v>
      </c>
      <c r="K32" s="67">
        <f t="shared" si="14"/>
        <v>0</v>
      </c>
      <c r="L32" s="67">
        <f t="shared" si="14"/>
        <v>-607.99199999999996</v>
      </c>
      <c r="M32" s="67">
        <f t="shared" si="14"/>
        <v>-607.99199999999996</v>
      </c>
      <c r="N32" s="67">
        <f t="shared" si="14"/>
        <v>-607.99199999999996</v>
      </c>
      <c r="O32" s="67">
        <f t="shared" si="14"/>
        <v>-607.99199999999996</v>
      </c>
      <c r="P32" s="67">
        <f t="shared" si="14"/>
        <v>-607.99199999999996</v>
      </c>
      <c r="Q32" s="67">
        <f t="shared" si="14"/>
        <v>-607.99199999999996</v>
      </c>
      <c r="R32" s="67">
        <f t="shared" si="14"/>
        <v>-607.99199999999996</v>
      </c>
      <c r="S32" s="67">
        <f t="shared" si="14"/>
        <v>-607.99199999999996</v>
      </c>
      <c r="T32" s="67">
        <f t="shared" si="14"/>
        <v>-607.99199999999996</v>
      </c>
      <c r="U32" s="67">
        <f t="shared" si="14"/>
        <v>-607.99199999999996</v>
      </c>
      <c r="V32" s="67">
        <f t="shared" si="14"/>
        <v>-607.99199999999996</v>
      </c>
      <c r="W32" s="67">
        <f t="shared" si="14"/>
        <v>-607.99199999999996</v>
      </c>
      <c r="X32" s="67">
        <f t="shared" si="14"/>
        <v>-607.99199999999996</v>
      </c>
      <c r="Y32" s="67">
        <f t="shared" si="14"/>
        <v>-607.99199999999996</v>
      </c>
      <c r="Z32" s="67">
        <f t="shared" si="14"/>
        <v>-607.99199999999996</v>
      </c>
      <c r="AA32" s="67">
        <f t="shared" si="14"/>
        <v>-607.99199999999996</v>
      </c>
      <c r="AB32" s="67">
        <f t="shared" si="14"/>
        <v>-607.99199999999996</v>
      </c>
      <c r="AC32" s="67">
        <f t="shared" si="14"/>
        <v>-607.99199999999996</v>
      </c>
    </row>
    <row r="33" spans="1:29" s="58" customFormat="1" x14ac:dyDescent="0.3">
      <c r="E33" s="63" t="s">
        <v>68</v>
      </c>
      <c r="F33" s="67">
        <f t="shared" ref="F33:AC33" si="15">-MonthlyRegularCupsSold*CostPerCupReg</f>
        <v>0</v>
      </c>
      <c r="G33" s="67">
        <f t="shared" si="15"/>
        <v>0</v>
      </c>
      <c r="H33" s="67">
        <f t="shared" si="15"/>
        <v>0</v>
      </c>
      <c r="I33" s="67">
        <f t="shared" si="15"/>
        <v>0</v>
      </c>
      <c r="J33" s="67">
        <f t="shared" si="15"/>
        <v>0</v>
      </c>
      <c r="K33" s="67">
        <f t="shared" si="15"/>
        <v>0</v>
      </c>
      <c r="L33" s="67">
        <f t="shared" si="15"/>
        <v>-1343.1880000000001</v>
      </c>
      <c r="M33" s="67">
        <f t="shared" si="15"/>
        <v>-1343.1880000000001</v>
      </c>
      <c r="N33" s="67">
        <f t="shared" si="15"/>
        <v>-1343.1880000000001</v>
      </c>
      <c r="O33" s="67">
        <f t="shared" si="15"/>
        <v>-1343.1880000000001</v>
      </c>
      <c r="P33" s="67">
        <f t="shared" si="15"/>
        <v>-1343.1880000000001</v>
      </c>
      <c r="Q33" s="67">
        <f t="shared" si="15"/>
        <v>-1343.1880000000001</v>
      </c>
      <c r="R33" s="67">
        <f t="shared" si="15"/>
        <v>-1343.1880000000001</v>
      </c>
      <c r="S33" s="67">
        <f t="shared" si="15"/>
        <v>-1343.1880000000001</v>
      </c>
      <c r="T33" s="67">
        <f t="shared" si="15"/>
        <v>-1343.1880000000001</v>
      </c>
      <c r="U33" s="67">
        <f t="shared" si="15"/>
        <v>-1343.1880000000001</v>
      </c>
      <c r="V33" s="67">
        <f t="shared" si="15"/>
        <v>-1343.1880000000001</v>
      </c>
      <c r="W33" s="67">
        <f t="shared" si="15"/>
        <v>-1343.1880000000001</v>
      </c>
      <c r="X33" s="67">
        <f t="shared" si="15"/>
        <v>-1343.1880000000001</v>
      </c>
      <c r="Y33" s="67">
        <f t="shared" si="15"/>
        <v>-1343.1880000000001</v>
      </c>
      <c r="Z33" s="67">
        <f t="shared" si="15"/>
        <v>-1343.1880000000001</v>
      </c>
      <c r="AA33" s="67">
        <f t="shared" si="15"/>
        <v>-1343.1880000000001</v>
      </c>
      <c r="AB33" s="67">
        <f t="shared" si="15"/>
        <v>-1343.1880000000001</v>
      </c>
      <c r="AC33" s="67">
        <f t="shared" si="15"/>
        <v>-1343.1880000000001</v>
      </c>
    </row>
    <row r="34" spans="1:29" s="58" customFormat="1" x14ac:dyDescent="0.3">
      <c r="E34" s="63"/>
    </row>
    <row r="35" spans="1:29" s="58" customFormat="1" x14ac:dyDescent="0.3">
      <c r="E35" s="59" t="s">
        <v>69</v>
      </c>
      <c r="F35" s="60">
        <f>F32+F33</f>
        <v>0</v>
      </c>
      <c r="G35" s="60">
        <f t="shared" ref="G35:AC35" si="16">G32+G33</f>
        <v>0</v>
      </c>
      <c r="H35" s="60">
        <f t="shared" si="16"/>
        <v>0</v>
      </c>
      <c r="I35" s="60">
        <f t="shared" si="16"/>
        <v>0</v>
      </c>
      <c r="J35" s="60">
        <f t="shared" si="16"/>
        <v>0</v>
      </c>
      <c r="K35" s="60">
        <f t="shared" si="16"/>
        <v>0</v>
      </c>
      <c r="L35" s="60">
        <f t="shared" si="16"/>
        <v>-1951.18</v>
      </c>
      <c r="M35" s="60">
        <f t="shared" si="16"/>
        <v>-1951.18</v>
      </c>
      <c r="N35" s="60">
        <f t="shared" si="16"/>
        <v>-1951.18</v>
      </c>
      <c r="O35" s="60">
        <f t="shared" si="16"/>
        <v>-1951.18</v>
      </c>
      <c r="P35" s="60">
        <f t="shared" si="16"/>
        <v>-1951.18</v>
      </c>
      <c r="Q35" s="60">
        <f t="shared" si="16"/>
        <v>-1951.18</v>
      </c>
      <c r="R35" s="60">
        <f t="shared" si="16"/>
        <v>-1951.18</v>
      </c>
      <c r="S35" s="60">
        <f t="shared" si="16"/>
        <v>-1951.18</v>
      </c>
      <c r="T35" s="60">
        <f t="shared" si="16"/>
        <v>-1951.18</v>
      </c>
      <c r="U35" s="60">
        <f t="shared" si="16"/>
        <v>-1951.18</v>
      </c>
      <c r="V35" s="60">
        <f t="shared" si="16"/>
        <v>-1951.18</v>
      </c>
      <c r="W35" s="60">
        <f t="shared" si="16"/>
        <v>-1951.18</v>
      </c>
      <c r="X35" s="60">
        <f t="shared" si="16"/>
        <v>-1951.18</v>
      </c>
      <c r="Y35" s="60">
        <f t="shared" si="16"/>
        <v>-1951.18</v>
      </c>
      <c r="Z35" s="60">
        <f t="shared" si="16"/>
        <v>-1951.18</v>
      </c>
      <c r="AA35" s="60">
        <f t="shared" si="16"/>
        <v>-1951.18</v>
      </c>
      <c r="AB35" s="60">
        <f t="shared" si="16"/>
        <v>-1951.18</v>
      </c>
      <c r="AC35" s="60">
        <f t="shared" si="16"/>
        <v>-1951.18</v>
      </c>
    </row>
    <row r="36" spans="1:29" s="58" customFormat="1" x14ac:dyDescent="0.3"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s="68" customFormat="1" x14ac:dyDescent="0.3">
      <c r="E37" s="69" t="s">
        <v>72</v>
      </c>
      <c r="F37" s="72">
        <f t="shared" ref="F37:AC37" si="17">SetupHoursPerShift*DaysSelling</f>
        <v>0</v>
      </c>
      <c r="G37" s="72">
        <f t="shared" si="17"/>
        <v>0</v>
      </c>
      <c r="H37" s="72">
        <f t="shared" si="17"/>
        <v>0</v>
      </c>
      <c r="I37" s="72">
        <f t="shared" si="17"/>
        <v>0</v>
      </c>
      <c r="J37" s="72">
        <f t="shared" si="17"/>
        <v>0</v>
      </c>
      <c r="K37" s="72">
        <f t="shared" si="17"/>
        <v>0</v>
      </c>
      <c r="L37" s="72">
        <f t="shared" si="17"/>
        <v>16</v>
      </c>
      <c r="M37" s="72">
        <f t="shared" si="17"/>
        <v>16</v>
      </c>
      <c r="N37" s="72">
        <f t="shared" si="17"/>
        <v>16</v>
      </c>
      <c r="O37" s="72">
        <f t="shared" si="17"/>
        <v>16</v>
      </c>
      <c r="P37" s="72">
        <f t="shared" si="17"/>
        <v>16</v>
      </c>
      <c r="Q37" s="72">
        <f t="shared" si="17"/>
        <v>16</v>
      </c>
      <c r="R37" s="72">
        <f t="shared" si="17"/>
        <v>16</v>
      </c>
      <c r="S37" s="72">
        <f t="shared" si="17"/>
        <v>16</v>
      </c>
      <c r="T37" s="72">
        <f t="shared" si="17"/>
        <v>16</v>
      </c>
      <c r="U37" s="72">
        <f t="shared" si="17"/>
        <v>16</v>
      </c>
      <c r="V37" s="72">
        <f t="shared" si="17"/>
        <v>16</v>
      </c>
      <c r="W37" s="72">
        <f t="shared" si="17"/>
        <v>16</v>
      </c>
      <c r="X37" s="72">
        <f t="shared" si="17"/>
        <v>16</v>
      </c>
      <c r="Y37" s="72">
        <f t="shared" si="17"/>
        <v>16</v>
      </c>
      <c r="Z37" s="72">
        <f t="shared" si="17"/>
        <v>16</v>
      </c>
      <c r="AA37" s="72">
        <f t="shared" si="17"/>
        <v>16</v>
      </c>
      <c r="AB37" s="72">
        <f t="shared" si="17"/>
        <v>16</v>
      </c>
      <c r="AC37" s="72">
        <f t="shared" si="17"/>
        <v>16</v>
      </c>
    </row>
    <row r="38" spans="1:29" s="68" customFormat="1" x14ac:dyDescent="0.3">
      <c r="E38" s="69" t="s">
        <v>73</v>
      </c>
      <c r="F38" s="72">
        <f t="shared" ref="F38:AC38" si="18">DaysSelling*HoursOfOpsPerDay</f>
        <v>0</v>
      </c>
      <c r="G38" s="72">
        <f t="shared" si="18"/>
        <v>0</v>
      </c>
      <c r="H38" s="72">
        <f t="shared" si="18"/>
        <v>0</v>
      </c>
      <c r="I38" s="72">
        <f t="shared" si="18"/>
        <v>0</v>
      </c>
      <c r="J38" s="72">
        <f t="shared" si="18"/>
        <v>0</v>
      </c>
      <c r="K38" s="72">
        <f t="shared" si="18"/>
        <v>0</v>
      </c>
      <c r="L38" s="72">
        <f t="shared" si="18"/>
        <v>40</v>
      </c>
      <c r="M38" s="72">
        <f t="shared" si="18"/>
        <v>40</v>
      </c>
      <c r="N38" s="72">
        <f t="shared" si="18"/>
        <v>40</v>
      </c>
      <c r="O38" s="72">
        <f t="shared" si="18"/>
        <v>40</v>
      </c>
      <c r="P38" s="72">
        <f t="shared" si="18"/>
        <v>40</v>
      </c>
      <c r="Q38" s="72">
        <f t="shared" si="18"/>
        <v>40</v>
      </c>
      <c r="R38" s="72">
        <f t="shared" si="18"/>
        <v>40</v>
      </c>
      <c r="S38" s="72">
        <f t="shared" si="18"/>
        <v>40</v>
      </c>
      <c r="T38" s="72">
        <f t="shared" si="18"/>
        <v>40</v>
      </c>
      <c r="U38" s="72">
        <f t="shared" si="18"/>
        <v>40</v>
      </c>
      <c r="V38" s="72">
        <f t="shared" si="18"/>
        <v>40</v>
      </c>
      <c r="W38" s="72">
        <f t="shared" si="18"/>
        <v>40</v>
      </c>
      <c r="X38" s="72">
        <f t="shared" si="18"/>
        <v>40</v>
      </c>
      <c r="Y38" s="72">
        <f t="shared" si="18"/>
        <v>40</v>
      </c>
      <c r="Z38" s="72">
        <f t="shared" si="18"/>
        <v>40</v>
      </c>
      <c r="AA38" s="72">
        <f t="shared" si="18"/>
        <v>40</v>
      </c>
      <c r="AB38" s="72">
        <f t="shared" si="18"/>
        <v>40</v>
      </c>
      <c r="AC38" s="72">
        <f t="shared" si="18"/>
        <v>40</v>
      </c>
    </row>
    <row r="39" spans="1:29" s="68" customFormat="1" x14ac:dyDescent="0.3"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68" customFormat="1" x14ac:dyDescent="0.3">
      <c r="E40" s="69" t="s">
        <v>74</v>
      </c>
      <c r="F40" s="73">
        <f>F37+F38</f>
        <v>0</v>
      </c>
      <c r="G40" s="73">
        <f t="shared" ref="G40:AC40" si="19">G37+G38</f>
        <v>0</v>
      </c>
      <c r="H40" s="73">
        <f t="shared" si="19"/>
        <v>0</v>
      </c>
      <c r="I40" s="73">
        <f t="shared" si="19"/>
        <v>0</v>
      </c>
      <c r="J40" s="73">
        <f t="shared" si="19"/>
        <v>0</v>
      </c>
      <c r="K40" s="73">
        <f t="shared" si="19"/>
        <v>0</v>
      </c>
      <c r="L40" s="73">
        <f t="shared" si="19"/>
        <v>56</v>
      </c>
      <c r="M40" s="73">
        <f t="shared" si="19"/>
        <v>56</v>
      </c>
      <c r="N40" s="73">
        <f t="shared" si="19"/>
        <v>56</v>
      </c>
      <c r="O40" s="73">
        <f t="shared" si="19"/>
        <v>56</v>
      </c>
      <c r="P40" s="73">
        <f t="shared" si="19"/>
        <v>56</v>
      </c>
      <c r="Q40" s="73">
        <f t="shared" si="19"/>
        <v>56</v>
      </c>
      <c r="R40" s="73">
        <f t="shared" si="19"/>
        <v>56</v>
      </c>
      <c r="S40" s="73">
        <f t="shared" si="19"/>
        <v>56</v>
      </c>
      <c r="T40" s="73">
        <f t="shared" si="19"/>
        <v>56</v>
      </c>
      <c r="U40" s="73">
        <f t="shared" si="19"/>
        <v>56</v>
      </c>
      <c r="V40" s="73">
        <f t="shared" si="19"/>
        <v>56</v>
      </c>
      <c r="W40" s="73">
        <f t="shared" si="19"/>
        <v>56</v>
      </c>
      <c r="X40" s="73">
        <f t="shared" si="19"/>
        <v>56</v>
      </c>
      <c r="Y40" s="73">
        <f t="shared" si="19"/>
        <v>56</v>
      </c>
      <c r="Z40" s="73">
        <f t="shared" si="19"/>
        <v>56</v>
      </c>
      <c r="AA40" s="73">
        <f t="shared" si="19"/>
        <v>56</v>
      </c>
      <c r="AB40" s="73">
        <f t="shared" si="19"/>
        <v>56</v>
      </c>
      <c r="AC40" s="73">
        <f t="shared" si="19"/>
        <v>56</v>
      </c>
    </row>
    <row r="41" spans="1:29" s="68" customFormat="1" x14ac:dyDescent="0.3"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68" customFormat="1" x14ac:dyDescent="0.3">
      <c r="A42" s="74"/>
      <c r="B42" s="74"/>
      <c r="C42" s="74"/>
      <c r="E42" s="69" t="s">
        <v>75</v>
      </c>
      <c r="F42" s="70">
        <f t="shared" ref="F42:AC42" si="20">-F40*HourlyWage</f>
        <v>0</v>
      </c>
      <c r="G42" s="70">
        <f t="shared" si="20"/>
        <v>0</v>
      </c>
      <c r="H42" s="70">
        <f t="shared" si="20"/>
        <v>0</v>
      </c>
      <c r="I42" s="70">
        <f t="shared" si="20"/>
        <v>0</v>
      </c>
      <c r="J42" s="70">
        <f t="shared" si="20"/>
        <v>0</v>
      </c>
      <c r="K42" s="70">
        <f t="shared" si="20"/>
        <v>0</v>
      </c>
      <c r="L42" s="70">
        <f t="shared" si="20"/>
        <v>-672</v>
      </c>
      <c r="M42" s="70">
        <f t="shared" si="20"/>
        <v>-672</v>
      </c>
      <c r="N42" s="70">
        <f t="shared" si="20"/>
        <v>-672</v>
      </c>
      <c r="O42" s="70">
        <f t="shared" si="20"/>
        <v>-672</v>
      </c>
      <c r="P42" s="70">
        <f t="shared" si="20"/>
        <v>-672</v>
      </c>
      <c r="Q42" s="70">
        <f t="shared" si="20"/>
        <v>-672</v>
      </c>
      <c r="R42" s="70">
        <f t="shared" si="20"/>
        <v>-672</v>
      </c>
      <c r="S42" s="70">
        <f t="shared" si="20"/>
        <v>-672</v>
      </c>
      <c r="T42" s="70">
        <f t="shared" si="20"/>
        <v>-672</v>
      </c>
      <c r="U42" s="70">
        <f t="shared" si="20"/>
        <v>-672</v>
      </c>
      <c r="V42" s="70">
        <f t="shared" si="20"/>
        <v>-672</v>
      </c>
      <c r="W42" s="70">
        <f t="shared" si="20"/>
        <v>-672</v>
      </c>
      <c r="X42" s="70">
        <f t="shared" si="20"/>
        <v>-672</v>
      </c>
      <c r="Y42" s="70">
        <f t="shared" si="20"/>
        <v>-672</v>
      </c>
      <c r="Z42" s="70">
        <f t="shared" si="20"/>
        <v>-672</v>
      </c>
      <c r="AA42" s="70">
        <f t="shared" si="20"/>
        <v>-672</v>
      </c>
      <c r="AB42" s="70">
        <f t="shared" si="20"/>
        <v>-672</v>
      </c>
      <c r="AC42" s="70">
        <f t="shared" si="20"/>
        <v>-672</v>
      </c>
    </row>
    <row r="43" spans="1:29" s="74" customFormat="1" x14ac:dyDescent="0.3">
      <c r="E43" s="71"/>
    </row>
    <row r="44" spans="1:29" s="74" customFormat="1" x14ac:dyDescent="0.3">
      <c r="E44" s="71" t="s">
        <v>76</v>
      </c>
      <c r="F44" s="75">
        <f>F35+F42</f>
        <v>0</v>
      </c>
      <c r="G44" s="75">
        <f t="shared" ref="G44:AC44" si="21">G35+G42</f>
        <v>0</v>
      </c>
      <c r="H44" s="75">
        <f t="shared" si="21"/>
        <v>0</v>
      </c>
      <c r="I44" s="75">
        <f t="shared" si="21"/>
        <v>0</v>
      </c>
      <c r="J44" s="75">
        <f t="shared" si="21"/>
        <v>0</v>
      </c>
      <c r="K44" s="75">
        <f t="shared" si="21"/>
        <v>0</v>
      </c>
      <c r="L44" s="75">
        <f t="shared" si="21"/>
        <v>-2623.1800000000003</v>
      </c>
      <c r="M44" s="75">
        <f t="shared" si="21"/>
        <v>-2623.1800000000003</v>
      </c>
      <c r="N44" s="75">
        <f t="shared" si="21"/>
        <v>-2623.1800000000003</v>
      </c>
      <c r="O44" s="75">
        <f t="shared" si="21"/>
        <v>-2623.1800000000003</v>
      </c>
      <c r="P44" s="75">
        <f t="shared" si="21"/>
        <v>-2623.1800000000003</v>
      </c>
      <c r="Q44" s="75">
        <f t="shared" si="21"/>
        <v>-2623.1800000000003</v>
      </c>
      <c r="R44" s="75">
        <f t="shared" si="21"/>
        <v>-2623.1800000000003</v>
      </c>
      <c r="S44" s="75">
        <f t="shared" si="21"/>
        <v>-2623.1800000000003</v>
      </c>
      <c r="T44" s="75">
        <f t="shared" si="21"/>
        <v>-2623.1800000000003</v>
      </c>
      <c r="U44" s="75">
        <f t="shared" si="21"/>
        <v>-2623.1800000000003</v>
      </c>
      <c r="V44" s="75">
        <f t="shared" si="21"/>
        <v>-2623.1800000000003</v>
      </c>
      <c r="W44" s="75">
        <f t="shared" si="21"/>
        <v>-2623.1800000000003</v>
      </c>
      <c r="X44" s="75">
        <f t="shared" si="21"/>
        <v>-2623.1800000000003</v>
      </c>
      <c r="Y44" s="75">
        <f t="shared" si="21"/>
        <v>-2623.1800000000003</v>
      </c>
      <c r="Z44" s="75">
        <f t="shared" si="21"/>
        <v>-2623.1800000000003</v>
      </c>
      <c r="AA44" s="75">
        <f t="shared" si="21"/>
        <v>-2623.1800000000003</v>
      </c>
      <c r="AB44" s="75">
        <f t="shared" si="21"/>
        <v>-2623.1800000000003</v>
      </c>
      <c r="AC44" s="75">
        <f t="shared" si="21"/>
        <v>-2623.1800000000003</v>
      </c>
    </row>
    <row r="47" spans="1:29" x14ac:dyDescent="0.3">
      <c r="D47" s="55"/>
      <c r="E47" s="56" t="s">
        <v>114</v>
      </c>
      <c r="F47" s="57">
        <f t="shared" ref="F47:AC47" si="22">MonthlyGrossRevenue+TotalMonthlyCostOfOperations</f>
        <v>0</v>
      </c>
      <c r="G47" s="57">
        <f t="shared" si="22"/>
        <v>0</v>
      </c>
      <c r="H47" s="57">
        <f t="shared" si="22"/>
        <v>0</v>
      </c>
      <c r="I47" s="57">
        <f t="shared" si="22"/>
        <v>0</v>
      </c>
      <c r="J47" s="57">
        <f t="shared" si="22"/>
        <v>0</v>
      </c>
      <c r="K47" s="57">
        <f t="shared" si="22"/>
        <v>0</v>
      </c>
      <c r="L47" s="57">
        <f t="shared" si="22"/>
        <v>3090.2199999999993</v>
      </c>
      <c r="M47" s="57">
        <f t="shared" si="22"/>
        <v>3090.2199999999993</v>
      </c>
      <c r="N47" s="57">
        <f t="shared" si="22"/>
        <v>3090.2199999999993</v>
      </c>
      <c r="O47" s="57">
        <f t="shared" si="22"/>
        <v>3090.2199999999993</v>
      </c>
      <c r="P47" s="57">
        <f t="shared" si="22"/>
        <v>3090.2199999999993</v>
      </c>
      <c r="Q47" s="57">
        <f t="shared" si="22"/>
        <v>3090.2199999999993</v>
      </c>
      <c r="R47" s="57">
        <f t="shared" si="22"/>
        <v>3090.2199999999993</v>
      </c>
      <c r="S47" s="57">
        <f t="shared" si="22"/>
        <v>3090.2199999999993</v>
      </c>
      <c r="T47" s="57">
        <f t="shared" si="22"/>
        <v>3090.2199999999993</v>
      </c>
      <c r="U47" s="57">
        <f t="shared" si="22"/>
        <v>3090.2199999999993</v>
      </c>
      <c r="V47" s="57">
        <f t="shared" si="22"/>
        <v>3090.2199999999993</v>
      </c>
      <c r="W47" s="57">
        <f t="shared" si="22"/>
        <v>3090.2199999999993</v>
      </c>
      <c r="X47" s="57">
        <f t="shared" si="22"/>
        <v>3090.2199999999993</v>
      </c>
      <c r="Y47" s="57">
        <f t="shared" si="22"/>
        <v>3090.2199999999993</v>
      </c>
      <c r="Z47" s="57">
        <f t="shared" si="22"/>
        <v>3090.2199999999993</v>
      </c>
      <c r="AA47" s="57">
        <f t="shared" si="22"/>
        <v>3090.2199999999993</v>
      </c>
      <c r="AB47" s="57">
        <f t="shared" si="22"/>
        <v>3090.2199999999993</v>
      </c>
      <c r="AC47" s="57">
        <f t="shared" si="22"/>
        <v>3090.2199999999993</v>
      </c>
    </row>
    <row r="49" spans="5:29" ht="1.05" customHeight="1" x14ac:dyDescent="0.3">
      <c r="E49" s="3" t="s">
        <v>58</v>
      </c>
      <c r="F49" s="54">
        <f>F47</f>
        <v>0</v>
      </c>
      <c r="G49" s="54">
        <f>F49+G47</f>
        <v>0</v>
      </c>
      <c r="H49" s="54">
        <f t="shared" ref="H49:AC49" si="23">G49+H47</f>
        <v>0</v>
      </c>
      <c r="I49" s="54">
        <f t="shared" si="23"/>
        <v>0</v>
      </c>
      <c r="J49" s="54">
        <f t="shared" si="23"/>
        <v>0</v>
      </c>
      <c r="K49" s="54">
        <f t="shared" si="23"/>
        <v>0</v>
      </c>
      <c r="L49" s="54">
        <f t="shared" si="23"/>
        <v>3090.2199999999993</v>
      </c>
      <c r="M49" s="54">
        <f t="shared" si="23"/>
        <v>6180.4399999999987</v>
      </c>
      <c r="N49" s="54">
        <f t="shared" si="23"/>
        <v>9270.659999999998</v>
      </c>
      <c r="O49" s="54">
        <f t="shared" si="23"/>
        <v>12360.879999999997</v>
      </c>
      <c r="P49" s="54">
        <f t="shared" si="23"/>
        <v>15451.099999999997</v>
      </c>
      <c r="Q49" s="54">
        <f t="shared" si="23"/>
        <v>18541.319999999996</v>
      </c>
      <c r="R49" s="54">
        <f t="shared" si="23"/>
        <v>21631.539999999994</v>
      </c>
      <c r="S49" s="54">
        <f t="shared" si="23"/>
        <v>24721.759999999995</v>
      </c>
      <c r="T49" s="54">
        <f t="shared" si="23"/>
        <v>27811.979999999996</v>
      </c>
      <c r="U49" s="54">
        <f t="shared" si="23"/>
        <v>30902.199999999997</v>
      </c>
      <c r="V49" s="54">
        <f t="shared" si="23"/>
        <v>33992.42</v>
      </c>
      <c r="W49" s="54">
        <f t="shared" si="23"/>
        <v>37082.639999999999</v>
      </c>
      <c r="X49" s="54">
        <f t="shared" si="23"/>
        <v>40172.86</v>
      </c>
      <c r="Y49" s="54">
        <f t="shared" si="23"/>
        <v>43263.08</v>
      </c>
      <c r="Z49" s="54">
        <f t="shared" si="23"/>
        <v>46353.3</v>
      </c>
      <c r="AA49" s="54">
        <f t="shared" si="23"/>
        <v>49443.520000000004</v>
      </c>
      <c r="AB49" s="54">
        <f t="shared" si="23"/>
        <v>52533.740000000005</v>
      </c>
      <c r="AC49" s="54">
        <f t="shared" si="23"/>
        <v>55623.960000000006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49"/>
  <sheetViews>
    <sheetView showGridLines="0" zoomScale="60" zoomScaleNormal="130" zoomScalePageLayoutView="130" workbookViewId="0">
      <selection activeCell="B3" sqref="B3"/>
    </sheetView>
  </sheetViews>
  <sheetFormatPr defaultColWidth="0" defaultRowHeight="15.6" x14ac:dyDescent="0.3"/>
  <cols>
    <col min="1" max="1" width="28" bestFit="1" customWidth="1"/>
    <col min="2" max="2" width="10.796875" customWidth="1"/>
    <col min="3" max="3" width="2.5" customWidth="1"/>
    <col min="4" max="4" width="12.796875" customWidth="1"/>
    <col min="5" max="5" width="14.5" style="3" customWidth="1"/>
    <col min="6" max="29" width="10.796875" customWidth="1"/>
    <col min="30" max="16384" width="10.796875" hidden="1"/>
  </cols>
  <sheetData>
    <row r="1" spans="1:29" s="2" customFormat="1" x14ac:dyDescent="0.3">
      <c r="A1" s="63" t="s">
        <v>46</v>
      </c>
      <c r="B1" s="116">
        <f>'Combined Revenues'!C2</f>
        <v>2.5</v>
      </c>
      <c r="C1"/>
      <c r="E1" s="3" t="s">
        <v>44</v>
      </c>
      <c r="F1" s="2">
        <v>1</v>
      </c>
      <c r="G1" s="2">
        <v>2</v>
      </c>
      <c r="H1" s="2">
        <v>3</v>
      </c>
      <c r="I1" s="2">
        <v>4</v>
      </c>
      <c r="J1" s="2">
        <v>5</v>
      </c>
      <c r="K1" s="2">
        <v>6</v>
      </c>
      <c r="L1" s="2">
        <v>7</v>
      </c>
      <c r="M1" s="2">
        <v>8</v>
      </c>
      <c r="N1" s="2">
        <v>9</v>
      </c>
      <c r="O1" s="2">
        <v>10</v>
      </c>
      <c r="P1" s="2">
        <v>11</v>
      </c>
      <c r="Q1" s="2">
        <v>12</v>
      </c>
      <c r="R1" s="2">
        <v>13</v>
      </c>
      <c r="S1" s="2">
        <v>14</v>
      </c>
      <c r="T1" s="2">
        <v>15</v>
      </c>
      <c r="U1" s="2">
        <v>16</v>
      </c>
      <c r="V1" s="2">
        <v>17</v>
      </c>
      <c r="W1" s="2">
        <v>18</v>
      </c>
      <c r="X1" s="2">
        <v>19</v>
      </c>
      <c r="Y1" s="2">
        <v>20</v>
      </c>
      <c r="Z1" s="2">
        <v>21</v>
      </c>
      <c r="AA1" s="2">
        <v>22</v>
      </c>
      <c r="AB1" s="2">
        <v>23</v>
      </c>
      <c r="AC1" s="2">
        <v>24</v>
      </c>
    </row>
    <row r="2" spans="1:29" s="2" customFormat="1" x14ac:dyDescent="0.3">
      <c r="A2" s="63" t="s">
        <v>59</v>
      </c>
      <c r="B2" s="116">
        <f>'Combined Revenues'!C3</f>
        <v>0.5</v>
      </c>
      <c r="C2"/>
      <c r="D2" s="79"/>
      <c r="E2" s="71" t="s">
        <v>83</v>
      </c>
      <c r="F2" s="79">
        <f>IF(F1&gt;('Combined Revenues'!$J$7-1),1,0)</f>
        <v>0</v>
      </c>
      <c r="G2" s="79">
        <f>IF(G1&gt;('Combined Revenues'!$J$7-1),1,0)</f>
        <v>0</v>
      </c>
      <c r="H2" s="79">
        <f>IF(H1&gt;('Combined Revenues'!$J$7-1),1,0)</f>
        <v>0</v>
      </c>
      <c r="I2" s="79">
        <f>IF(I1&gt;('Combined Revenues'!$J$7-1),1,0)</f>
        <v>0</v>
      </c>
      <c r="J2" s="79">
        <f>IF(J1&gt;('Combined Revenues'!$J$7-1),1,0)</f>
        <v>0</v>
      </c>
      <c r="K2" s="79">
        <f>IF(K1&gt;('Combined Revenues'!$J$7-1),1,0)</f>
        <v>0</v>
      </c>
      <c r="L2" s="79">
        <f>IF(L1&gt;('Combined Revenues'!$J$7-1),1,0)</f>
        <v>0</v>
      </c>
      <c r="M2" s="79">
        <f>IF(M1&gt;('Combined Revenues'!$J$7-1),1,0)</f>
        <v>0</v>
      </c>
      <c r="N2" s="79">
        <f>IF(N1&gt;('Combined Revenues'!$J$7-1),1,0)</f>
        <v>1</v>
      </c>
      <c r="O2" s="79">
        <f>IF(O1&gt;('Combined Revenues'!$J$7-1),1,0)</f>
        <v>1</v>
      </c>
      <c r="P2" s="79">
        <f>IF(P1&gt;('Combined Revenues'!$J$7-1),1,0)</f>
        <v>1</v>
      </c>
      <c r="Q2" s="79">
        <f>IF(Q1&gt;('Combined Revenues'!$J$7-1),1,0)</f>
        <v>1</v>
      </c>
      <c r="R2" s="79">
        <f>IF(R1&gt;('Combined Revenues'!$J$7-1),1,0)</f>
        <v>1</v>
      </c>
      <c r="S2" s="79">
        <f>IF(S1&gt;('Combined Revenues'!$J$7-1),1,0)</f>
        <v>1</v>
      </c>
      <c r="T2" s="79">
        <f>IF(T1&gt;('Combined Revenues'!$J$7-1),1,0)</f>
        <v>1</v>
      </c>
      <c r="U2" s="79">
        <f>IF(U1&gt;('Combined Revenues'!$J$7-1),1,0)</f>
        <v>1</v>
      </c>
      <c r="V2" s="79">
        <f>IF(V1&gt;('Combined Revenues'!$J$7-1),1,0)</f>
        <v>1</v>
      </c>
      <c r="W2" s="79">
        <f>IF(W1&gt;('Combined Revenues'!$J$7-1),1,0)</f>
        <v>1</v>
      </c>
      <c r="X2" s="79">
        <f>IF(X1&gt;('Combined Revenues'!$J$7-1),1,0)</f>
        <v>1</v>
      </c>
      <c r="Y2" s="79">
        <f>IF(Y1&gt;('Combined Revenues'!$J$7-1),1,0)</f>
        <v>1</v>
      </c>
      <c r="Z2" s="79">
        <f>IF(Z1&gt;('Combined Revenues'!$J$7-1),1,0)</f>
        <v>1</v>
      </c>
      <c r="AA2" s="79">
        <f>IF(AA1&gt;('Combined Revenues'!$J$7-1),1,0)</f>
        <v>1</v>
      </c>
      <c r="AB2" s="79">
        <f>IF(AB1&gt;('Combined Revenues'!$J$7-1),1,0)</f>
        <v>1</v>
      </c>
      <c r="AC2" s="79">
        <f>IF(AC1&gt;('Combined Revenues'!$J$7-1),1,0)</f>
        <v>1</v>
      </c>
    </row>
    <row r="3" spans="1:29" s="2" customFormat="1" x14ac:dyDescent="0.3">
      <c r="A3" s="62"/>
      <c r="B3" s="117"/>
      <c r="C3"/>
      <c r="E3" s="3"/>
    </row>
    <row r="4" spans="1:29" x14ac:dyDescent="0.3">
      <c r="A4" s="63" t="s">
        <v>55</v>
      </c>
      <c r="B4" s="116">
        <f>'Combined Revenues'!C5</f>
        <v>0.89</v>
      </c>
      <c r="D4" s="62"/>
      <c r="E4" s="63" t="s">
        <v>45</v>
      </c>
      <c r="F4" s="117">
        <f>F2*'Combined Revenues'!$J$2</f>
        <v>0</v>
      </c>
      <c r="G4">
        <f>G2*'Combined Revenues'!$J$2</f>
        <v>0</v>
      </c>
      <c r="H4">
        <f>H2*'Combined Revenues'!$J$2</f>
        <v>0</v>
      </c>
      <c r="I4">
        <f>I2*'Combined Revenues'!$J$2</f>
        <v>0</v>
      </c>
      <c r="J4">
        <f>J2*'Combined Revenues'!$J$2</f>
        <v>0</v>
      </c>
      <c r="K4">
        <f>K2*'Combined Revenues'!$J$2</f>
        <v>0</v>
      </c>
      <c r="L4">
        <f>L2*'Combined Revenues'!$J$2</f>
        <v>0</v>
      </c>
      <c r="M4">
        <f>M2*'Combined Revenues'!$J$2</f>
        <v>0</v>
      </c>
      <c r="N4">
        <f>N2*'Combined Revenues'!$J$2</f>
        <v>10</v>
      </c>
      <c r="O4">
        <f>O2*'Combined Revenues'!$J$2</f>
        <v>10</v>
      </c>
      <c r="P4">
        <f>P2*'Combined Revenues'!$J$2</f>
        <v>10</v>
      </c>
      <c r="Q4">
        <f>Q2*'Combined Revenues'!$J$2</f>
        <v>10</v>
      </c>
      <c r="R4">
        <f>R2*'Combined Revenues'!$J$2</f>
        <v>10</v>
      </c>
      <c r="S4">
        <f>S2*'Combined Revenues'!$J$2</f>
        <v>10</v>
      </c>
      <c r="T4">
        <f>T2*'Combined Revenues'!$J$2</f>
        <v>10</v>
      </c>
      <c r="U4">
        <f>U2*'Combined Revenues'!$J$2</f>
        <v>10</v>
      </c>
      <c r="V4">
        <f>V2*'Combined Revenues'!$J$2</f>
        <v>10</v>
      </c>
      <c r="W4">
        <f>W2*'Combined Revenues'!$J$2</f>
        <v>10</v>
      </c>
      <c r="X4">
        <f>X2*'Combined Revenues'!$J$2</f>
        <v>10</v>
      </c>
      <c r="Y4">
        <f>Y2*'Combined Revenues'!$J$2</f>
        <v>10</v>
      </c>
      <c r="Z4">
        <f>Z2*'Combined Revenues'!$J$2</f>
        <v>10</v>
      </c>
      <c r="AA4">
        <f>AA2*'Combined Revenues'!$J$2</f>
        <v>10</v>
      </c>
      <c r="AB4">
        <f>AB2*'Combined Revenues'!$J$2</f>
        <v>10</v>
      </c>
      <c r="AC4">
        <f>AC2*'Combined Revenues'!$J$2</f>
        <v>10</v>
      </c>
    </row>
    <row r="5" spans="1:29" x14ac:dyDescent="0.3">
      <c r="A5" s="63" t="s">
        <v>60</v>
      </c>
      <c r="B5" s="116">
        <f>'Combined Revenues'!C6</f>
        <v>0.05</v>
      </c>
      <c r="F5" s="3"/>
      <c r="G5" s="3"/>
    </row>
    <row r="6" spans="1:29" x14ac:dyDescent="0.3">
      <c r="A6" s="62"/>
      <c r="B6" s="117"/>
      <c r="D6" s="114"/>
      <c r="E6" s="115" t="s">
        <v>54</v>
      </c>
      <c r="F6" s="120">
        <f>'Combined Revenues'!J3</f>
        <v>120</v>
      </c>
      <c r="G6" s="38">
        <f>F6</f>
        <v>120</v>
      </c>
      <c r="H6" s="38">
        <f t="shared" ref="H6:AC6" si="0">G6</f>
        <v>120</v>
      </c>
      <c r="I6" s="38">
        <f t="shared" si="0"/>
        <v>120</v>
      </c>
      <c r="J6" s="38">
        <f t="shared" si="0"/>
        <v>120</v>
      </c>
      <c r="K6" s="38">
        <f t="shared" si="0"/>
        <v>120</v>
      </c>
      <c r="L6" s="38">
        <f t="shared" si="0"/>
        <v>120</v>
      </c>
      <c r="M6" s="38">
        <f t="shared" si="0"/>
        <v>120</v>
      </c>
      <c r="N6" s="38">
        <f t="shared" si="0"/>
        <v>120</v>
      </c>
      <c r="O6" s="38">
        <f t="shared" si="0"/>
        <v>120</v>
      </c>
      <c r="P6" s="38">
        <f t="shared" si="0"/>
        <v>120</v>
      </c>
      <c r="Q6" s="38">
        <f t="shared" si="0"/>
        <v>120</v>
      </c>
      <c r="R6" s="38">
        <f t="shared" si="0"/>
        <v>120</v>
      </c>
      <c r="S6" s="38">
        <f t="shared" si="0"/>
        <v>120</v>
      </c>
      <c r="T6" s="38">
        <f t="shared" si="0"/>
        <v>120</v>
      </c>
      <c r="U6" s="38">
        <f t="shared" si="0"/>
        <v>120</v>
      </c>
      <c r="V6" s="38">
        <f t="shared" si="0"/>
        <v>120</v>
      </c>
      <c r="W6" s="38">
        <f t="shared" si="0"/>
        <v>120</v>
      </c>
      <c r="X6" s="38">
        <f t="shared" si="0"/>
        <v>120</v>
      </c>
      <c r="Y6" s="38">
        <f t="shared" si="0"/>
        <v>120</v>
      </c>
      <c r="Z6" s="38">
        <f t="shared" si="0"/>
        <v>120</v>
      </c>
      <c r="AA6" s="38">
        <f t="shared" si="0"/>
        <v>120</v>
      </c>
      <c r="AB6" s="38">
        <f t="shared" si="0"/>
        <v>120</v>
      </c>
      <c r="AC6" s="39">
        <f t="shared" si="0"/>
        <v>120</v>
      </c>
    </row>
    <row r="7" spans="1:29" x14ac:dyDescent="0.3">
      <c r="A7" s="63" t="s">
        <v>61</v>
      </c>
      <c r="B7" s="118">
        <f>'Combined Revenues'!C8</f>
        <v>0.3</v>
      </c>
      <c r="D7" s="40"/>
      <c r="E7" s="41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3"/>
    </row>
    <row r="8" spans="1:29" x14ac:dyDescent="0.3">
      <c r="A8" s="62"/>
      <c r="B8" s="117"/>
      <c r="D8" s="40"/>
      <c r="E8" s="41" t="s">
        <v>47</v>
      </c>
      <c r="F8" s="44">
        <f t="shared" ref="F8:AC8" si="1">AvgFootTrafficPerHour*HoursOfOpsPerDay</f>
        <v>600</v>
      </c>
      <c r="G8" s="44">
        <f t="shared" si="1"/>
        <v>600</v>
      </c>
      <c r="H8" s="44">
        <f t="shared" si="1"/>
        <v>600</v>
      </c>
      <c r="I8" s="44">
        <f t="shared" si="1"/>
        <v>600</v>
      </c>
      <c r="J8" s="44">
        <f t="shared" si="1"/>
        <v>600</v>
      </c>
      <c r="K8" s="44">
        <f t="shared" si="1"/>
        <v>600</v>
      </c>
      <c r="L8" s="44">
        <f t="shared" si="1"/>
        <v>600</v>
      </c>
      <c r="M8" s="44">
        <f t="shared" si="1"/>
        <v>600</v>
      </c>
      <c r="N8" s="44">
        <f t="shared" si="1"/>
        <v>600</v>
      </c>
      <c r="O8" s="44">
        <f t="shared" si="1"/>
        <v>600</v>
      </c>
      <c r="P8" s="44">
        <f t="shared" si="1"/>
        <v>600</v>
      </c>
      <c r="Q8" s="44">
        <f t="shared" si="1"/>
        <v>600</v>
      </c>
      <c r="R8" s="44">
        <f t="shared" si="1"/>
        <v>600</v>
      </c>
      <c r="S8" s="44">
        <f t="shared" si="1"/>
        <v>600</v>
      </c>
      <c r="T8" s="44">
        <f t="shared" si="1"/>
        <v>600</v>
      </c>
      <c r="U8" s="44">
        <f t="shared" si="1"/>
        <v>600</v>
      </c>
      <c r="V8" s="44">
        <f t="shared" si="1"/>
        <v>600</v>
      </c>
      <c r="W8" s="44">
        <f t="shared" si="1"/>
        <v>600</v>
      </c>
      <c r="X8" s="44">
        <f t="shared" si="1"/>
        <v>600</v>
      </c>
      <c r="Y8" s="44">
        <f t="shared" si="1"/>
        <v>600</v>
      </c>
      <c r="Z8" s="44">
        <f t="shared" si="1"/>
        <v>600</v>
      </c>
      <c r="AA8" s="44">
        <f t="shared" si="1"/>
        <v>600</v>
      </c>
      <c r="AB8" s="44">
        <f t="shared" si="1"/>
        <v>600</v>
      </c>
      <c r="AC8" s="45">
        <f t="shared" si="1"/>
        <v>600</v>
      </c>
    </row>
    <row r="9" spans="1:29" x14ac:dyDescent="0.3">
      <c r="A9" s="63" t="s">
        <v>53</v>
      </c>
      <c r="B9" s="119">
        <f>'Combined Revenues'!C10</f>
        <v>5</v>
      </c>
      <c r="D9" s="40"/>
      <c r="E9" s="41"/>
      <c r="F9" s="42"/>
      <c r="G9" s="46"/>
      <c r="H9" s="46"/>
      <c r="I9" s="46"/>
      <c r="J9" s="46"/>
      <c r="K9" s="46"/>
      <c r="L9" s="46"/>
      <c r="M9" s="46"/>
      <c r="N9" s="46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3"/>
    </row>
    <row r="10" spans="1:29" x14ac:dyDescent="0.3">
      <c r="A10" s="62"/>
      <c r="B10" s="117"/>
      <c r="D10" s="47"/>
      <c r="E10" s="48" t="s">
        <v>48</v>
      </c>
      <c r="F10" s="49">
        <f t="shared" ref="F10:AC10" si="2">DaysSelling*AvgDailyFootTraffic</f>
        <v>0</v>
      </c>
      <c r="G10" s="49">
        <f t="shared" si="2"/>
        <v>0</v>
      </c>
      <c r="H10" s="49">
        <f t="shared" si="2"/>
        <v>0</v>
      </c>
      <c r="I10" s="49">
        <f t="shared" si="2"/>
        <v>0</v>
      </c>
      <c r="J10" s="49">
        <f t="shared" si="2"/>
        <v>0</v>
      </c>
      <c r="K10" s="49">
        <f t="shared" si="2"/>
        <v>0</v>
      </c>
      <c r="L10" s="49">
        <f t="shared" si="2"/>
        <v>0</v>
      </c>
      <c r="M10" s="49">
        <f t="shared" si="2"/>
        <v>0</v>
      </c>
      <c r="N10" s="49">
        <f t="shared" si="2"/>
        <v>6000</v>
      </c>
      <c r="O10" s="49">
        <f t="shared" si="2"/>
        <v>6000</v>
      </c>
      <c r="P10" s="49">
        <f t="shared" si="2"/>
        <v>6000</v>
      </c>
      <c r="Q10" s="49">
        <f t="shared" si="2"/>
        <v>6000</v>
      </c>
      <c r="R10" s="49">
        <f t="shared" si="2"/>
        <v>6000</v>
      </c>
      <c r="S10" s="49">
        <f t="shared" si="2"/>
        <v>6000</v>
      </c>
      <c r="T10" s="49">
        <f t="shared" si="2"/>
        <v>6000</v>
      </c>
      <c r="U10" s="49">
        <f t="shared" si="2"/>
        <v>6000</v>
      </c>
      <c r="V10" s="49">
        <f t="shared" si="2"/>
        <v>6000</v>
      </c>
      <c r="W10" s="49">
        <f t="shared" si="2"/>
        <v>6000</v>
      </c>
      <c r="X10" s="49">
        <f t="shared" si="2"/>
        <v>6000</v>
      </c>
      <c r="Y10" s="49">
        <f t="shared" si="2"/>
        <v>6000</v>
      </c>
      <c r="Z10" s="49">
        <f t="shared" si="2"/>
        <v>6000</v>
      </c>
      <c r="AA10" s="49">
        <f t="shared" si="2"/>
        <v>6000</v>
      </c>
      <c r="AB10" s="49">
        <f t="shared" si="2"/>
        <v>6000</v>
      </c>
      <c r="AC10" s="50">
        <f t="shared" si="2"/>
        <v>6000</v>
      </c>
    </row>
    <row r="11" spans="1:29" x14ac:dyDescent="0.3">
      <c r="A11" s="63" t="s">
        <v>70</v>
      </c>
      <c r="B11" s="116">
        <f>'Combined Revenues'!C12</f>
        <v>12</v>
      </c>
    </row>
    <row r="12" spans="1:29" x14ac:dyDescent="0.3">
      <c r="A12" s="62"/>
      <c r="B12" s="117"/>
      <c r="D12" s="114"/>
      <c r="E12" s="115" t="s">
        <v>30</v>
      </c>
      <c r="F12" s="121">
        <f>'Combined Revenues'!J4</f>
        <v>0.3</v>
      </c>
      <c r="G12" s="51">
        <f>F12</f>
        <v>0.3</v>
      </c>
      <c r="H12" s="51">
        <f t="shared" ref="H12:AC12" si="3">G12</f>
        <v>0.3</v>
      </c>
      <c r="I12" s="51">
        <f t="shared" si="3"/>
        <v>0.3</v>
      </c>
      <c r="J12" s="51">
        <f t="shared" si="3"/>
        <v>0.3</v>
      </c>
      <c r="K12" s="51">
        <f t="shared" si="3"/>
        <v>0.3</v>
      </c>
      <c r="L12" s="51">
        <f t="shared" si="3"/>
        <v>0.3</v>
      </c>
      <c r="M12" s="51">
        <f t="shared" si="3"/>
        <v>0.3</v>
      </c>
      <c r="N12" s="51">
        <f t="shared" si="3"/>
        <v>0.3</v>
      </c>
      <c r="O12" s="51">
        <f t="shared" si="3"/>
        <v>0.3</v>
      </c>
      <c r="P12" s="51">
        <f t="shared" si="3"/>
        <v>0.3</v>
      </c>
      <c r="Q12" s="51">
        <f t="shared" si="3"/>
        <v>0.3</v>
      </c>
      <c r="R12" s="51">
        <f t="shared" si="3"/>
        <v>0.3</v>
      </c>
      <c r="S12" s="51">
        <f t="shared" si="3"/>
        <v>0.3</v>
      </c>
      <c r="T12" s="51">
        <f t="shared" si="3"/>
        <v>0.3</v>
      </c>
      <c r="U12" s="51">
        <f t="shared" si="3"/>
        <v>0.3</v>
      </c>
      <c r="V12" s="51">
        <f t="shared" si="3"/>
        <v>0.3</v>
      </c>
      <c r="W12" s="51">
        <f t="shared" si="3"/>
        <v>0.3</v>
      </c>
      <c r="X12" s="51">
        <f t="shared" si="3"/>
        <v>0.3</v>
      </c>
      <c r="Y12" s="51">
        <f t="shared" si="3"/>
        <v>0.3</v>
      </c>
      <c r="Z12" s="51">
        <f t="shared" si="3"/>
        <v>0.3</v>
      </c>
      <c r="AA12" s="51">
        <f t="shared" si="3"/>
        <v>0.3</v>
      </c>
      <c r="AB12" s="51">
        <f t="shared" si="3"/>
        <v>0.3</v>
      </c>
      <c r="AC12" s="52">
        <f t="shared" si="3"/>
        <v>0.3</v>
      </c>
    </row>
    <row r="13" spans="1:29" x14ac:dyDescent="0.3">
      <c r="A13" s="63" t="s">
        <v>71</v>
      </c>
      <c r="B13" s="119">
        <f>'Combined Revenues'!C14</f>
        <v>2</v>
      </c>
      <c r="D13" s="40"/>
      <c r="E13" s="41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3"/>
    </row>
    <row r="14" spans="1:29" x14ac:dyDescent="0.3">
      <c r="D14" s="47"/>
      <c r="E14" s="48" t="s">
        <v>49</v>
      </c>
      <c r="F14" s="49">
        <f t="shared" ref="F14:AC14" si="4">StopPercentage*TotalMonthlyFootTraffic</f>
        <v>0</v>
      </c>
      <c r="G14" s="49">
        <f t="shared" si="4"/>
        <v>0</v>
      </c>
      <c r="H14" s="49">
        <f t="shared" si="4"/>
        <v>0</v>
      </c>
      <c r="I14" s="49">
        <f t="shared" si="4"/>
        <v>0</v>
      </c>
      <c r="J14" s="49">
        <f t="shared" si="4"/>
        <v>0</v>
      </c>
      <c r="K14" s="49">
        <f t="shared" si="4"/>
        <v>0</v>
      </c>
      <c r="L14" s="49">
        <f t="shared" si="4"/>
        <v>0</v>
      </c>
      <c r="M14" s="49">
        <f t="shared" si="4"/>
        <v>0</v>
      </c>
      <c r="N14" s="49">
        <f t="shared" si="4"/>
        <v>1800</v>
      </c>
      <c r="O14" s="49">
        <f t="shared" si="4"/>
        <v>1800</v>
      </c>
      <c r="P14" s="49">
        <f t="shared" si="4"/>
        <v>1800</v>
      </c>
      <c r="Q14" s="49">
        <f t="shared" si="4"/>
        <v>1800</v>
      </c>
      <c r="R14" s="49">
        <f t="shared" si="4"/>
        <v>1800</v>
      </c>
      <c r="S14" s="49">
        <f t="shared" si="4"/>
        <v>1800</v>
      </c>
      <c r="T14" s="49">
        <f t="shared" si="4"/>
        <v>1800</v>
      </c>
      <c r="U14" s="49">
        <f t="shared" si="4"/>
        <v>1800</v>
      </c>
      <c r="V14" s="49">
        <f t="shared" si="4"/>
        <v>1800</v>
      </c>
      <c r="W14" s="49">
        <f t="shared" si="4"/>
        <v>1800</v>
      </c>
      <c r="X14" s="49">
        <f t="shared" si="4"/>
        <v>1800</v>
      </c>
      <c r="Y14" s="49">
        <f t="shared" si="4"/>
        <v>1800</v>
      </c>
      <c r="Z14" s="49">
        <f t="shared" si="4"/>
        <v>1800</v>
      </c>
      <c r="AA14" s="49">
        <f t="shared" si="4"/>
        <v>1800</v>
      </c>
      <c r="AB14" s="49">
        <f t="shared" si="4"/>
        <v>1800</v>
      </c>
      <c r="AC14" s="50">
        <f t="shared" si="4"/>
        <v>1800</v>
      </c>
    </row>
    <row r="16" spans="1:29" x14ac:dyDescent="0.3">
      <c r="D16" s="114"/>
      <c r="E16" s="115" t="s">
        <v>31</v>
      </c>
      <c r="F16" s="121">
        <f>'Combined Revenues'!J5</f>
        <v>0.55000000000000004</v>
      </c>
      <c r="G16" s="51">
        <f>F16</f>
        <v>0.55000000000000004</v>
      </c>
      <c r="H16" s="51">
        <f t="shared" ref="H16:AC16" si="5">G16</f>
        <v>0.55000000000000004</v>
      </c>
      <c r="I16" s="51">
        <f t="shared" si="5"/>
        <v>0.55000000000000004</v>
      </c>
      <c r="J16" s="51">
        <f t="shared" si="5"/>
        <v>0.55000000000000004</v>
      </c>
      <c r="K16" s="51">
        <f t="shared" si="5"/>
        <v>0.55000000000000004</v>
      </c>
      <c r="L16" s="51">
        <f t="shared" si="5"/>
        <v>0.55000000000000004</v>
      </c>
      <c r="M16" s="51">
        <f t="shared" si="5"/>
        <v>0.55000000000000004</v>
      </c>
      <c r="N16" s="51">
        <f t="shared" si="5"/>
        <v>0.55000000000000004</v>
      </c>
      <c r="O16" s="51">
        <f t="shared" si="5"/>
        <v>0.55000000000000004</v>
      </c>
      <c r="P16" s="51">
        <f t="shared" si="5"/>
        <v>0.55000000000000004</v>
      </c>
      <c r="Q16" s="51">
        <f t="shared" si="5"/>
        <v>0.55000000000000004</v>
      </c>
      <c r="R16" s="51">
        <f t="shared" si="5"/>
        <v>0.55000000000000004</v>
      </c>
      <c r="S16" s="51">
        <f t="shared" si="5"/>
        <v>0.55000000000000004</v>
      </c>
      <c r="T16" s="51">
        <f t="shared" si="5"/>
        <v>0.55000000000000004</v>
      </c>
      <c r="U16" s="51">
        <f t="shared" si="5"/>
        <v>0.55000000000000004</v>
      </c>
      <c r="V16" s="51">
        <f t="shared" si="5"/>
        <v>0.55000000000000004</v>
      </c>
      <c r="W16" s="51">
        <f t="shared" si="5"/>
        <v>0.55000000000000004</v>
      </c>
      <c r="X16" s="51">
        <f t="shared" si="5"/>
        <v>0.55000000000000004</v>
      </c>
      <c r="Y16" s="51">
        <f t="shared" si="5"/>
        <v>0.55000000000000004</v>
      </c>
      <c r="Z16" s="51">
        <f t="shared" si="5"/>
        <v>0.55000000000000004</v>
      </c>
      <c r="AA16" s="51">
        <f t="shared" si="5"/>
        <v>0.55000000000000004</v>
      </c>
      <c r="AB16" s="51">
        <f t="shared" si="5"/>
        <v>0.55000000000000004</v>
      </c>
      <c r="AC16" s="52">
        <f t="shared" si="5"/>
        <v>0.55000000000000004</v>
      </c>
    </row>
    <row r="17" spans="1:29" x14ac:dyDescent="0.3">
      <c r="D17" s="40"/>
      <c r="E17" s="41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3"/>
    </row>
    <row r="18" spans="1:29" x14ac:dyDescent="0.3">
      <c r="D18" s="47"/>
      <c r="E18" s="48" t="s">
        <v>50</v>
      </c>
      <c r="F18" s="49">
        <f t="shared" ref="F18:AC18" si="6">PurchasePercentage*TotalMonthlyStops</f>
        <v>0</v>
      </c>
      <c r="G18" s="49">
        <f t="shared" si="6"/>
        <v>0</v>
      </c>
      <c r="H18" s="49">
        <f t="shared" si="6"/>
        <v>0</v>
      </c>
      <c r="I18" s="49">
        <f t="shared" si="6"/>
        <v>0</v>
      </c>
      <c r="J18" s="49">
        <f t="shared" si="6"/>
        <v>0</v>
      </c>
      <c r="K18" s="49">
        <f t="shared" si="6"/>
        <v>0</v>
      </c>
      <c r="L18" s="49">
        <f t="shared" si="6"/>
        <v>0</v>
      </c>
      <c r="M18" s="49">
        <f t="shared" si="6"/>
        <v>0</v>
      </c>
      <c r="N18" s="49">
        <f t="shared" si="6"/>
        <v>990.00000000000011</v>
      </c>
      <c r="O18" s="49">
        <f t="shared" si="6"/>
        <v>990.00000000000011</v>
      </c>
      <c r="P18" s="49">
        <f t="shared" si="6"/>
        <v>990.00000000000011</v>
      </c>
      <c r="Q18" s="49">
        <f t="shared" si="6"/>
        <v>990.00000000000011</v>
      </c>
      <c r="R18" s="49">
        <f t="shared" si="6"/>
        <v>990.00000000000011</v>
      </c>
      <c r="S18" s="49">
        <f t="shared" si="6"/>
        <v>990.00000000000011</v>
      </c>
      <c r="T18" s="49">
        <f t="shared" si="6"/>
        <v>990.00000000000011</v>
      </c>
      <c r="U18" s="49">
        <f t="shared" si="6"/>
        <v>990.00000000000011</v>
      </c>
      <c r="V18" s="49">
        <f t="shared" si="6"/>
        <v>990.00000000000011</v>
      </c>
      <c r="W18" s="49">
        <f t="shared" si="6"/>
        <v>990.00000000000011</v>
      </c>
      <c r="X18" s="49">
        <f t="shared" si="6"/>
        <v>990.00000000000011</v>
      </c>
      <c r="Y18" s="49">
        <f t="shared" si="6"/>
        <v>990.00000000000011</v>
      </c>
      <c r="Z18" s="49">
        <f t="shared" si="6"/>
        <v>990.00000000000011</v>
      </c>
      <c r="AA18" s="49">
        <f t="shared" si="6"/>
        <v>990.00000000000011</v>
      </c>
      <c r="AB18" s="49">
        <f t="shared" si="6"/>
        <v>990.00000000000011</v>
      </c>
      <c r="AC18" s="50">
        <f t="shared" si="6"/>
        <v>990.00000000000011</v>
      </c>
    </row>
    <row r="19" spans="1:29" x14ac:dyDescent="0.3">
      <c r="A19" s="58"/>
      <c r="B19" s="58"/>
      <c r="C19" s="58"/>
    </row>
    <row r="20" spans="1:29" s="58" customFormat="1" x14ac:dyDescent="0.3">
      <c r="E20" s="59" t="s">
        <v>51</v>
      </c>
      <c r="F20" s="122">
        <f>'Combined Revenues'!J6</f>
        <v>1.1499999999999999</v>
      </c>
      <c r="G20" s="58">
        <f>F20</f>
        <v>1.1499999999999999</v>
      </c>
      <c r="H20" s="58">
        <f t="shared" ref="H20:AC20" si="7">G20</f>
        <v>1.1499999999999999</v>
      </c>
      <c r="I20" s="58">
        <f t="shared" si="7"/>
        <v>1.1499999999999999</v>
      </c>
      <c r="J20" s="58">
        <f t="shared" si="7"/>
        <v>1.1499999999999999</v>
      </c>
      <c r="K20" s="58">
        <f t="shared" si="7"/>
        <v>1.1499999999999999</v>
      </c>
      <c r="L20" s="58">
        <f t="shared" si="7"/>
        <v>1.1499999999999999</v>
      </c>
      <c r="M20" s="58">
        <f t="shared" si="7"/>
        <v>1.1499999999999999</v>
      </c>
      <c r="N20" s="58">
        <f t="shared" si="7"/>
        <v>1.1499999999999999</v>
      </c>
      <c r="O20" s="58">
        <f t="shared" si="7"/>
        <v>1.1499999999999999</v>
      </c>
      <c r="P20" s="58">
        <f t="shared" si="7"/>
        <v>1.1499999999999999</v>
      </c>
      <c r="Q20" s="58">
        <f t="shared" si="7"/>
        <v>1.1499999999999999</v>
      </c>
      <c r="R20" s="58">
        <f t="shared" si="7"/>
        <v>1.1499999999999999</v>
      </c>
      <c r="S20" s="58">
        <f t="shared" si="7"/>
        <v>1.1499999999999999</v>
      </c>
      <c r="T20" s="58">
        <f t="shared" si="7"/>
        <v>1.1499999999999999</v>
      </c>
      <c r="U20" s="58">
        <f t="shared" si="7"/>
        <v>1.1499999999999999</v>
      </c>
      <c r="V20" s="58">
        <f t="shared" si="7"/>
        <v>1.1499999999999999</v>
      </c>
      <c r="W20" s="58">
        <f t="shared" si="7"/>
        <v>1.1499999999999999</v>
      </c>
      <c r="X20" s="58">
        <f t="shared" si="7"/>
        <v>1.1499999999999999</v>
      </c>
      <c r="Y20" s="58">
        <f t="shared" si="7"/>
        <v>1.1499999999999999</v>
      </c>
      <c r="Z20" s="58">
        <f t="shared" si="7"/>
        <v>1.1499999999999999</v>
      </c>
      <c r="AA20" s="58">
        <f t="shared" si="7"/>
        <v>1.1499999999999999</v>
      </c>
      <c r="AB20" s="58">
        <f t="shared" si="7"/>
        <v>1.1499999999999999</v>
      </c>
      <c r="AC20" s="58">
        <f t="shared" si="7"/>
        <v>1.1499999999999999</v>
      </c>
    </row>
    <row r="21" spans="1:29" s="58" customFormat="1" x14ac:dyDescent="0.3">
      <c r="E21" s="59"/>
    </row>
    <row r="22" spans="1:29" s="58" customFormat="1" x14ac:dyDescent="0.3">
      <c r="E22" s="59" t="s">
        <v>52</v>
      </c>
      <c r="F22" s="61">
        <f t="shared" ref="F22:AC22" si="8">TotalMonthlyPurchases*AvgCupsPerPurchase</f>
        <v>0</v>
      </c>
      <c r="G22" s="61">
        <f t="shared" si="8"/>
        <v>0</v>
      </c>
      <c r="H22" s="61">
        <f t="shared" si="8"/>
        <v>0</v>
      </c>
      <c r="I22" s="61">
        <f t="shared" si="8"/>
        <v>0</v>
      </c>
      <c r="J22" s="61">
        <f t="shared" si="8"/>
        <v>0</v>
      </c>
      <c r="K22" s="61">
        <f t="shared" si="8"/>
        <v>0</v>
      </c>
      <c r="L22" s="61">
        <f t="shared" si="8"/>
        <v>0</v>
      </c>
      <c r="M22" s="61">
        <f t="shared" si="8"/>
        <v>0</v>
      </c>
      <c r="N22" s="61">
        <f t="shared" si="8"/>
        <v>1138.5</v>
      </c>
      <c r="O22" s="61">
        <f t="shared" si="8"/>
        <v>1138.5</v>
      </c>
      <c r="P22" s="61">
        <f t="shared" si="8"/>
        <v>1138.5</v>
      </c>
      <c r="Q22" s="61">
        <f t="shared" si="8"/>
        <v>1138.5</v>
      </c>
      <c r="R22" s="61">
        <f t="shared" si="8"/>
        <v>1138.5</v>
      </c>
      <c r="S22" s="61">
        <f t="shared" si="8"/>
        <v>1138.5</v>
      </c>
      <c r="T22" s="61">
        <f t="shared" si="8"/>
        <v>1138.5</v>
      </c>
      <c r="U22" s="61">
        <f t="shared" si="8"/>
        <v>1138.5</v>
      </c>
      <c r="V22" s="61">
        <f t="shared" si="8"/>
        <v>1138.5</v>
      </c>
      <c r="W22" s="61">
        <f t="shared" si="8"/>
        <v>1138.5</v>
      </c>
      <c r="X22" s="61">
        <f t="shared" si="8"/>
        <v>1138.5</v>
      </c>
      <c r="Y22" s="61">
        <f t="shared" si="8"/>
        <v>1138.5</v>
      </c>
      <c r="Z22" s="61">
        <f t="shared" si="8"/>
        <v>1138.5</v>
      </c>
      <c r="AA22" s="61">
        <f t="shared" si="8"/>
        <v>1138.5</v>
      </c>
      <c r="AB22" s="61">
        <f t="shared" si="8"/>
        <v>1138.5</v>
      </c>
      <c r="AC22" s="61">
        <f t="shared" si="8"/>
        <v>1138.5</v>
      </c>
    </row>
    <row r="23" spans="1:29" s="58" customFormat="1" x14ac:dyDescent="0.3">
      <c r="A23" s="62"/>
      <c r="B23" s="62"/>
      <c r="C23" s="62"/>
      <c r="E23" s="59"/>
    </row>
    <row r="24" spans="1:29" s="62" customFormat="1" x14ac:dyDescent="0.3">
      <c r="E24" s="63" t="s">
        <v>62</v>
      </c>
      <c r="F24" s="64">
        <f t="shared" ref="F24:AC24" si="9">PercentageBuyingStrawberry*TotalMonthlyCupsSold</f>
        <v>0</v>
      </c>
      <c r="G24" s="64">
        <f t="shared" si="9"/>
        <v>0</v>
      </c>
      <c r="H24" s="64">
        <f t="shared" si="9"/>
        <v>0</v>
      </c>
      <c r="I24" s="64">
        <f t="shared" si="9"/>
        <v>0</v>
      </c>
      <c r="J24" s="64">
        <f t="shared" si="9"/>
        <v>0</v>
      </c>
      <c r="K24" s="64">
        <f t="shared" si="9"/>
        <v>0</v>
      </c>
      <c r="L24" s="64">
        <f t="shared" si="9"/>
        <v>0</v>
      </c>
      <c r="M24" s="64">
        <f t="shared" si="9"/>
        <v>0</v>
      </c>
      <c r="N24" s="64">
        <f t="shared" si="9"/>
        <v>341.55</v>
      </c>
      <c r="O24" s="64">
        <f t="shared" si="9"/>
        <v>341.55</v>
      </c>
      <c r="P24" s="64">
        <f t="shared" si="9"/>
        <v>341.55</v>
      </c>
      <c r="Q24" s="64">
        <f t="shared" si="9"/>
        <v>341.55</v>
      </c>
      <c r="R24" s="64">
        <f t="shared" si="9"/>
        <v>341.55</v>
      </c>
      <c r="S24" s="64">
        <f t="shared" si="9"/>
        <v>341.55</v>
      </c>
      <c r="T24" s="64">
        <f t="shared" si="9"/>
        <v>341.55</v>
      </c>
      <c r="U24" s="64">
        <f t="shared" si="9"/>
        <v>341.55</v>
      </c>
      <c r="V24" s="64">
        <f t="shared" si="9"/>
        <v>341.55</v>
      </c>
      <c r="W24" s="64">
        <f t="shared" si="9"/>
        <v>341.55</v>
      </c>
      <c r="X24" s="64">
        <f t="shared" si="9"/>
        <v>341.55</v>
      </c>
      <c r="Y24" s="64">
        <f t="shared" si="9"/>
        <v>341.55</v>
      </c>
      <c r="Z24" s="64">
        <f t="shared" si="9"/>
        <v>341.55</v>
      </c>
      <c r="AA24" s="64">
        <f t="shared" si="9"/>
        <v>341.55</v>
      </c>
      <c r="AB24" s="64">
        <f t="shared" si="9"/>
        <v>341.55</v>
      </c>
      <c r="AC24" s="64">
        <f t="shared" si="9"/>
        <v>341.55</v>
      </c>
    </row>
    <row r="25" spans="1:29" s="62" customFormat="1" x14ac:dyDescent="0.3">
      <c r="E25" s="63" t="s">
        <v>63</v>
      </c>
      <c r="F25" s="64">
        <f t="shared" ref="F25:AC25" si="10">TotalMonthlyCupsSold-MonthlyPremiumCupsSold</f>
        <v>0</v>
      </c>
      <c r="G25" s="64">
        <f t="shared" si="10"/>
        <v>0</v>
      </c>
      <c r="H25" s="64">
        <f t="shared" si="10"/>
        <v>0</v>
      </c>
      <c r="I25" s="64">
        <f t="shared" si="10"/>
        <v>0</v>
      </c>
      <c r="J25" s="64">
        <f t="shared" si="10"/>
        <v>0</v>
      </c>
      <c r="K25" s="64">
        <f t="shared" si="10"/>
        <v>0</v>
      </c>
      <c r="L25" s="64">
        <f t="shared" si="10"/>
        <v>0</v>
      </c>
      <c r="M25" s="64">
        <f t="shared" si="10"/>
        <v>0</v>
      </c>
      <c r="N25" s="64">
        <f t="shared" si="10"/>
        <v>796.95</v>
      </c>
      <c r="O25" s="64">
        <f t="shared" si="10"/>
        <v>796.95</v>
      </c>
      <c r="P25" s="64">
        <f t="shared" si="10"/>
        <v>796.95</v>
      </c>
      <c r="Q25" s="64">
        <f t="shared" si="10"/>
        <v>796.95</v>
      </c>
      <c r="R25" s="64">
        <f t="shared" si="10"/>
        <v>796.95</v>
      </c>
      <c r="S25" s="64">
        <f t="shared" si="10"/>
        <v>796.95</v>
      </c>
      <c r="T25" s="64">
        <f t="shared" si="10"/>
        <v>796.95</v>
      </c>
      <c r="U25" s="64">
        <f t="shared" si="10"/>
        <v>796.95</v>
      </c>
      <c r="V25" s="64">
        <f t="shared" si="10"/>
        <v>796.95</v>
      </c>
      <c r="W25" s="64">
        <f t="shared" si="10"/>
        <v>796.95</v>
      </c>
      <c r="X25" s="64">
        <f t="shared" si="10"/>
        <v>796.95</v>
      </c>
      <c r="Y25" s="64">
        <f t="shared" si="10"/>
        <v>796.95</v>
      </c>
      <c r="Z25" s="64">
        <f t="shared" si="10"/>
        <v>796.95</v>
      </c>
      <c r="AA25" s="64">
        <f t="shared" si="10"/>
        <v>796.95</v>
      </c>
      <c r="AB25" s="64">
        <f t="shared" si="10"/>
        <v>796.95</v>
      </c>
      <c r="AC25" s="64">
        <f t="shared" si="10"/>
        <v>796.95</v>
      </c>
    </row>
    <row r="26" spans="1:29" s="62" customFormat="1" x14ac:dyDescent="0.3">
      <c r="E26" s="63"/>
    </row>
    <row r="27" spans="1:29" s="62" customFormat="1" x14ac:dyDescent="0.3">
      <c r="E27" s="63" t="s">
        <v>64</v>
      </c>
      <c r="F27" s="65">
        <f t="shared" ref="F27:AC27" si="11">MonthlyPremiumCupsSold*(PriceRegularCup+StrawberryPremium)</f>
        <v>0</v>
      </c>
      <c r="G27" s="65">
        <f t="shared" si="11"/>
        <v>0</v>
      </c>
      <c r="H27" s="65">
        <f t="shared" si="11"/>
        <v>0</v>
      </c>
      <c r="I27" s="65">
        <f t="shared" si="11"/>
        <v>0</v>
      </c>
      <c r="J27" s="65">
        <f t="shared" si="11"/>
        <v>0</v>
      </c>
      <c r="K27" s="65">
        <f t="shared" si="11"/>
        <v>0</v>
      </c>
      <c r="L27" s="65">
        <f t="shared" si="11"/>
        <v>0</v>
      </c>
      <c r="M27" s="65">
        <f t="shared" si="11"/>
        <v>0</v>
      </c>
      <c r="N27" s="65">
        <f t="shared" si="11"/>
        <v>1024.6500000000001</v>
      </c>
      <c r="O27" s="65">
        <f t="shared" si="11"/>
        <v>1024.6500000000001</v>
      </c>
      <c r="P27" s="65">
        <f t="shared" si="11"/>
        <v>1024.6500000000001</v>
      </c>
      <c r="Q27" s="65">
        <f t="shared" si="11"/>
        <v>1024.6500000000001</v>
      </c>
      <c r="R27" s="65">
        <f t="shared" si="11"/>
        <v>1024.6500000000001</v>
      </c>
      <c r="S27" s="65">
        <f t="shared" si="11"/>
        <v>1024.6500000000001</v>
      </c>
      <c r="T27" s="65">
        <f t="shared" si="11"/>
        <v>1024.6500000000001</v>
      </c>
      <c r="U27" s="65">
        <f t="shared" si="11"/>
        <v>1024.6500000000001</v>
      </c>
      <c r="V27" s="65">
        <f t="shared" si="11"/>
        <v>1024.6500000000001</v>
      </c>
      <c r="W27" s="65">
        <f t="shared" si="11"/>
        <v>1024.6500000000001</v>
      </c>
      <c r="X27" s="65">
        <f t="shared" si="11"/>
        <v>1024.6500000000001</v>
      </c>
      <c r="Y27" s="65">
        <f t="shared" si="11"/>
        <v>1024.6500000000001</v>
      </c>
      <c r="Z27" s="65">
        <f t="shared" si="11"/>
        <v>1024.6500000000001</v>
      </c>
      <c r="AA27" s="65">
        <f t="shared" si="11"/>
        <v>1024.6500000000001</v>
      </c>
      <c r="AB27" s="65">
        <f t="shared" si="11"/>
        <v>1024.6500000000001</v>
      </c>
      <c r="AC27" s="65">
        <f t="shared" si="11"/>
        <v>1024.6500000000001</v>
      </c>
    </row>
    <row r="28" spans="1:29" s="62" customFormat="1" x14ac:dyDescent="0.3">
      <c r="E28" s="63" t="s">
        <v>65</v>
      </c>
      <c r="F28" s="65">
        <f t="shared" ref="F28:AC28" si="12">MonthlyRegularCupsSold*PriceRegularCup</f>
        <v>0</v>
      </c>
      <c r="G28" s="65">
        <f t="shared" si="12"/>
        <v>0</v>
      </c>
      <c r="H28" s="65">
        <f t="shared" si="12"/>
        <v>0</v>
      </c>
      <c r="I28" s="65">
        <f t="shared" si="12"/>
        <v>0</v>
      </c>
      <c r="J28" s="65">
        <f t="shared" si="12"/>
        <v>0</v>
      </c>
      <c r="K28" s="65">
        <f t="shared" si="12"/>
        <v>0</v>
      </c>
      <c r="L28" s="65">
        <f t="shared" si="12"/>
        <v>0</v>
      </c>
      <c r="M28" s="65">
        <f t="shared" si="12"/>
        <v>0</v>
      </c>
      <c r="N28" s="65">
        <f t="shared" si="12"/>
        <v>1992.375</v>
      </c>
      <c r="O28" s="65">
        <f t="shared" si="12"/>
        <v>1992.375</v>
      </c>
      <c r="P28" s="65">
        <f t="shared" si="12"/>
        <v>1992.375</v>
      </c>
      <c r="Q28" s="65">
        <f t="shared" si="12"/>
        <v>1992.375</v>
      </c>
      <c r="R28" s="65">
        <f t="shared" si="12"/>
        <v>1992.375</v>
      </c>
      <c r="S28" s="65">
        <f t="shared" si="12"/>
        <v>1992.375</v>
      </c>
      <c r="T28" s="65">
        <f t="shared" si="12"/>
        <v>1992.375</v>
      </c>
      <c r="U28" s="65">
        <f t="shared" si="12"/>
        <v>1992.375</v>
      </c>
      <c r="V28" s="65">
        <f t="shared" si="12"/>
        <v>1992.375</v>
      </c>
      <c r="W28" s="65">
        <f t="shared" si="12"/>
        <v>1992.375</v>
      </c>
      <c r="X28" s="65">
        <f t="shared" si="12"/>
        <v>1992.375</v>
      </c>
      <c r="Y28" s="65">
        <f t="shared" si="12"/>
        <v>1992.375</v>
      </c>
      <c r="Z28" s="65">
        <f t="shared" si="12"/>
        <v>1992.375</v>
      </c>
      <c r="AA28" s="65">
        <f t="shared" si="12"/>
        <v>1992.375</v>
      </c>
      <c r="AB28" s="65">
        <f t="shared" si="12"/>
        <v>1992.375</v>
      </c>
      <c r="AC28" s="65">
        <f t="shared" si="12"/>
        <v>1992.375</v>
      </c>
    </row>
    <row r="29" spans="1:29" s="62" customFormat="1" x14ac:dyDescent="0.3">
      <c r="A29" s="58"/>
      <c r="B29" s="58"/>
      <c r="C29" s="58"/>
      <c r="E29" s="63"/>
    </row>
    <row r="30" spans="1:29" s="58" customFormat="1" x14ac:dyDescent="0.3">
      <c r="E30" s="59" t="s">
        <v>66</v>
      </c>
      <c r="F30" s="66">
        <f>F27+F28</f>
        <v>0</v>
      </c>
      <c r="G30" s="66">
        <f t="shared" ref="G30:AC30" si="13">G27+G28</f>
        <v>0</v>
      </c>
      <c r="H30" s="66">
        <f t="shared" si="13"/>
        <v>0</v>
      </c>
      <c r="I30" s="66">
        <f t="shared" si="13"/>
        <v>0</v>
      </c>
      <c r="J30" s="66">
        <f t="shared" si="13"/>
        <v>0</v>
      </c>
      <c r="K30" s="66">
        <f t="shared" si="13"/>
        <v>0</v>
      </c>
      <c r="L30" s="66">
        <f t="shared" si="13"/>
        <v>0</v>
      </c>
      <c r="M30" s="66">
        <f t="shared" si="13"/>
        <v>0</v>
      </c>
      <c r="N30" s="66">
        <f t="shared" si="13"/>
        <v>3017.0250000000001</v>
      </c>
      <c r="O30" s="66">
        <f t="shared" si="13"/>
        <v>3017.0250000000001</v>
      </c>
      <c r="P30" s="66">
        <f t="shared" si="13"/>
        <v>3017.0250000000001</v>
      </c>
      <c r="Q30" s="66">
        <f t="shared" si="13"/>
        <v>3017.0250000000001</v>
      </c>
      <c r="R30" s="66">
        <f t="shared" si="13"/>
        <v>3017.0250000000001</v>
      </c>
      <c r="S30" s="66">
        <f t="shared" si="13"/>
        <v>3017.0250000000001</v>
      </c>
      <c r="T30" s="66">
        <f t="shared" si="13"/>
        <v>3017.0250000000001</v>
      </c>
      <c r="U30" s="66">
        <f t="shared" si="13"/>
        <v>3017.0250000000001</v>
      </c>
      <c r="V30" s="66">
        <f t="shared" si="13"/>
        <v>3017.0250000000001</v>
      </c>
      <c r="W30" s="66">
        <f t="shared" si="13"/>
        <v>3017.0250000000001</v>
      </c>
      <c r="X30" s="66">
        <f t="shared" si="13"/>
        <v>3017.0250000000001</v>
      </c>
      <c r="Y30" s="66">
        <f t="shared" si="13"/>
        <v>3017.0250000000001</v>
      </c>
      <c r="Z30" s="66">
        <f t="shared" si="13"/>
        <v>3017.0250000000001</v>
      </c>
      <c r="AA30" s="66">
        <f t="shared" si="13"/>
        <v>3017.0250000000001</v>
      </c>
      <c r="AB30" s="66">
        <f t="shared" si="13"/>
        <v>3017.0250000000001</v>
      </c>
      <c r="AC30" s="66">
        <f t="shared" si="13"/>
        <v>3017.0250000000001</v>
      </c>
    </row>
    <row r="31" spans="1:29" s="58" customFormat="1" x14ac:dyDescent="0.3">
      <c r="E31" s="59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</row>
    <row r="32" spans="1:29" s="58" customFormat="1" x14ac:dyDescent="0.3">
      <c r="E32" s="63" t="s">
        <v>67</v>
      </c>
      <c r="F32" s="67">
        <f t="shared" ref="F32:AC32" si="14">-MonthlyPremiumCupsSold*(CostPerCupReg+CostPerPremium)</f>
        <v>0</v>
      </c>
      <c r="G32" s="67">
        <f t="shared" si="14"/>
        <v>0</v>
      </c>
      <c r="H32" s="67">
        <f t="shared" si="14"/>
        <v>0</v>
      </c>
      <c r="I32" s="67">
        <f t="shared" si="14"/>
        <v>0</v>
      </c>
      <c r="J32" s="67">
        <f t="shared" si="14"/>
        <v>0</v>
      </c>
      <c r="K32" s="67">
        <f t="shared" si="14"/>
        <v>0</v>
      </c>
      <c r="L32" s="67">
        <f t="shared" si="14"/>
        <v>0</v>
      </c>
      <c r="M32" s="67">
        <f t="shared" si="14"/>
        <v>0</v>
      </c>
      <c r="N32" s="67">
        <f t="shared" si="14"/>
        <v>-321.05700000000002</v>
      </c>
      <c r="O32" s="67">
        <f t="shared" si="14"/>
        <v>-321.05700000000002</v>
      </c>
      <c r="P32" s="67">
        <f t="shared" si="14"/>
        <v>-321.05700000000002</v>
      </c>
      <c r="Q32" s="67">
        <f t="shared" si="14"/>
        <v>-321.05700000000002</v>
      </c>
      <c r="R32" s="67">
        <f t="shared" si="14"/>
        <v>-321.05700000000002</v>
      </c>
      <c r="S32" s="67">
        <f t="shared" si="14"/>
        <v>-321.05700000000002</v>
      </c>
      <c r="T32" s="67">
        <f t="shared" si="14"/>
        <v>-321.05700000000002</v>
      </c>
      <c r="U32" s="67">
        <f t="shared" si="14"/>
        <v>-321.05700000000002</v>
      </c>
      <c r="V32" s="67">
        <f t="shared" si="14"/>
        <v>-321.05700000000002</v>
      </c>
      <c r="W32" s="67">
        <f t="shared" si="14"/>
        <v>-321.05700000000002</v>
      </c>
      <c r="X32" s="67">
        <f t="shared" si="14"/>
        <v>-321.05700000000002</v>
      </c>
      <c r="Y32" s="67">
        <f t="shared" si="14"/>
        <v>-321.05700000000002</v>
      </c>
      <c r="Z32" s="67">
        <f t="shared" si="14"/>
        <v>-321.05700000000002</v>
      </c>
      <c r="AA32" s="67">
        <f t="shared" si="14"/>
        <v>-321.05700000000002</v>
      </c>
      <c r="AB32" s="67">
        <f t="shared" si="14"/>
        <v>-321.05700000000002</v>
      </c>
      <c r="AC32" s="67">
        <f t="shared" si="14"/>
        <v>-321.05700000000002</v>
      </c>
    </row>
    <row r="33" spans="1:29" s="58" customFormat="1" x14ac:dyDescent="0.3">
      <c r="E33" s="63" t="s">
        <v>68</v>
      </c>
      <c r="F33" s="67">
        <f t="shared" ref="F33:AC33" si="15">-MonthlyRegularCupsSold*CostPerCupReg</f>
        <v>0</v>
      </c>
      <c r="G33" s="67">
        <f t="shared" si="15"/>
        <v>0</v>
      </c>
      <c r="H33" s="67">
        <f t="shared" si="15"/>
        <v>0</v>
      </c>
      <c r="I33" s="67">
        <f t="shared" si="15"/>
        <v>0</v>
      </c>
      <c r="J33" s="67">
        <f t="shared" si="15"/>
        <v>0</v>
      </c>
      <c r="K33" s="67">
        <f t="shared" si="15"/>
        <v>0</v>
      </c>
      <c r="L33" s="67">
        <f t="shared" si="15"/>
        <v>0</v>
      </c>
      <c r="M33" s="67">
        <f t="shared" si="15"/>
        <v>0</v>
      </c>
      <c r="N33" s="67">
        <f t="shared" si="15"/>
        <v>-709.28550000000007</v>
      </c>
      <c r="O33" s="67">
        <f t="shared" si="15"/>
        <v>-709.28550000000007</v>
      </c>
      <c r="P33" s="67">
        <f t="shared" si="15"/>
        <v>-709.28550000000007</v>
      </c>
      <c r="Q33" s="67">
        <f t="shared" si="15"/>
        <v>-709.28550000000007</v>
      </c>
      <c r="R33" s="67">
        <f t="shared" si="15"/>
        <v>-709.28550000000007</v>
      </c>
      <c r="S33" s="67">
        <f t="shared" si="15"/>
        <v>-709.28550000000007</v>
      </c>
      <c r="T33" s="67">
        <f t="shared" si="15"/>
        <v>-709.28550000000007</v>
      </c>
      <c r="U33" s="67">
        <f t="shared" si="15"/>
        <v>-709.28550000000007</v>
      </c>
      <c r="V33" s="67">
        <f t="shared" si="15"/>
        <v>-709.28550000000007</v>
      </c>
      <c r="W33" s="67">
        <f t="shared" si="15"/>
        <v>-709.28550000000007</v>
      </c>
      <c r="X33" s="67">
        <f t="shared" si="15"/>
        <v>-709.28550000000007</v>
      </c>
      <c r="Y33" s="67">
        <f t="shared" si="15"/>
        <v>-709.28550000000007</v>
      </c>
      <c r="Z33" s="67">
        <f t="shared" si="15"/>
        <v>-709.28550000000007</v>
      </c>
      <c r="AA33" s="67">
        <f t="shared" si="15"/>
        <v>-709.28550000000007</v>
      </c>
      <c r="AB33" s="67">
        <f t="shared" si="15"/>
        <v>-709.28550000000007</v>
      </c>
      <c r="AC33" s="67">
        <f t="shared" si="15"/>
        <v>-709.28550000000007</v>
      </c>
    </row>
    <row r="34" spans="1:29" s="58" customFormat="1" x14ac:dyDescent="0.3">
      <c r="E34" s="63"/>
    </row>
    <row r="35" spans="1:29" s="58" customFormat="1" x14ac:dyDescent="0.3">
      <c r="E35" s="59" t="s">
        <v>69</v>
      </c>
      <c r="F35" s="60">
        <f>F32+F33</f>
        <v>0</v>
      </c>
      <c r="G35" s="60">
        <f t="shared" ref="G35:AC35" si="16">G32+G33</f>
        <v>0</v>
      </c>
      <c r="H35" s="60">
        <f t="shared" si="16"/>
        <v>0</v>
      </c>
      <c r="I35" s="60">
        <f t="shared" si="16"/>
        <v>0</v>
      </c>
      <c r="J35" s="60">
        <f t="shared" si="16"/>
        <v>0</v>
      </c>
      <c r="K35" s="60">
        <f t="shared" si="16"/>
        <v>0</v>
      </c>
      <c r="L35" s="60">
        <f t="shared" si="16"/>
        <v>0</v>
      </c>
      <c r="M35" s="60">
        <f t="shared" si="16"/>
        <v>0</v>
      </c>
      <c r="N35" s="60">
        <f t="shared" si="16"/>
        <v>-1030.3425000000002</v>
      </c>
      <c r="O35" s="60">
        <f t="shared" si="16"/>
        <v>-1030.3425000000002</v>
      </c>
      <c r="P35" s="60">
        <f t="shared" si="16"/>
        <v>-1030.3425000000002</v>
      </c>
      <c r="Q35" s="60">
        <f t="shared" si="16"/>
        <v>-1030.3425000000002</v>
      </c>
      <c r="R35" s="60">
        <f t="shared" si="16"/>
        <v>-1030.3425000000002</v>
      </c>
      <c r="S35" s="60">
        <f t="shared" si="16"/>
        <v>-1030.3425000000002</v>
      </c>
      <c r="T35" s="60">
        <f t="shared" si="16"/>
        <v>-1030.3425000000002</v>
      </c>
      <c r="U35" s="60">
        <f t="shared" si="16"/>
        <v>-1030.3425000000002</v>
      </c>
      <c r="V35" s="60">
        <f t="shared" si="16"/>
        <v>-1030.3425000000002</v>
      </c>
      <c r="W35" s="60">
        <f t="shared" si="16"/>
        <v>-1030.3425000000002</v>
      </c>
      <c r="X35" s="60">
        <f t="shared" si="16"/>
        <v>-1030.3425000000002</v>
      </c>
      <c r="Y35" s="60">
        <f t="shared" si="16"/>
        <v>-1030.3425000000002</v>
      </c>
      <c r="Z35" s="60">
        <f t="shared" si="16"/>
        <v>-1030.3425000000002</v>
      </c>
      <c r="AA35" s="60">
        <f t="shared" si="16"/>
        <v>-1030.3425000000002</v>
      </c>
      <c r="AB35" s="60">
        <f t="shared" si="16"/>
        <v>-1030.3425000000002</v>
      </c>
      <c r="AC35" s="60">
        <f t="shared" si="16"/>
        <v>-1030.3425000000002</v>
      </c>
    </row>
    <row r="36" spans="1:29" s="58" customFormat="1" x14ac:dyDescent="0.3">
      <c r="E36" s="59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spans="1:29" s="68" customFormat="1" x14ac:dyDescent="0.3">
      <c r="E37" s="69" t="s">
        <v>72</v>
      </c>
      <c r="F37" s="72">
        <f t="shared" ref="F37:AC37" si="17">SetupHoursPerShift*DaysSelling</f>
        <v>0</v>
      </c>
      <c r="G37" s="72">
        <f t="shared" si="17"/>
        <v>0</v>
      </c>
      <c r="H37" s="72">
        <f t="shared" si="17"/>
        <v>0</v>
      </c>
      <c r="I37" s="72">
        <f t="shared" si="17"/>
        <v>0</v>
      </c>
      <c r="J37" s="72">
        <f t="shared" si="17"/>
        <v>0</v>
      </c>
      <c r="K37" s="72">
        <f t="shared" si="17"/>
        <v>0</v>
      </c>
      <c r="L37" s="72">
        <f t="shared" si="17"/>
        <v>0</v>
      </c>
      <c r="M37" s="72">
        <f t="shared" si="17"/>
        <v>0</v>
      </c>
      <c r="N37" s="72">
        <f t="shared" si="17"/>
        <v>20</v>
      </c>
      <c r="O37" s="72">
        <f t="shared" si="17"/>
        <v>20</v>
      </c>
      <c r="P37" s="72">
        <f t="shared" si="17"/>
        <v>20</v>
      </c>
      <c r="Q37" s="72">
        <f t="shared" si="17"/>
        <v>20</v>
      </c>
      <c r="R37" s="72">
        <f t="shared" si="17"/>
        <v>20</v>
      </c>
      <c r="S37" s="72">
        <f t="shared" si="17"/>
        <v>20</v>
      </c>
      <c r="T37" s="72">
        <f t="shared" si="17"/>
        <v>20</v>
      </c>
      <c r="U37" s="72">
        <f t="shared" si="17"/>
        <v>20</v>
      </c>
      <c r="V37" s="72">
        <f t="shared" si="17"/>
        <v>20</v>
      </c>
      <c r="W37" s="72">
        <f t="shared" si="17"/>
        <v>20</v>
      </c>
      <c r="X37" s="72">
        <f t="shared" si="17"/>
        <v>20</v>
      </c>
      <c r="Y37" s="72">
        <f t="shared" si="17"/>
        <v>20</v>
      </c>
      <c r="Z37" s="72">
        <f t="shared" si="17"/>
        <v>20</v>
      </c>
      <c r="AA37" s="72">
        <f t="shared" si="17"/>
        <v>20</v>
      </c>
      <c r="AB37" s="72">
        <f t="shared" si="17"/>
        <v>20</v>
      </c>
      <c r="AC37" s="72">
        <f t="shared" si="17"/>
        <v>20</v>
      </c>
    </row>
    <row r="38" spans="1:29" s="68" customFormat="1" x14ac:dyDescent="0.3">
      <c r="E38" s="69" t="s">
        <v>73</v>
      </c>
      <c r="F38" s="72">
        <f t="shared" ref="F38:AC38" si="18">DaysSelling*HoursOfOpsPerDay</f>
        <v>0</v>
      </c>
      <c r="G38" s="72">
        <f t="shared" si="18"/>
        <v>0</v>
      </c>
      <c r="H38" s="72">
        <f t="shared" si="18"/>
        <v>0</v>
      </c>
      <c r="I38" s="72">
        <f t="shared" si="18"/>
        <v>0</v>
      </c>
      <c r="J38" s="72">
        <f t="shared" si="18"/>
        <v>0</v>
      </c>
      <c r="K38" s="72">
        <f t="shared" si="18"/>
        <v>0</v>
      </c>
      <c r="L38" s="72">
        <f t="shared" si="18"/>
        <v>0</v>
      </c>
      <c r="M38" s="72">
        <f t="shared" si="18"/>
        <v>0</v>
      </c>
      <c r="N38" s="72">
        <f t="shared" si="18"/>
        <v>50</v>
      </c>
      <c r="O38" s="72">
        <f t="shared" si="18"/>
        <v>50</v>
      </c>
      <c r="P38" s="72">
        <f t="shared" si="18"/>
        <v>50</v>
      </c>
      <c r="Q38" s="72">
        <f t="shared" si="18"/>
        <v>50</v>
      </c>
      <c r="R38" s="72">
        <f t="shared" si="18"/>
        <v>50</v>
      </c>
      <c r="S38" s="72">
        <f t="shared" si="18"/>
        <v>50</v>
      </c>
      <c r="T38" s="72">
        <f t="shared" si="18"/>
        <v>50</v>
      </c>
      <c r="U38" s="72">
        <f t="shared" si="18"/>
        <v>50</v>
      </c>
      <c r="V38" s="72">
        <f t="shared" si="18"/>
        <v>50</v>
      </c>
      <c r="W38" s="72">
        <f t="shared" si="18"/>
        <v>50</v>
      </c>
      <c r="X38" s="72">
        <f t="shared" si="18"/>
        <v>50</v>
      </c>
      <c r="Y38" s="72">
        <f t="shared" si="18"/>
        <v>50</v>
      </c>
      <c r="Z38" s="72">
        <f t="shared" si="18"/>
        <v>50</v>
      </c>
      <c r="AA38" s="72">
        <f t="shared" si="18"/>
        <v>50</v>
      </c>
      <c r="AB38" s="72">
        <f t="shared" si="18"/>
        <v>50</v>
      </c>
      <c r="AC38" s="72">
        <f t="shared" si="18"/>
        <v>50</v>
      </c>
    </row>
    <row r="39" spans="1:29" s="68" customFormat="1" x14ac:dyDescent="0.3">
      <c r="E39" s="69"/>
      <c r="F39" s="70"/>
      <c r="G39" s="70"/>
      <c r="H39" s="70"/>
      <c r="I39" s="70"/>
      <c r="J39" s="70"/>
      <c r="K39" s="70"/>
      <c r="L39" s="70"/>
      <c r="M39" s="70"/>
      <c r="N39" s="70"/>
      <c r="O39" s="70"/>
      <c r="P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70"/>
      <c r="AC39" s="70"/>
    </row>
    <row r="40" spans="1:29" s="68" customFormat="1" x14ac:dyDescent="0.3">
      <c r="E40" s="69" t="s">
        <v>74</v>
      </c>
      <c r="F40" s="73">
        <f>F37+F38</f>
        <v>0</v>
      </c>
      <c r="G40" s="73">
        <f t="shared" ref="G40:AC40" si="19">G37+G38</f>
        <v>0</v>
      </c>
      <c r="H40" s="73">
        <f t="shared" si="19"/>
        <v>0</v>
      </c>
      <c r="I40" s="73">
        <f t="shared" si="19"/>
        <v>0</v>
      </c>
      <c r="J40" s="73">
        <f t="shared" si="19"/>
        <v>0</v>
      </c>
      <c r="K40" s="73">
        <f t="shared" si="19"/>
        <v>0</v>
      </c>
      <c r="L40" s="73">
        <f t="shared" si="19"/>
        <v>0</v>
      </c>
      <c r="M40" s="73">
        <f t="shared" si="19"/>
        <v>0</v>
      </c>
      <c r="N40" s="73">
        <f t="shared" si="19"/>
        <v>70</v>
      </c>
      <c r="O40" s="73">
        <f t="shared" si="19"/>
        <v>70</v>
      </c>
      <c r="P40" s="73">
        <f t="shared" si="19"/>
        <v>70</v>
      </c>
      <c r="Q40" s="73">
        <f t="shared" si="19"/>
        <v>70</v>
      </c>
      <c r="R40" s="73">
        <f t="shared" si="19"/>
        <v>70</v>
      </c>
      <c r="S40" s="73">
        <f t="shared" si="19"/>
        <v>70</v>
      </c>
      <c r="T40" s="73">
        <f t="shared" si="19"/>
        <v>70</v>
      </c>
      <c r="U40" s="73">
        <f t="shared" si="19"/>
        <v>70</v>
      </c>
      <c r="V40" s="73">
        <f t="shared" si="19"/>
        <v>70</v>
      </c>
      <c r="W40" s="73">
        <f t="shared" si="19"/>
        <v>70</v>
      </c>
      <c r="X40" s="73">
        <f t="shared" si="19"/>
        <v>70</v>
      </c>
      <c r="Y40" s="73">
        <f t="shared" si="19"/>
        <v>70</v>
      </c>
      <c r="Z40" s="73">
        <f t="shared" si="19"/>
        <v>70</v>
      </c>
      <c r="AA40" s="73">
        <f t="shared" si="19"/>
        <v>70</v>
      </c>
      <c r="AB40" s="73">
        <f t="shared" si="19"/>
        <v>70</v>
      </c>
      <c r="AC40" s="73">
        <f t="shared" si="19"/>
        <v>70</v>
      </c>
    </row>
    <row r="41" spans="1:29" s="68" customFormat="1" x14ac:dyDescent="0.3">
      <c r="E41" s="69"/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70"/>
      <c r="AC41" s="70"/>
    </row>
    <row r="42" spans="1:29" s="68" customFormat="1" x14ac:dyDescent="0.3">
      <c r="A42" s="74"/>
      <c r="B42" s="74"/>
      <c r="C42" s="74"/>
      <c r="E42" s="69" t="s">
        <v>75</v>
      </c>
      <c r="F42" s="70">
        <f t="shared" ref="F42:AC42" si="20">-F40*HourlyWage</f>
        <v>0</v>
      </c>
      <c r="G42" s="70">
        <f t="shared" si="20"/>
        <v>0</v>
      </c>
      <c r="H42" s="70">
        <f t="shared" si="20"/>
        <v>0</v>
      </c>
      <c r="I42" s="70">
        <f t="shared" si="20"/>
        <v>0</v>
      </c>
      <c r="J42" s="70">
        <f t="shared" si="20"/>
        <v>0</v>
      </c>
      <c r="K42" s="70">
        <f t="shared" si="20"/>
        <v>0</v>
      </c>
      <c r="L42" s="70">
        <f t="shared" si="20"/>
        <v>0</v>
      </c>
      <c r="M42" s="70">
        <f t="shared" si="20"/>
        <v>0</v>
      </c>
      <c r="N42" s="70">
        <f t="shared" si="20"/>
        <v>-840</v>
      </c>
      <c r="O42" s="70">
        <f t="shared" si="20"/>
        <v>-840</v>
      </c>
      <c r="P42" s="70">
        <f t="shared" si="20"/>
        <v>-840</v>
      </c>
      <c r="Q42" s="70">
        <f t="shared" si="20"/>
        <v>-840</v>
      </c>
      <c r="R42" s="70">
        <f t="shared" si="20"/>
        <v>-840</v>
      </c>
      <c r="S42" s="70">
        <f t="shared" si="20"/>
        <v>-840</v>
      </c>
      <c r="T42" s="70">
        <f t="shared" si="20"/>
        <v>-840</v>
      </c>
      <c r="U42" s="70">
        <f t="shared" si="20"/>
        <v>-840</v>
      </c>
      <c r="V42" s="70">
        <f t="shared" si="20"/>
        <v>-840</v>
      </c>
      <c r="W42" s="70">
        <f t="shared" si="20"/>
        <v>-840</v>
      </c>
      <c r="X42" s="70">
        <f t="shared" si="20"/>
        <v>-840</v>
      </c>
      <c r="Y42" s="70">
        <f t="shared" si="20"/>
        <v>-840</v>
      </c>
      <c r="Z42" s="70">
        <f t="shared" si="20"/>
        <v>-840</v>
      </c>
      <c r="AA42" s="70">
        <f t="shared" si="20"/>
        <v>-840</v>
      </c>
      <c r="AB42" s="70">
        <f t="shared" si="20"/>
        <v>-840</v>
      </c>
      <c r="AC42" s="70">
        <f t="shared" si="20"/>
        <v>-840</v>
      </c>
    </row>
    <row r="43" spans="1:29" s="74" customFormat="1" x14ac:dyDescent="0.3">
      <c r="E43" s="71"/>
    </row>
    <row r="44" spans="1:29" s="74" customFormat="1" x14ac:dyDescent="0.3">
      <c r="E44" s="71" t="s">
        <v>76</v>
      </c>
      <c r="F44" s="75">
        <f>F35+F42</f>
        <v>0</v>
      </c>
      <c r="G44" s="75">
        <f t="shared" ref="G44:AC44" si="21">G35+G42</f>
        <v>0</v>
      </c>
      <c r="H44" s="75">
        <f t="shared" si="21"/>
        <v>0</v>
      </c>
      <c r="I44" s="75">
        <f t="shared" si="21"/>
        <v>0</v>
      </c>
      <c r="J44" s="75">
        <f t="shared" si="21"/>
        <v>0</v>
      </c>
      <c r="K44" s="75">
        <f t="shared" si="21"/>
        <v>0</v>
      </c>
      <c r="L44" s="75">
        <f t="shared" si="21"/>
        <v>0</v>
      </c>
      <c r="M44" s="75">
        <f t="shared" si="21"/>
        <v>0</v>
      </c>
      <c r="N44" s="75">
        <f t="shared" si="21"/>
        <v>-1870.3425000000002</v>
      </c>
      <c r="O44" s="75">
        <f t="shared" si="21"/>
        <v>-1870.3425000000002</v>
      </c>
      <c r="P44" s="75">
        <f t="shared" si="21"/>
        <v>-1870.3425000000002</v>
      </c>
      <c r="Q44" s="75">
        <f t="shared" si="21"/>
        <v>-1870.3425000000002</v>
      </c>
      <c r="R44" s="75">
        <f t="shared" si="21"/>
        <v>-1870.3425000000002</v>
      </c>
      <c r="S44" s="75">
        <f t="shared" si="21"/>
        <v>-1870.3425000000002</v>
      </c>
      <c r="T44" s="75">
        <f t="shared" si="21"/>
        <v>-1870.3425000000002</v>
      </c>
      <c r="U44" s="75">
        <f t="shared" si="21"/>
        <v>-1870.3425000000002</v>
      </c>
      <c r="V44" s="75">
        <f t="shared" si="21"/>
        <v>-1870.3425000000002</v>
      </c>
      <c r="W44" s="75">
        <f t="shared" si="21"/>
        <v>-1870.3425000000002</v>
      </c>
      <c r="X44" s="75">
        <f t="shared" si="21"/>
        <v>-1870.3425000000002</v>
      </c>
      <c r="Y44" s="75">
        <f t="shared" si="21"/>
        <v>-1870.3425000000002</v>
      </c>
      <c r="Z44" s="75">
        <f t="shared" si="21"/>
        <v>-1870.3425000000002</v>
      </c>
      <c r="AA44" s="75">
        <f t="shared" si="21"/>
        <v>-1870.3425000000002</v>
      </c>
      <c r="AB44" s="75">
        <f t="shared" si="21"/>
        <v>-1870.3425000000002</v>
      </c>
      <c r="AC44" s="75">
        <f t="shared" si="21"/>
        <v>-1870.3425000000002</v>
      </c>
    </row>
    <row r="47" spans="1:29" x14ac:dyDescent="0.3">
      <c r="D47" s="55"/>
      <c r="E47" s="56" t="s">
        <v>114</v>
      </c>
      <c r="F47" s="57">
        <f t="shared" ref="F47:AC47" si="22">MonthlyGrossRevenue+TotalMonthlyCostOfOperations</f>
        <v>0</v>
      </c>
      <c r="G47" s="57">
        <f t="shared" si="22"/>
        <v>0</v>
      </c>
      <c r="H47" s="57">
        <f t="shared" si="22"/>
        <v>0</v>
      </c>
      <c r="I47" s="57">
        <f t="shared" si="22"/>
        <v>0</v>
      </c>
      <c r="J47" s="57">
        <f t="shared" si="22"/>
        <v>0</v>
      </c>
      <c r="K47" s="57">
        <f t="shared" si="22"/>
        <v>0</v>
      </c>
      <c r="L47" s="57">
        <f t="shared" si="22"/>
        <v>0</v>
      </c>
      <c r="M47" s="57">
        <f t="shared" si="22"/>
        <v>0</v>
      </c>
      <c r="N47" s="57">
        <f t="shared" si="22"/>
        <v>1146.6824999999999</v>
      </c>
      <c r="O47" s="57">
        <f t="shared" si="22"/>
        <v>1146.6824999999999</v>
      </c>
      <c r="P47" s="57">
        <f t="shared" si="22"/>
        <v>1146.6824999999999</v>
      </c>
      <c r="Q47" s="57">
        <f t="shared" si="22"/>
        <v>1146.6824999999999</v>
      </c>
      <c r="R47" s="57">
        <f t="shared" si="22"/>
        <v>1146.6824999999999</v>
      </c>
      <c r="S47" s="57">
        <f t="shared" si="22"/>
        <v>1146.6824999999999</v>
      </c>
      <c r="T47" s="57">
        <f t="shared" si="22"/>
        <v>1146.6824999999999</v>
      </c>
      <c r="U47" s="57">
        <f t="shared" si="22"/>
        <v>1146.6824999999999</v>
      </c>
      <c r="V47" s="57">
        <f t="shared" si="22"/>
        <v>1146.6824999999999</v>
      </c>
      <c r="W47" s="57">
        <f t="shared" si="22"/>
        <v>1146.6824999999999</v>
      </c>
      <c r="X47" s="57">
        <f t="shared" si="22"/>
        <v>1146.6824999999999</v>
      </c>
      <c r="Y47" s="57">
        <f t="shared" si="22"/>
        <v>1146.6824999999999</v>
      </c>
      <c r="Z47" s="57">
        <f t="shared" si="22"/>
        <v>1146.6824999999999</v>
      </c>
      <c r="AA47" s="57">
        <f t="shared" si="22"/>
        <v>1146.6824999999999</v>
      </c>
      <c r="AB47" s="57">
        <f t="shared" si="22"/>
        <v>1146.6824999999999</v>
      </c>
      <c r="AC47" s="57">
        <f t="shared" si="22"/>
        <v>1146.6824999999999</v>
      </c>
    </row>
    <row r="49" spans="5:29" ht="1.05" customHeight="1" x14ac:dyDescent="0.3">
      <c r="E49" s="3" t="s">
        <v>58</v>
      </c>
      <c r="F49" s="54">
        <f>F47</f>
        <v>0</v>
      </c>
      <c r="G49" s="54">
        <f>F49+G47</f>
        <v>0</v>
      </c>
      <c r="H49" s="54">
        <f t="shared" ref="H49:AC49" si="23">G49+H47</f>
        <v>0</v>
      </c>
      <c r="I49" s="54">
        <f t="shared" si="23"/>
        <v>0</v>
      </c>
      <c r="J49" s="54">
        <f t="shared" si="23"/>
        <v>0</v>
      </c>
      <c r="K49" s="54">
        <f t="shared" si="23"/>
        <v>0</v>
      </c>
      <c r="L49" s="54">
        <f t="shared" si="23"/>
        <v>0</v>
      </c>
      <c r="M49" s="54">
        <f t="shared" si="23"/>
        <v>0</v>
      </c>
      <c r="N49" s="54">
        <f t="shared" si="23"/>
        <v>1146.6824999999999</v>
      </c>
      <c r="O49" s="54">
        <f t="shared" si="23"/>
        <v>2293.3649999999998</v>
      </c>
      <c r="P49" s="54">
        <f t="shared" si="23"/>
        <v>3440.0474999999997</v>
      </c>
      <c r="Q49" s="54">
        <f t="shared" si="23"/>
        <v>4586.7299999999996</v>
      </c>
      <c r="R49" s="54">
        <f t="shared" si="23"/>
        <v>5733.4124999999995</v>
      </c>
      <c r="S49" s="54">
        <f t="shared" si="23"/>
        <v>6880.0949999999993</v>
      </c>
      <c r="T49" s="54">
        <f t="shared" si="23"/>
        <v>8026.7774999999992</v>
      </c>
      <c r="U49" s="54">
        <f t="shared" si="23"/>
        <v>9173.4599999999991</v>
      </c>
      <c r="V49" s="54">
        <f t="shared" si="23"/>
        <v>10320.142499999998</v>
      </c>
      <c r="W49" s="54">
        <f t="shared" si="23"/>
        <v>11466.824999999997</v>
      </c>
      <c r="X49" s="54">
        <f t="shared" si="23"/>
        <v>12613.507499999996</v>
      </c>
      <c r="Y49" s="54">
        <f t="shared" si="23"/>
        <v>13760.189999999995</v>
      </c>
      <c r="Z49" s="54">
        <f t="shared" si="23"/>
        <v>14906.872499999994</v>
      </c>
      <c r="AA49" s="54">
        <f t="shared" si="23"/>
        <v>16053.554999999993</v>
      </c>
      <c r="AB49" s="54">
        <f t="shared" si="23"/>
        <v>17200.237499999992</v>
      </c>
      <c r="AC49" s="54">
        <f t="shared" si="23"/>
        <v>18346.919999999991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I28"/>
  <sheetViews>
    <sheetView showGridLines="0" topLeftCell="A3" zoomScale="145" zoomScaleNormal="145" zoomScalePageLayoutView="145" workbookViewId="0">
      <selection activeCell="F23" sqref="F23"/>
    </sheetView>
  </sheetViews>
  <sheetFormatPr defaultColWidth="11.19921875" defaultRowHeight="15.6" x14ac:dyDescent="0.3"/>
  <cols>
    <col min="2" max="2" width="16.19921875" customWidth="1"/>
    <col min="5" max="5" width="18.19921875" customWidth="1"/>
  </cols>
  <sheetData>
    <row r="4" spans="2:6" s="6" customFormat="1" x14ac:dyDescent="0.3">
      <c r="C4" s="2" t="s">
        <v>3</v>
      </c>
      <c r="D4" s="2" t="s">
        <v>4</v>
      </c>
      <c r="E4" s="2" t="s">
        <v>36</v>
      </c>
      <c r="F4" s="2" t="s">
        <v>6</v>
      </c>
    </row>
    <row r="5" spans="2:6" x14ac:dyDescent="0.3">
      <c r="B5" s="4" t="s">
        <v>1</v>
      </c>
      <c r="C5" s="7" t="s">
        <v>7</v>
      </c>
      <c r="D5" s="8">
        <v>4</v>
      </c>
      <c r="E5" s="9">
        <f>4/10/16</f>
        <v>2.5000000000000001E-2</v>
      </c>
      <c r="F5" s="9">
        <f>E5*4</f>
        <v>0.1</v>
      </c>
    </row>
    <row r="6" spans="2:6" x14ac:dyDescent="0.3">
      <c r="B6" s="4" t="s">
        <v>0</v>
      </c>
      <c r="C6" s="7" t="s">
        <v>35</v>
      </c>
      <c r="D6" s="8">
        <v>0.25</v>
      </c>
      <c r="E6" s="9">
        <f>0.25/5/128</f>
        <v>3.9062500000000002E-4</v>
      </c>
      <c r="F6" s="9">
        <f>E6*4</f>
        <v>1.5625000000000001E-3</v>
      </c>
    </row>
    <row r="7" spans="2:6" x14ac:dyDescent="0.3">
      <c r="B7" s="4" t="s">
        <v>2</v>
      </c>
      <c r="C7" s="7" t="s">
        <v>8</v>
      </c>
      <c r="D7" s="8">
        <v>2.5</v>
      </c>
      <c r="E7" s="9">
        <f>D7/5/16</f>
        <v>3.125E-2</v>
      </c>
      <c r="F7" s="9">
        <f>E7*4</f>
        <v>0.125</v>
      </c>
    </row>
    <row r="8" spans="2:6" x14ac:dyDescent="0.3">
      <c r="B8" s="4" t="s">
        <v>12</v>
      </c>
      <c r="C8" s="7">
        <v>1</v>
      </c>
      <c r="D8" s="8">
        <v>0.15</v>
      </c>
      <c r="E8" s="9">
        <f>D8/1.75</f>
        <v>8.5714285714285715E-2</v>
      </c>
      <c r="F8" s="9">
        <f t="shared" ref="F8" si="0">E8*4</f>
        <v>0.34285714285714286</v>
      </c>
    </row>
    <row r="9" spans="2:6" x14ac:dyDescent="0.3">
      <c r="B9" s="4" t="s">
        <v>13</v>
      </c>
      <c r="C9" s="7">
        <v>1</v>
      </c>
      <c r="D9" s="8">
        <v>0.15</v>
      </c>
      <c r="E9" s="9">
        <f>D9/8</f>
        <v>1.8749999999999999E-2</v>
      </c>
      <c r="F9" s="9">
        <f>E9</f>
        <v>1.8749999999999999E-2</v>
      </c>
    </row>
    <row r="10" spans="2:6" x14ac:dyDescent="0.3">
      <c r="B10" s="4" t="s">
        <v>15</v>
      </c>
      <c r="C10" s="7">
        <v>500</v>
      </c>
      <c r="D10" s="8">
        <v>79</v>
      </c>
      <c r="E10" s="9">
        <f>D10/C10</f>
        <v>0.158</v>
      </c>
      <c r="F10" s="9">
        <f>E10</f>
        <v>0.158</v>
      </c>
    </row>
    <row r="11" spans="2:6" x14ac:dyDescent="0.3">
      <c r="B11" s="4" t="s">
        <v>14</v>
      </c>
      <c r="C11" s="7">
        <v>500</v>
      </c>
      <c r="D11" s="8">
        <v>25</v>
      </c>
      <c r="E11" s="9">
        <f>D11/C11</f>
        <v>0.05</v>
      </c>
      <c r="F11" s="9">
        <f>E11</f>
        <v>0.05</v>
      </c>
    </row>
    <row r="12" spans="2:6" x14ac:dyDescent="0.3">
      <c r="B12" s="4" t="s">
        <v>16</v>
      </c>
      <c r="C12" s="7">
        <v>500</v>
      </c>
      <c r="D12" s="8">
        <v>7</v>
      </c>
      <c r="E12" s="9">
        <f>D12/C12</f>
        <v>1.4E-2</v>
      </c>
      <c r="F12" s="9">
        <f>E12</f>
        <v>1.4E-2</v>
      </c>
    </row>
    <row r="13" spans="2:6" x14ac:dyDescent="0.3">
      <c r="E13" s="10" t="s">
        <v>9</v>
      </c>
      <c r="F13" s="11">
        <f>SUM(F5:F12)</f>
        <v>0.81016964285714299</v>
      </c>
    </row>
    <row r="15" spans="2:6" x14ac:dyDescent="0.3">
      <c r="B15" s="10" t="s">
        <v>10</v>
      </c>
      <c r="F15" s="11">
        <f>F13*0.1</f>
        <v>8.101696428571431E-2</v>
      </c>
    </row>
    <row r="17" spans="2:9" x14ac:dyDescent="0.3">
      <c r="B17" s="1" t="s">
        <v>11</v>
      </c>
      <c r="F17" s="12">
        <f>F13+F15</f>
        <v>0.89118660714285736</v>
      </c>
    </row>
    <row r="21" spans="2:9" x14ac:dyDescent="0.3">
      <c r="C21" s="2" t="s">
        <v>3</v>
      </c>
      <c r="D21" s="2" t="s">
        <v>4</v>
      </c>
      <c r="E21" s="2" t="s">
        <v>5</v>
      </c>
      <c r="F21" s="2" t="s">
        <v>37</v>
      </c>
      <c r="I21" s="2" t="s">
        <v>38</v>
      </c>
    </row>
    <row r="22" spans="2:9" x14ac:dyDescent="0.3">
      <c r="B22" s="4" t="s">
        <v>33</v>
      </c>
      <c r="C22" s="7" t="s">
        <v>34</v>
      </c>
      <c r="D22" s="8">
        <v>4</v>
      </c>
      <c r="E22" s="9">
        <f>D22/16</f>
        <v>0.25</v>
      </c>
      <c r="F22" s="9">
        <f>0.5*0.5*E22/0.75</f>
        <v>8.3333333333333329E-2</v>
      </c>
      <c r="G22" t="s">
        <v>42</v>
      </c>
      <c r="I22" t="s">
        <v>39</v>
      </c>
    </row>
    <row r="23" spans="2:9" x14ac:dyDescent="0.3">
      <c r="B23" s="4" t="s">
        <v>0</v>
      </c>
      <c r="C23" s="7" t="s">
        <v>35</v>
      </c>
      <c r="D23" s="8">
        <v>0.25</v>
      </c>
      <c r="E23" s="9">
        <f>0.25/5/128</f>
        <v>3.9062500000000002E-4</v>
      </c>
      <c r="F23" s="9">
        <f t="shared" ref="F23:F24" si="1">0.25*0.5*E23</f>
        <v>4.8828125000000003E-5</v>
      </c>
      <c r="I23" t="s">
        <v>40</v>
      </c>
    </row>
    <row r="24" spans="2:9" x14ac:dyDescent="0.3">
      <c r="B24" s="33" t="s">
        <v>2</v>
      </c>
      <c r="C24" s="7" t="s">
        <v>8</v>
      </c>
      <c r="D24" s="8">
        <v>2.5</v>
      </c>
      <c r="E24" s="9">
        <f>D24/5/16</f>
        <v>3.125E-2</v>
      </c>
      <c r="F24" s="9">
        <f t="shared" si="1"/>
        <v>3.90625E-3</v>
      </c>
      <c r="I24" t="s">
        <v>41</v>
      </c>
    </row>
    <row r="25" spans="2:9" x14ac:dyDescent="0.3">
      <c r="B25" s="33"/>
      <c r="E25" s="3" t="s">
        <v>9</v>
      </c>
      <c r="F25" s="34">
        <f>SUM(F22:F24)</f>
        <v>8.7288411458333326E-2</v>
      </c>
    </row>
    <row r="27" spans="2:9" ht="13.95" customHeight="1" x14ac:dyDescent="0.3"/>
    <row r="28" spans="2:9" x14ac:dyDescent="0.3">
      <c r="B28" s="1" t="s">
        <v>43</v>
      </c>
      <c r="F28" s="12">
        <f>F25+F17</f>
        <v>0.97847501860119068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30"/>
  <sheetViews>
    <sheetView showGridLines="0" zoomScale="160" zoomScaleNormal="160" zoomScalePageLayoutView="160" workbookViewId="0">
      <selection activeCell="C33" sqref="C33"/>
    </sheetView>
  </sheetViews>
  <sheetFormatPr defaultColWidth="11.19921875" defaultRowHeight="15.6" x14ac:dyDescent="0.3"/>
  <cols>
    <col min="2" max="2" width="33.796875" style="6" customWidth="1"/>
    <col min="6" max="6" width="14.19921875" customWidth="1"/>
  </cols>
  <sheetData>
    <row r="1" spans="2:5" x14ac:dyDescent="0.3">
      <c r="C1" s="1" t="s">
        <v>27</v>
      </c>
      <c r="D1" s="1" t="s">
        <v>28</v>
      </c>
      <c r="E1" s="1" t="s">
        <v>29</v>
      </c>
    </row>
    <row r="2" spans="2:5" x14ac:dyDescent="0.3">
      <c r="B2" s="4" t="s">
        <v>17</v>
      </c>
      <c r="C2" s="16">
        <v>160</v>
      </c>
      <c r="D2" s="16">
        <v>200</v>
      </c>
      <c r="E2" s="16">
        <v>300</v>
      </c>
    </row>
    <row r="3" spans="2:5" x14ac:dyDescent="0.3">
      <c r="B3" s="4" t="s">
        <v>30</v>
      </c>
      <c r="C3" s="17">
        <v>0.3</v>
      </c>
      <c r="D3" s="17">
        <v>0.25</v>
      </c>
      <c r="E3" s="17">
        <v>0.15</v>
      </c>
    </row>
    <row r="4" spans="2:5" x14ac:dyDescent="0.3">
      <c r="B4" s="4" t="s">
        <v>31</v>
      </c>
      <c r="C4" s="17">
        <v>0.65</v>
      </c>
      <c r="D4" s="17">
        <v>0.55000000000000004</v>
      </c>
      <c r="E4" s="17">
        <v>0.65</v>
      </c>
    </row>
    <row r="5" spans="2:5" x14ac:dyDescent="0.3">
      <c r="B5" s="2"/>
      <c r="C5" s="15"/>
      <c r="D5" s="15"/>
      <c r="E5" s="15"/>
    </row>
    <row r="6" spans="2:5" x14ac:dyDescent="0.3">
      <c r="C6" s="30" t="s">
        <v>27</v>
      </c>
      <c r="D6" s="30" t="s">
        <v>28</v>
      </c>
      <c r="E6" s="30" t="s">
        <v>29</v>
      </c>
    </row>
    <row r="7" spans="2:5" x14ac:dyDescent="0.3">
      <c r="B7" s="4" t="s">
        <v>25</v>
      </c>
      <c r="C7" s="31">
        <f>'Per Cup Cost Economics'!F17</f>
        <v>0.89118660714285736</v>
      </c>
      <c r="D7" s="21">
        <f>C7</f>
        <v>0.89118660714285736</v>
      </c>
      <c r="E7" s="21">
        <f>D7</f>
        <v>0.89118660714285736</v>
      </c>
    </row>
    <row r="8" spans="2:5" x14ac:dyDescent="0.3">
      <c r="B8" s="4" t="s">
        <v>32</v>
      </c>
      <c r="C8" s="21">
        <v>2.5</v>
      </c>
      <c r="D8" s="21">
        <f>C8</f>
        <v>2.5</v>
      </c>
      <c r="E8" s="21">
        <f>D8</f>
        <v>2.5</v>
      </c>
    </row>
    <row r="9" spans="2:5" x14ac:dyDescent="0.3">
      <c r="B9" s="13"/>
      <c r="C9" s="22"/>
      <c r="D9" s="22"/>
      <c r="E9" s="22"/>
    </row>
    <row r="10" spans="2:5" x14ac:dyDescent="0.3">
      <c r="B10" s="4" t="s">
        <v>22</v>
      </c>
      <c r="C10" s="23">
        <v>5</v>
      </c>
      <c r="D10" s="23">
        <f>C10</f>
        <v>5</v>
      </c>
      <c r="E10" s="23">
        <f>C10</f>
        <v>5</v>
      </c>
    </row>
    <row r="11" spans="2:5" x14ac:dyDescent="0.3">
      <c r="B11" s="19"/>
      <c r="C11" s="24"/>
      <c r="D11" s="24"/>
      <c r="E11" s="24"/>
    </row>
    <row r="12" spans="2:5" x14ac:dyDescent="0.3">
      <c r="B12" s="4" t="s">
        <v>18</v>
      </c>
      <c r="C12" s="25">
        <f>C2</f>
        <v>160</v>
      </c>
      <c r="D12" s="25">
        <f t="shared" ref="D12:E12" si="0">D2</f>
        <v>200</v>
      </c>
      <c r="E12" s="25">
        <f t="shared" si="0"/>
        <v>300</v>
      </c>
    </row>
    <row r="13" spans="2:5" x14ac:dyDescent="0.3">
      <c r="B13" s="4"/>
      <c r="C13" s="26"/>
      <c r="D13" s="26"/>
      <c r="E13" s="26"/>
    </row>
    <row r="14" spans="2:5" x14ac:dyDescent="0.3">
      <c r="B14" s="4" t="s">
        <v>23</v>
      </c>
      <c r="C14" s="27">
        <f>C3</f>
        <v>0.3</v>
      </c>
      <c r="D14" s="27">
        <f t="shared" ref="D14:E14" si="1">D3</f>
        <v>0.25</v>
      </c>
      <c r="E14" s="27">
        <f t="shared" si="1"/>
        <v>0.15</v>
      </c>
    </row>
    <row r="15" spans="2:5" x14ac:dyDescent="0.3">
      <c r="B15" s="4" t="s">
        <v>19</v>
      </c>
      <c r="C15" s="25">
        <f>C14*C12</f>
        <v>48</v>
      </c>
      <c r="D15" s="25">
        <f t="shared" ref="D15:E15" si="2">D14*D12</f>
        <v>50</v>
      </c>
      <c r="E15" s="25">
        <f t="shared" si="2"/>
        <v>45</v>
      </c>
    </row>
    <row r="16" spans="2:5" x14ac:dyDescent="0.3">
      <c r="B16" s="4"/>
      <c r="C16" s="26"/>
      <c r="D16" s="26"/>
      <c r="E16" s="26"/>
    </row>
    <row r="17" spans="2:5" x14ac:dyDescent="0.3">
      <c r="B17" s="4" t="s">
        <v>24</v>
      </c>
      <c r="C17" s="27">
        <f>C4</f>
        <v>0.65</v>
      </c>
      <c r="D17" s="27">
        <f t="shared" ref="D17:E17" si="3">D4</f>
        <v>0.55000000000000004</v>
      </c>
      <c r="E17" s="27">
        <f t="shared" si="3"/>
        <v>0.65</v>
      </c>
    </row>
    <row r="18" spans="2:5" x14ac:dyDescent="0.3">
      <c r="B18" s="4" t="s">
        <v>20</v>
      </c>
      <c r="C18" s="25">
        <f>C17*C15</f>
        <v>31.200000000000003</v>
      </c>
      <c r="D18" s="25">
        <f t="shared" ref="D18:E18" si="4">D17*D15</f>
        <v>27.500000000000004</v>
      </c>
      <c r="E18" s="25">
        <f t="shared" si="4"/>
        <v>29.25</v>
      </c>
    </row>
    <row r="19" spans="2:5" x14ac:dyDescent="0.3">
      <c r="B19" s="4"/>
      <c r="C19" s="26"/>
      <c r="D19" s="26"/>
      <c r="E19" s="26"/>
    </row>
    <row r="20" spans="2:5" x14ac:dyDescent="0.3">
      <c r="B20" s="4" t="s">
        <v>21</v>
      </c>
      <c r="C20" s="23">
        <v>1.2</v>
      </c>
      <c r="D20" s="23">
        <f>C20</f>
        <v>1.2</v>
      </c>
      <c r="E20" s="23">
        <f>C20</f>
        <v>1.2</v>
      </c>
    </row>
    <row r="21" spans="2:5" x14ac:dyDescent="0.3">
      <c r="B21" s="4" t="s">
        <v>26</v>
      </c>
      <c r="C21" s="28">
        <f>C20*C18</f>
        <v>37.440000000000005</v>
      </c>
      <c r="D21" s="28">
        <f t="shared" ref="D21:E21" si="5">D20*D18</f>
        <v>33</v>
      </c>
      <c r="E21" s="28">
        <f t="shared" si="5"/>
        <v>35.1</v>
      </c>
    </row>
    <row r="22" spans="2:5" x14ac:dyDescent="0.3">
      <c r="B22" s="4" t="str">
        <f>"Cups Sold During "&amp;ROUND(C10,0)&amp;" Hours of Selling"</f>
        <v>Cups Sold During 5 Hours of Selling</v>
      </c>
      <c r="C22" s="28">
        <f>C21*C10</f>
        <v>187.20000000000002</v>
      </c>
      <c r="D22" s="28">
        <f t="shared" ref="D22:E22" si="6">D21*D10</f>
        <v>165</v>
      </c>
      <c r="E22" s="28">
        <f t="shared" si="6"/>
        <v>175.5</v>
      </c>
    </row>
    <row r="23" spans="2:5" x14ac:dyDescent="0.3">
      <c r="B23" s="4"/>
      <c r="C23" s="26"/>
      <c r="D23" s="26"/>
      <c r="E23" s="26"/>
    </row>
    <row r="24" spans="2:5" x14ac:dyDescent="0.3">
      <c r="B24" s="4" t="s">
        <v>57</v>
      </c>
      <c r="C24" s="29">
        <f>C8*C21</f>
        <v>93.600000000000009</v>
      </c>
      <c r="D24" s="29">
        <f t="shared" ref="D24:E24" si="7">D8*D21</f>
        <v>82.5</v>
      </c>
      <c r="E24" s="29">
        <f t="shared" si="7"/>
        <v>87.75</v>
      </c>
    </row>
    <row r="25" spans="2:5" x14ac:dyDescent="0.3">
      <c r="B25" s="4" t="s">
        <v>56</v>
      </c>
      <c r="C25" s="32">
        <f>C24-C21*C7</f>
        <v>60.233973428571424</v>
      </c>
      <c r="D25" s="32">
        <f t="shared" ref="D25:E25" si="8">D24-D21*D7</f>
        <v>53.090841964285708</v>
      </c>
      <c r="E25" s="32">
        <f t="shared" si="8"/>
        <v>56.469350089285705</v>
      </c>
    </row>
    <row r="26" spans="2:5" x14ac:dyDescent="0.3">
      <c r="B26" s="20"/>
    </row>
    <row r="27" spans="2:5" x14ac:dyDescent="0.3">
      <c r="B27" s="14"/>
    </row>
    <row r="28" spans="2:5" x14ac:dyDescent="0.3">
      <c r="B28" s="14"/>
    </row>
    <row r="29" spans="2:5" x14ac:dyDescent="0.3">
      <c r="B29" s="5"/>
    </row>
    <row r="30" spans="2:5" x14ac:dyDescent="0.3">
      <c r="B30" s="5"/>
    </row>
  </sheetData>
  <conditionalFormatting sqref="C25:E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ea60d57e-af5b-4752-ac57-3e4f28ca11dc}" enabled="1" method="Standard" siteId="{36da45f1-dd2c-4d1f-af13-5abe46b9992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130</vt:i4>
      </vt:variant>
    </vt:vector>
  </HeadingPairs>
  <TitlesOfParts>
    <vt:vector size="138" baseType="lpstr">
      <vt:lpstr>Combined Revenues</vt:lpstr>
      <vt:lpstr>Location 1</vt:lpstr>
      <vt:lpstr>Location 2</vt:lpstr>
      <vt:lpstr>Location 3</vt:lpstr>
      <vt:lpstr>Location 4</vt:lpstr>
      <vt:lpstr>Location 5</vt:lpstr>
      <vt:lpstr>Per Cup Cost Economics</vt:lpstr>
      <vt:lpstr>Location Selection</vt:lpstr>
      <vt:lpstr>'Location 2'!AvgCupsPerPurchase</vt:lpstr>
      <vt:lpstr>'Location 3'!AvgCupsPerPurchase</vt:lpstr>
      <vt:lpstr>'Location 4'!AvgCupsPerPurchase</vt:lpstr>
      <vt:lpstr>'Location 5'!AvgCupsPerPurchase</vt:lpstr>
      <vt:lpstr>AvgCupsPerPurchase</vt:lpstr>
      <vt:lpstr>'Location 2'!AvgDailyFootTraffic</vt:lpstr>
      <vt:lpstr>'Location 3'!AvgDailyFootTraffic</vt:lpstr>
      <vt:lpstr>'Location 4'!AvgDailyFootTraffic</vt:lpstr>
      <vt:lpstr>'Location 5'!AvgDailyFootTraffic</vt:lpstr>
      <vt:lpstr>AvgDailyFootTraffic</vt:lpstr>
      <vt:lpstr>'Location 2'!AvgFootTrafficPerHour</vt:lpstr>
      <vt:lpstr>'Location 3'!AvgFootTrafficPerHour</vt:lpstr>
      <vt:lpstr>'Location 4'!AvgFootTrafficPerHour</vt:lpstr>
      <vt:lpstr>'Location 5'!AvgFootTrafficPerHour</vt:lpstr>
      <vt:lpstr>AvgFootTrafficPerHour</vt:lpstr>
      <vt:lpstr>'Location 2'!CostPerCupReg</vt:lpstr>
      <vt:lpstr>'Location 3'!CostPerCupReg</vt:lpstr>
      <vt:lpstr>'Location 4'!CostPerCupReg</vt:lpstr>
      <vt:lpstr>'Location 5'!CostPerCupReg</vt:lpstr>
      <vt:lpstr>CostPerCupReg</vt:lpstr>
      <vt:lpstr>'Location 2'!CostPerPremium</vt:lpstr>
      <vt:lpstr>'Location 3'!CostPerPremium</vt:lpstr>
      <vt:lpstr>'Location 4'!CostPerPremium</vt:lpstr>
      <vt:lpstr>'Location 5'!CostPerPremium</vt:lpstr>
      <vt:lpstr>CostPerPremium</vt:lpstr>
      <vt:lpstr>'Location 2'!DaysSelling</vt:lpstr>
      <vt:lpstr>'Location 3'!DaysSelling</vt:lpstr>
      <vt:lpstr>'Location 4'!DaysSelling</vt:lpstr>
      <vt:lpstr>'Location 5'!DaysSelling</vt:lpstr>
      <vt:lpstr>DaysSelling</vt:lpstr>
      <vt:lpstr>'Location 2'!HourlyWage</vt:lpstr>
      <vt:lpstr>'Location 3'!HourlyWage</vt:lpstr>
      <vt:lpstr>'Location 4'!HourlyWage</vt:lpstr>
      <vt:lpstr>'Location 5'!HourlyWage</vt:lpstr>
      <vt:lpstr>HourlyWage</vt:lpstr>
      <vt:lpstr>'Location 2'!HoursOfOpsPerDay</vt:lpstr>
      <vt:lpstr>'Location 3'!HoursOfOpsPerDay</vt:lpstr>
      <vt:lpstr>'Location 4'!HoursOfOpsPerDay</vt:lpstr>
      <vt:lpstr>'Location 5'!HoursOfOpsPerDay</vt:lpstr>
      <vt:lpstr>HoursOfOpsPerDay</vt:lpstr>
      <vt:lpstr>'Location 2'!MonthlyCostOfGoods</vt:lpstr>
      <vt:lpstr>'Location 3'!MonthlyCostOfGoods</vt:lpstr>
      <vt:lpstr>'Location 4'!MonthlyCostOfGoods</vt:lpstr>
      <vt:lpstr>'Location 5'!MonthlyCostOfGoods</vt:lpstr>
      <vt:lpstr>MonthlyCostOfGoods</vt:lpstr>
      <vt:lpstr>'Location 2'!MonthlyGrossCostOfGoods</vt:lpstr>
      <vt:lpstr>'Location 3'!MonthlyGrossCostOfGoods</vt:lpstr>
      <vt:lpstr>'Location 4'!MonthlyGrossCostOfGoods</vt:lpstr>
      <vt:lpstr>'Location 5'!MonthlyGrossCostOfGoods</vt:lpstr>
      <vt:lpstr>MonthlyGrossCostOfGoods</vt:lpstr>
      <vt:lpstr>'Location 2'!MonthlyGrossRevenue</vt:lpstr>
      <vt:lpstr>'Location 3'!MonthlyGrossRevenue</vt:lpstr>
      <vt:lpstr>'Location 4'!MonthlyGrossRevenue</vt:lpstr>
      <vt:lpstr>'Location 5'!MonthlyGrossRevenue</vt:lpstr>
      <vt:lpstr>MonthlyGrossRevenue</vt:lpstr>
      <vt:lpstr>'Location 2'!MonthlyPremiumCupsSold</vt:lpstr>
      <vt:lpstr>'Location 3'!MonthlyPremiumCupsSold</vt:lpstr>
      <vt:lpstr>'Location 4'!MonthlyPremiumCupsSold</vt:lpstr>
      <vt:lpstr>'Location 5'!MonthlyPremiumCupsSold</vt:lpstr>
      <vt:lpstr>MonthlyPremiumCupsSold</vt:lpstr>
      <vt:lpstr>'Location 2'!MonthlyRegularCupsSold</vt:lpstr>
      <vt:lpstr>'Location 3'!MonthlyRegularCupsSold</vt:lpstr>
      <vt:lpstr>'Location 4'!MonthlyRegularCupsSold</vt:lpstr>
      <vt:lpstr>'Location 5'!MonthlyRegularCupsSold</vt:lpstr>
      <vt:lpstr>MonthlyRegularCupsSold</vt:lpstr>
      <vt:lpstr>'Location 2'!PercentageBuyingStrawberry</vt:lpstr>
      <vt:lpstr>'Location 3'!PercentageBuyingStrawberry</vt:lpstr>
      <vt:lpstr>'Location 4'!PercentageBuyingStrawberry</vt:lpstr>
      <vt:lpstr>'Location 5'!PercentageBuyingStrawberry</vt:lpstr>
      <vt:lpstr>PercentageBuyingStrawberry</vt:lpstr>
      <vt:lpstr>'Location 2'!PriceRegularCup</vt:lpstr>
      <vt:lpstr>'Location 3'!PriceRegularCup</vt:lpstr>
      <vt:lpstr>'Location 4'!PriceRegularCup</vt:lpstr>
      <vt:lpstr>'Location 5'!PriceRegularCup</vt:lpstr>
      <vt:lpstr>PriceRegularCup</vt:lpstr>
      <vt:lpstr>'Location 2'!PurchasePercentage</vt:lpstr>
      <vt:lpstr>'Location 3'!PurchasePercentage</vt:lpstr>
      <vt:lpstr>'Location 4'!PurchasePercentage</vt:lpstr>
      <vt:lpstr>'Location 5'!PurchasePercentage</vt:lpstr>
      <vt:lpstr>PurchasePercentage</vt:lpstr>
      <vt:lpstr>'Location 2'!SetupHoursPerShift</vt:lpstr>
      <vt:lpstr>'Location 3'!SetupHoursPerShift</vt:lpstr>
      <vt:lpstr>'Location 4'!SetupHoursPerShift</vt:lpstr>
      <vt:lpstr>'Location 5'!SetupHoursPerShift</vt:lpstr>
      <vt:lpstr>SetupHoursPerShift</vt:lpstr>
      <vt:lpstr>'Location 2'!StopPercentage</vt:lpstr>
      <vt:lpstr>'Location 3'!StopPercentage</vt:lpstr>
      <vt:lpstr>'Location 4'!StopPercentage</vt:lpstr>
      <vt:lpstr>'Location 5'!StopPercentage</vt:lpstr>
      <vt:lpstr>StopPercentage</vt:lpstr>
      <vt:lpstr>'Location 2'!StrawberryPremium</vt:lpstr>
      <vt:lpstr>'Location 3'!StrawberryPremium</vt:lpstr>
      <vt:lpstr>'Location 4'!StrawberryPremium</vt:lpstr>
      <vt:lpstr>'Location 5'!StrawberryPremium</vt:lpstr>
      <vt:lpstr>StrawberryPremium</vt:lpstr>
      <vt:lpstr>'Location 2'!TotalMonthlyCostOfOperations</vt:lpstr>
      <vt:lpstr>'Location 3'!TotalMonthlyCostOfOperations</vt:lpstr>
      <vt:lpstr>'Location 4'!TotalMonthlyCostOfOperations</vt:lpstr>
      <vt:lpstr>'Location 5'!TotalMonthlyCostOfOperations</vt:lpstr>
      <vt:lpstr>TotalMonthlyCostOfOperations</vt:lpstr>
      <vt:lpstr>'Location 2'!TotalMonthlyCupsSold</vt:lpstr>
      <vt:lpstr>'Location 3'!TotalMonthlyCupsSold</vt:lpstr>
      <vt:lpstr>'Location 4'!TotalMonthlyCupsSold</vt:lpstr>
      <vt:lpstr>'Location 5'!TotalMonthlyCupsSold</vt:lpstr>
      <vt:lpstr>TotalMonthlyCupsSold</vt:lpstr>
      <vt:lpstr>'Location 2'!TotalMonthlyFootTraffic</vt:lpstr>
      <vt:lpstr>'Location 3'!TotalMonthlyFootTraffic</vt:lpstr>
      <vt:lpstr>'Location 4'!TotalMonthlyFootTraffic</vt:lpstr>
      <vt:lpstr>'Location 5'!TotalMonthlyFootTraffic</vt:lpstr>
      <vt:lpstr>TotalMonthlyFootTraffic</vt:lpstr>
      <vt:lpstr>'Location 2'!TotalMonthlyGrossRevenue</vt:lpstr>
      <vt:lpstr>'Location 3'!TotalMonthlyGrossRevenue</vt:lpstr>
      <vt:lpstr>'Location 4'!TotalMonthlyGrossRevenue</vt:lpstr>
      <vt:lpstr>'Location 5'!TotalMonthlyGrossRevenue</vt:lpstr>
      <vt:lpstr>TotalMonthlyGrossRevenue</vt:lpstr>
      <vt:lpstr>'Location 2'!TotalMonthlyPurchases</vt:lpstr>
      <vt:lpstr>'Location 3'!TotalMonthlyPurchases</vt:lpstr>
      <vt:lpstr>'Location 4'!TotalMonthlyPurchases</vt:lpstr>
      <vt:lpstr>'Location 5'!TotalMonthlyPurchases</vt:lpstr>
      <vt:lpstr>TotalMonthlyPurchases</vt:lpstr>
      <vt:lpstr>'Location 2'!TotalMonthlyStops</vt:lpstr>
      <vt:lpstr>'Location 3'!TotalMonthlyStops</vt:lpstr>
      <vt:lpstr>'Location 4'!TotalMonthlyStops</vt:lpstr>
      <vt:lpstr>'Location 5'!TotalMonthlyStops</vt:lpstr>
      <vt:lpstr>TotalMonthlyStops</vt:lpstr>
      <vt:lpstr>'Location 2'!TotalyMonthlyCostOfOperations</vt:lpstr>
      <vt:lpstr>'Location 3'!TotalyMonthlyCostOfOperations</vt:lpstr>
      <vt:lpstr>'Location 4'!TotalyMonthlyCostOfOperations</vt:lpstr>
      <vt:lpstr>'Location 5'!TotalyMonthlyCostOfOperations</vt:lpstr>
      <vt:lpstr>TotalyMonthlyCostOfOperations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 Coast Innovators, LLC</dc:creator>
  <cp:lastModifiedBy>Bagokar, Ritika</cp:lastModifiedBy>
  <dcterms:created xsi:type="dcterms:W3CDTF">2017-02-03T18:39:56Z</dcterms:created>
  <dcterms:modified xsi:type="dcterms:W3CDTF">2025-06-25T12:25:49Z</dcterms:modified>
</cp:coreProperties>
</file>