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ituj\Downloads\"/>
    </mc:Choice>
  </mc:AlternateContent>
  <xr:revisionPtr revIDLastSave="0" documentId="13_ncr:1_{CAE52336-9AA7-445F-98E5-99096EBA6420}" xr6:coauthVersionLast="47" xr6:coauthVersionMax="47" xr10:uidLastSave="{00000000-0000-0000-0000-000000000000}"/>
  <bookViews>
    <workbookView xWindow="-98" yWindow="-98" windowWidth="20715" windowHeight="12660" tabRatio="820" activeTab="16" xr2:uid="{FBC62A1A-D991-427A-95C1-EAD39DB1EE30}"/>
  </bookViews>
  <sheets>
    <sheet name="Master Data" sheetId="1" r:id="rId1"/>
    <sheet name="1" sheetId="2" r:id="rId2"/>
    <sheet name="2" sheetId="3" r:id="rId3"/>
    <sheet name="3" sheetId="4" r:id="rId4"/>
    <sheet name="4" sheetId="5" r:id="rId5"/>
    <sheet name="5" sheetId="6" r:id="rId6"/>
    <sheet name="6" sheetId="7" r:id="rId7"/>
    <sheet name="6a" sheetId="14" r:id="rId8"/>
    <sheet name="7" sheetId="8" r:id="rId9"/>
    <sheet name="8" sheetId="9" r:id="rId10"/>
    <sheet name="9" sheetId="10" r:id="rId11"/>
    <sheet name="10" sheetId="11" r:id="rId12"/>
    <sheet name="VLookVsXLook" sheetId="13" r:id="rId13"/>
    <sheet name="VLook-Range" sheetId="15" r:id="rId14"/>
    <sheet name="XLook-Range" sheetId="16" r:id="rId15"/>
    <sheet name="HLook Up" sheetId="17" r:id="rId16"/>
    <sheet name="PowerTab (2)" sheetId="19" r:id="rId17"/>
    <sheet name="Power Q" sheetId="18" r:id="rId18"/>
  </sheets>
  <externalReferences>
    <externalReference r:id="rId19"/>
  </externalReferences>
  <definedNames>
    <definedName name="_xlnm._FilterDatabase" localSheetId="7" hidden="1">'6a'!$B$3:$F$303</definedName>
    <definedName name="_xlnm._FilterDatabase" localSheetId="0" hidden="1">'Master Data'!$B$3:$F$303</definedName>
    <definedName name="_xlchart.v1.0" hidden="1">'6a'!$C$4:$C$303</definedName>
    <definedName name="_xlchart.v1.1" hidden="1">'6a'!$E$3</definedName>
    <definedName name="_xlchart.v1.2" hidden="1">'6a'!$E$4:$E$303</definedName>
    <definedName name="_xlchart.v1.3" hidden="1">'6a'!$E$3</definedName>
    <definedName name="_xlchart.v1.4" hidden="1">'6a'!$E$4:$E$303</definedName>
    <definedName name="_xlcn.WorksheetConnection_GWDAFall22ExcelWork_2.xlsxData1" hidden="1">Data[]</definedName>
    <definedName name="ExternalData_1" localSheetId="16" hidden="1">'PowerTab (2)'!$A$1:$G$10</definedName>
    <definedName name="Slicer_Geography">#N/A</definedName>
    <definedName name="Slicer_Geography1">#N/A</definedName>
    <definedName name="Slicer_Sales_Person">#N/A</definedName>
  </definedNames>
  <calcPr calcId="191029"/>
  <pivotCaches>
    <pivotCache cacheId="0" r:id="rId20"/>
    <pivotCache cacheId="1" r:id="rId21"/>
    <pivotCache cacheId="2" r:id="rId22"/>
    <pivotCache cacheId="3" r:id="rId23"/>
  </pivotCaches>
  <extLst>
    <ext xmlns:x14="http://schemas.microsoft.com/office/spreadsheetml/2009/9/main" uri="{876F7934-8845-4945-9796-88D515C7AA90}">
      <x14:pivotCaches>
        <pivotCache cacheId="4" r:id="rId24"/>
        <pivotCache cacheId="5" r:id="rId25"/>
      </x14:pivotCaches>
    </ex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GW DA - Fall 22 - Excel Work_2.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17" l="1"/>
  <c r="F6" i="17"/>
  <c r="F7" i="17"/>
  <c r="F8" i="17"/>
  <c r="F9" i="17"/>
  <c r="F10" i="17"/>
  <c r="F11" i="17"/>
  <c r="F12" i="17"/>
  <c r="F13" i="17"/>
  <c r="F14" i="17"/>
  <c r="F15" i="17"/>
  <c r="F16" i="17"/>
  <c r="F17" i="17"/>
  <c r="F18" i="17"/>
  <c r="F19" i="17"/>
  <c r="F4" i="17"/>
  <c r="E5" i="17"/>
  <c r="E6" i="17"/>
  <c r="E7" i="17"/>
  <c r="E8" i="17"/>
  <c r="E9" i="17"/>
  <c r="E10" i="17"/>
  <c r="E11" i="17"/>
  <c r="E12" i="17"/>
  <c r="E13" i="17"/>
  <c r="E14" i="17"/>
  <c r="E15" i="17"/>
  <c r="E16" i="17"/>
  <c r="E17" i="17"/>
  <c r="E18" i="17"/>
  <c r="E19" i="17"/>
  <c r="E4" i="17"/>
  <c r="D5" i="17"/>
  <c r="D6" i="17"/>
  <c r="D7" i="17"/>
  <c r="D8" i="17"/>
  <c r="D9" i="17"/>
  <c r="D10" i="17"/>
  <c r="D11" i="17"/>
  <c r="D12" i="17"/>
  <c r="D13" i="17"/>
  <c r="D14" i="17"/>
  <c r="D15" i="17"/>
  <c r="D16" i="17"/>
  <c r="D17" i="17"/>
  <c r="D18" i="17"/>
  <c r="D19" i="17"/>
  <c r="D4" i="17"/>
  <c r="F5" i="13"/>
  <c r="F6" i="13"/>
  <c r="F7" i="13"/>
  <c r="F8" i="13"/>
  <c r="F9" i="13"/>
  <c r="F10" i="13"/>
  <c r="F11" i="13"/>
  <c r="F12" i="13"/>
  <c r="F13" i="13"/>
  <c r="F14" i="13"/>
  <c r="F15" i="13"/>
  <c r="F16" i="13"/>
  <c r="F17" i="13"/>
  <c r="F18" i="13"/>
  <c r="F19" i="13"/>
  <c r="F4" i="13"/>
  <c r="E4" i="13"/>
  <c r="E5" i="13"/>
  <c r="E6" i="13"/>
  <c r="E7" i="13"/>
  <c r="E8" i="13"/>
  <c r="E9" i="13"/>
  <c r="E10" i="13"/>
  <c r="E11" i="13"/>
  <c r="E12" i="13"/>
  <c r="E13" i="13"/>
  <c r="E14" i="13"/>
  <c r="E15" i="13"/>
  <c r="E16" i="13"/>
  <c r="E17" i="13"/>
  <c r="E18" i="13"/>
  <c r="E19" i="13"/>
  <c r="D5" i="13"/>
  <c r="D6" i="13"/>
  <c r="D7" i="13"/>
  <c r="D8" i="13"/>
  <c r="D9" i="13"/>
  <c r="D10" i="13"/>
  <c r="D11" i="13"/>
  <c r="D12" i="13"/>
  <c r="D13" i="13"/>
  <c r="D14" i="13"/>
  <c r="D15" i="13"/>
  <c r="D16" i="13"/>
  <c r="D17" i="13"/>
  <c r="D18" i="13"/>
  <c r="D19" i="13"/>
  <c r="D4" i="13"/>
  <c r="J10" i="10"/>
  <c r="J11" i="10"/>
  <c r="J12" i="10"/>
  <c r="J13" i="10"/>
  <c r="J14" i="10"/>
  <c r="J15" i="10"/>
  <c r="J16" i="10"/>
  <c r="J17" i="10"/>
  <c r="J18" i="10"/>
  <c r="J9" i="10"/>
  <c r="I10" i="10"/>
  <c r="K10" i="10" s="1"/>
  <c r="I11" i="10"/>
  <c r="K11" i="10" s="1"/>
  <c r="I12" i="10"/>
  <c r="K12" i="10" s="1"/>
  <c r="I13" i="10"/>
  <c r="K13" i="10" s="1"/>
  <c r="I14" i="10"/>
  <c r="K14" i="10" s="1"/>
  <c r="I15" i="10"/>
  <c r="K15" i="10" s="1"/>
  <c r="I16" i="10"/>
  <c r="K16" i="10" s="1"/>
  <c r="I17" i="10"/>
  <c r="K17" i="10" s="1"/>
  <c r="I18" i="10"/>
  <c r="K18" i="10" s="1"/>
  <c r="I9" i="10"/>
  <c r="K9" i="10" s="1"/>
  <c r="D12" i="10"/>
  <c r="D10" i="10"/>
  <c r="D9" i="10"/>
  <c r="C12" i="10"/>
  <c r="C10" i="10"/>
  <c r="C9" i="10"/>
  <c r="C4" i="10"/>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I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I121" i="1" s="1"/>
  <c r="G122" i="1"/>
  <c r="H122" i="1" s="1"/>
  <c r="G123" i="1"/>
  <c r="H123" i="1" s="1"/>
  <c r="G124" i="1"/>
  <c r="H124" i="1" s="1"/>
  <c r="I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I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I161" i="1" s="1"/>
  <c r="G162" i="1"/>
  <c r="H162" i="1" s="1"/>
  <c r="G163" i="1"/>
  <c r="H163" i="1" s="1"/>
  <c r="G164" i="1"/>
  <c r="H164" i="1" s="1"/>
  <c r="G165" i="1"/>
  <c r="H165" i="1" s="1"/>
  <c r="I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I198" i="1" s="1"/>
  <c r="G199" i="1"/>
  <c r="H199" i="1" s="1"/>
  <c r="G200" i="1"/>
  <c r="H200" i="1" s="1"/>
  <c r="G201" i="1"/>
  <c r="H201" i="1" s="1"/>
  <c r="I201" i="1" s="1"/>
  <c r="G202" i="1"/>
  <c r="H202" i="1" s="1"/>
  <c r="G203" i="1"/>
  <c r="H203" i="1" s="1"/>
  <c r="G204" i="1"/>
  <c r="H204" i="1" s="1"/>
  <c r="G205" i="1"/>
  <c r="H205" i="1" s="1"/>
  <c r="G206" i="1"/>
  <c r="H206" i="1" s="1"/>
  <c r="I206" i="1" s="1"/>
  <c r="G207" i="1"/>
  <c r="H207" i="1" s="1"/>
  <c r="G208" i="1"/>
  <c r="H208" i="1" s="1"/>
  <c r="G209" i="1"/>
  <c r="H209" i="1" s="1"/>
  <c r="G210" i="1"/>
  <c r="H210" i="1" s="1"/>
  <c r="G211" i="1"/>
  <c r="H211" i="1" s="1"/>
  <c r="G212" i="1"/>
  <c r="H212" i="1" s="1"/>
  <c r="G213" i="1"/>
  <c r="H213" i="1" s="1"/>
  <c r="I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I226" i="1" s="1"/>
  <c r="G227" i="1"/>
  <c r="H227" i="1" s="1"/>
  <c r="G228" i="1"/>
  <c r="H228" i="1" s="1"/>
  <c r="G229" i="1"/>
  <c r="H229" i="1" s="1"/>
  <c r="G230" i="1"/>
  <c r="H230" i="1" s="1"/>
  <c r="I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I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I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I297" i="1" s="1"/>
  <c r="G298" i="1"/>
  <c r="H298" i="1" s="1"/>
  <c r="G299" i="1"/>
  <c r="H299" i="1" s="1"/>
  <c r="G300" i="1"/>
  <c r="H300" i="1" s="1"/>
  <c r="G301" i="1"/>
  <c r="H301" i="1" s="1"/>
  <c r="G302" i="1"/>
  <c r="H302" i="1" s="1"/>
  <c r="G303" i="1"/>
  <c r="H303" i="1" s="1"/>
  <c r="G5" i="1"/>
  <c r="H5" i="1" s="1"/>
  <c r="G6" i="1"/>
  <c r="H6" i="1" s="1"/>
  <c r="G7" i="1"/>
  <c r="H7" i="1" s="1"/>
  <c r="G8" i="1"/>
  <c r="H8" i="1" s="1"/>
  <c r="G4" i="1"/>
  <c r="H4" i="1" s="1"/>
  <c r="I4" i="1" s="1"/>
  <c r="D11" i="10" l="1"/>
  <c r="C11" i="10"/>
  <c r="F5" i="4" l="1"/>
  <c r="F6" i="4"/>
  <c r="F7" i="4"/>
  <c r="F8" i="4"/>
  <c r="F9" i="4"/>
  <c r="F4" i="4"/>
  <c r="D5" i="4"/>
  <c r="E5" i="4" s="1"/>
  <c r="D6" i="4"/>
  <c r="E6" i="4" s="1"/>
  <c r="D7" i="4"/>
  <c r="E7" i="4" s="1"/>
  <c r="D8" i="4"/>
  <c r="E8" i="4" s="1"/>
  <c r="D9" i="4"/>
  <c r="E9" i="4" s="1"/>
  <c r="D4" i="4"/>
  <c r="D12" i="2"/>
  <c r="E13" i="2"/>
  <c r="D13" i="2"/>
  <c r="E12" i="2"/>
  <c r="E11" i="2"/>
  <c r="D11" i="2"/>
  <c r="D10" i="2"/>
  <c r="E10" i="2"/>
  <c r="E8" i="2"/>
  <c r="D8" i="2"/>
  <c r="E7" i="2"/>
  <c r="D7" i="2"/>
  <c r="E6" i="2"/>
  <c r="D6" i="2"/>
  <c r="E5" i="2"/>
  <c r="D5" i="2"/>
  <c r="E4" i="2"/>
  <c r="D4" i="2"/>
  <c r="P9" i="4"/>
  <c r="O9" i="4"/>
  <c r="P8" i="4"/>
  <c r="O8" i="4"/>
  <c r="P7" i="4"/>
  <c r="O7" i="4"/>
  <c r="P6" i="4"/>
  <c r="O6" i="4"/>
  <c r="P5" i="4"/>
  <c r="O5" i="4"/>
  <c r="P4" i="4"/>
  <c r="O4" i="4"/>
  <c r="F10" i="4" l="1"/>
  <c r="D10" i="4"/>
  <c r="E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1AC4B6-37FF-4FBA-9638-71787491DC3F}" keepAlive="1" name="Query - PowerTab" description="Connection to the 'PowerTab' query in the workbook." type="5" refreshedVersion="7" background="1" saveData="1">
    <dbPr connection="Provider=Microsoft.Mashup.OleDb.1;Data Source=$Workbook$;Location=PowerTab;Extended Properties=&quot;&quot;" command="SELECT * FROM [PowerTab]"/>
  </connection>
  <connection id="2" xr16:uid="{05306643-0DE6-4A91-A454-21D0AA5B2415}" keepAlive="1" name="Query - PowerTab (2)" description="Connection to the 'PowerTab (2)' query in the workbook." type="5" refreshedVersion="8" background="1" saveData="1">
    <dbPr connection="Provider=Microsoft.Mashup.OleDb.1;Data Source=$Workbook$;Location=&quot;PowerTab (2)&quot;;Extended Properties=&quot;&quot;" command="SELECT * FROM [PowerTab (2)]"/>
  </connection>
  <connection id="3" xr16:uid="{AB493195-0486-449B-AC0E-F2A7760ECC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B0C6CB9-3815-4548-845C-F54E1ADC5539}" name="WorksheetConnection_GW DA - Fall 22 - Excel Work_2.xlsx!Data" type="102" refreshedVersion="8" minRefreshableVersion="5">
    <extLst>
      <ext xmlns:x15="http://schemas.microsoft.com/office/spreadsheetml/2010/11/main" uri="{DE250136-89BD-433C-8126-D09CA5730AF9}">
        <x15:connection id="Data" autoDelete="1">
          <x15:rangePr sourceName="_xlcn.WorksheetConnection_GWDAFall22ExcelWork_2.xlsxData1"/>
        </x15:connection>
      </ext>
    </extLst>
  </connection>
</connections>
</file>

<file path=xl/sharedStrings.xml><?xml version="1.0" encoding="utf-8"?>
<sst xmlns="http://schemas.openxmlformats.org/spreadsheetml/2006/main" count="3290" uniqueCount="191">
  <si>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</si>
  <si>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</si>
  <si>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</si>
  <si>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</si>
  <si>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</si>
  <si>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</si>
  <si>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</si>
  <si>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</si>
  <si>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</si>
  <si>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</si>
  <si>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</si>
  <si>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</si>
  <si>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</si>
  <si>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</si>
  <si>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</si>
  <si>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</si>
  <si>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</si>
  <si>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</si>
  <si>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</si>
  <si>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</si>
  <si>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</si>
  <si>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</si>
  <si>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</si>
  <si>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</si>
  <si>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</si>
  <si>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</si>
  <si>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</si>
  <si>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</si>
  <si>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</si>
  <si>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</si>
  <si>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</si>
  <si>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</si>
  <si>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</si>
  <si>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</si>
  <si>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</si>
  <si>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</si>
  <si>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</si>
  <si>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</si>
  <si>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</si>
  <si>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</si>
  <si>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</si>
  <si>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</si>
  <si>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</si>
  <si>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GW Data Analyst - Excel Work</t>
  </si>
  <si>
    <t>Quick statistics</t>
  </si>
  <si>
    <t>Exploratory Data Analysis (EDA) with CF</t>
  </si>
  <si>
    <t>Sales by country (with formulas)</t>
  </si>
  <si>
    <t>Sales by country (with pivots)</t>
  </si>
  <si>
    <t>Top 5 products by $ per unit</t>
  </si>
  <si>
    <t>Best Sales person by country</t>
  </si>
  <si>
    <t>Data Anamolies</t>
  </si>
  <si>
    <t>Profits by product (using products table) - See column K</t>
  </si>
  <si>
    <t>Dynamic country-level Sales Report</t>
  </si>
  <si>
    <t>Which products to discontinue?</t>
  </si>
  <si>
    <t>GW - Data Analyst - Quick Statistics</t>
  </si>
  <si>
    <r>
      <t>The Excel QUARTILE function returns the quartile (</t>
    </r>
    <r>
      <rPr>
        <b/>
        <sz val="8"/>
        <color rgb="FF202124"/>
        <rFont val="Roboto"/>
      </rPr>
      <t>each of four equal groups</t>
    </r>
    <r>
      <rPr>
        <sz val="8"/>
        <color rgb="FF202124"/>
        <rFont val="Roboto"/>
      </rPr>
      <t>) for a given set of data. QUARTILE can return minimum value, first quartile, second quartile, third quartile, and max value.</t>
    </r>
  </si>
  <si>
    <t>Average</t>
  </si>
  <si>
    <t>Median</t>
  </si>
  <si>
    <t>Mode</t>
  </si>
  <si>
    <t>Min</t>
  </si>
  <si>
    <t>Max</t>
  </si>
  <si>
    <t>First Q</t>
  </si>
  <si>
    <t>Third Q</t>
  </si>
  <si>
    <t>Distinct Count</t>
  </si>
  <si>
    <t>Sum</t>
  </si>
  <si>
    <t>GW - Data Analyst - Exploratory Data Analysis</t>
  </si>
  <si>
    <t>Apply CF for Col Amount</t>
  </si>
  <si>
    <t>Sort by Largest to Smallest</t>
  </si>
  <si>
    <t>Apply CF Databars for Units Column</t>
  </si>
  <si>
    <t>Apply Filter on Units Col</t>
  </si>
  <si>
    <t>Clear the rules</t>
  </si>
  <si>
    <t>Apply Above Average Conndition on Amounts</t>
  </si>
  <si>
    <t>Apply Top 10 rule for Amount column</t>
  </si>
  <si>
    <t>Find out duplicate values</t>
  </si>
  <si>
    <t>GW - Data Analyst - Using Formulas</t>
  </si>
  <si>
    <t xml:space="preserve">Country </t>
  </si>
  <si>
    <t>GW - Data Analyst - Using Pivot tables</t>
  </si>
  <si>
    <t>GW - Data Analyst - Top 5 products by $ Price/Unit</t>
  </si>
  <si>
    <t xml:space="preserve">GW - Data Analyst - Data Anamolies </t>
  </si>
  <si>
    <t>GW - Data Analyst - Best Sales Person by Country</t>
  </si>
  <si>
    <t>GW - Data Analyst - Profit Analysis - Profit by Product</t>
  </si>
  <si>
    <t>GW - Data Analyst - Sales report by Country</t>
  </si>
  <si>
    <t>GW - Data Analyst - Products to discontinue</t>
  </si>
  <si>
    <t>S.No</t>
  </si>
  <si>
    <t>Function</t>
  </si>
  <si>
    <t>Country</t>
  </si>
  <si>
    <t>Total</t>
  </si>
  <si>
    <t>Sum of Amount</t>
  </si>
  <si>
    <t>Price Per Unit</t>
  </si>
  <si>
    <t>1. Scatter Chart for Amount &amp; Units</t>
  </si>
  <si>
    <t>2. Box Chart for Amounts only</t>
  </si>
  <si>
    <t>3. Box Chart for Geography and Amounts</t>
  </si>
  <si>
    <t>Column1</t>
  </si>
  <si>
    <t>Cost per unit</t>
  </si>
  <si>
    <t>Total Amount</t>
  </si>
  <si>
    <t>Total Units</t>
  </si>
  <si>
    <t xml:space="preserve"> </t>
  </si>
  <si>
    <t>Products</t>
  </si>
  <si>
    <t>Top Performer By Country</t>
  </si>
  <si>
    <t>Least Performer By Country</t>
  </si>
  <si>
    <t>Create Profit by Product</t>
  </si>
  <si>
    <t>Filter for top 5 products by Profit</t>
  </si>
  <si>
    <t>Add Slicer for By Country</t>
  </si>
  <si>
    <t>Add Slicer for By Sales Person</t>
  </si>
  <si>
    <t>Add a Bar Graph</t>
  </si>
  <si>
    <t>Summary</t>
  </si>
  <si>
    <t>Sales</t>
  </si>
  <si>
    <t>Cost</t>
  </si>
  <si>
    <t>Profit</t>
  </si>
  <si>
    <t>Quantity (Units)</t>
  </si>
  <si>
    <t>By Sales person</t>
  </si>
  <si>
    <t xml:space="preserve">❎✔ </t>
  </si>
  <si>
    <t>Cost P Unit</t>
  </si>
  <si>
    <t>Total Cost</t>
  </si>
  <si>
    <t>Profit/Loss</t>
  </si>
  <si>
    <t>Product Name</t>
  </si>
  <si>
    <t>MS00500</t>
  </si>
  <si>
    <t>MS00400</t>
  </si>
  <si>
    <t>MS00300</t>
  </si>
  <si>
    <t>MG01005</t>
  </si>
  <si>
    <t>WD00068</t>
  </si>
  <si>
    <t>Silver</t>
  </si>
  <si>
    <t>Williams</t>
  </si>
  <si>
    <t>Billiam</t>
  </si>
  <si>
    <t>MG01006</t>
  </si>
  <si>
    <t>Skeeter</t>
  </si>
  <si>
    <t>Pete</t>
  </si>
  <si>
    <t>Platinum</t>
  </si>
  <si>
    <t>McClary</t>
  </si>
  <si>
    <t>Carrie</t>
  </si>
  <si>
    <t>Wisner</t>
  </si>
  <si>
    <t>Eliza</t>
  </si>
  <si>
    <t>WD00067</t>
  </si>
  <si>
    <t>Zatana</t>
  </si>
  <si>
    <t>Anna</t>
  </si>
  <si>
    <t>A000120</t>
  </si>
  <si>
    <t>Gold</t>
  </si>
  <si>
    <t>Abalom</t>
  </si>
  <si>
    <t>Tom</t>
  </si>
  <si>
    <t>Morena</t>
  </si>
  <si>
    <t>Elena</t>
  </si>
  <si>
    <t>WD00066</t>
  </si>
  <si>
    <t>Reeves</t>
  </si>
  <si>
    <t>Steve</t>
  </si>
  <si>
    <t>A000130</t>
  </si>
  <si>
    <t>Bronze</t>
  </si>
  <si>
    <t>Galbreath</t>
  </si>
  <si>
    <t>Mary Beth</t>
  </si>
  <si>
    <t>Gridget</t>
  </si>
  <si>
    <t>Bridget</t>
  </si>
  <si>
    <t>A000093</t>
  </si>
  <si>
    <t>Pimental</t>
  </si>
  <si>
    <t>Al</t>
  </si>
  <si>
    <t>WD00069</t>
  </si>
  <si>
    <t>Membership status</t>
  </si>
  <si>
    <t>Last Name</t>
  </si>
  <si>
    <t>First Name</t>
  </si>
  <si>
    <t>Member ID</t>
  </si>
  <si>
    <t>Members</t>
  </si>
  <si>
    <t>Workshop ID</t>
  </si>
  <si>
    <t>Registrations</t>
  </si>
  <si>
    <t>GW - Data Analyst - VLookUp Vs XLookUp</t>
  </si>
  <si>
    <t>No of Transaction</t>
  </si>
  <si>
    <t>GW - Data Analyst - VLookUp Range</t>
  </si>
  <si>
    <t>GW - Data Analyst - XLookUp Range</t>
  </si>
  <si>
    <t>GW - Data Analyst - Power Query</t>
  </si>
  <si>
    <t>Department</t>
  </si>
  <si>
    <t>Jan-22</t>
  </si>
  <si>
    <t>Feb-22</t>
  </si>
  <si>
    <t>Mar-22</t>
  </si>
  <si>
    <t>Apr-22</t>
  </si>
  <si>
    <t>Timothy</t>
  </si>
  <si>
    <t>Stephen</t>
  </si>
  <si>
    <t>Consumer Goods</t>
  </si>
  <si>
    <t>Markus</t>
  </si>
  <si>
    <t>Sachez</t>
  </si>
  <si>
    <t>Electronics</t>
  </si>
  <si>
    <t>Mark</t>
  </si>
  <si>
    <t>Lukens</t>
  </si>
  <si>
    <t>Jolean</t>
  </si>
  <si>
    <t xml:space="preserve">Merium </t>
  </si>
  <si>
    <t>Financial Products</t>
  </si>
  <si>
    <t xml:space="preserve">Josh </t>
  </si>
  <si>
    <t>Hibbard</t>
  </si>
  <si>
    <t>Merlyn</t>
  </si>
  <si>
    <t>Ruby</t>
  </si>
  <si>
    <t>Rakesh</t>
  </si>
  <si>
    <t>Rowan</t>
  </si>
  <si>
    <t>Andy</t>
  </si>
  <si>
    <t>Marshal</t>
  </si>
  <si>
    <t>Percent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</si>
</sst>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409]* #,##0_);_([$$-409]* \(#,##0\);_([$$-409]* &quot;-&quot;??_);_(@_)"/>
    <numFmt numFmtId="165" formatCode="_(&quot;$&quot;* #,##0_);_(&quot;$&quot;* \(#,##0\);_(&quot;$&quot;* &quot;-&quot;??_);_(@_)"/>
    <numFmt numFmtId="166" formatCode="_([$$-409]* #,##0.00_);_([$$-409]* \(#,##0.00\);_([$$-409]* &quot;-&quot;??_);_(@_)"/>
    <numFmt numFmtId="167" formatCode="_(* #,##0_);_(* \(#,##0\);_(* &quot;-&quot;??_);_(@_)"/>
    <numFmt numFmtId="168" formatCode="\$#,##0.00;\(\$#,##0.00\);\$#,##0.00"/>
    <numFmt numFmtId="169" formatCode="0.00%;\-0.00%;0.00%"/>
  </numFmts>
  <fonts count="18">
    <font>
      <sz val="11"/>
      <color theme="1"/>
      <name val="Calibri"/>
      <family val="2"/>
      <scheme val="minor"/>
    </font>
    <font>
      <b/>
      <sz val="11"/>
      <color theme="1"/>
      <name val="Calibri"/>
      <family val="2"/>
      <scheme val="minor"/>
    </font>
    <font>
      <b/>
      <sz val="24"/>
      <color theme="1"/>
      <name val="Calibri"/>
      <family val="2"/>
      <scheme val="minor"/>
    </font>
    <font>
      <sz val="11"/>
      <color theme="1"/>
      <name val="Calibri"/>
      <family val="2"/>
      <scheme val="minor"/>
    </font>
    <font>
      <sz val="22"/>
      <color theme="1"/>
      <name val="Calibri"/>
      <family val="2"/>
      <scheme val="minor"/>
    </font>
    <font>
      <sz val="8"/>
      <color rgb="FF202124"/>
      <name val="Roboto"/>
    </font>
    <font>
      <b/>
      <sz val="8"/>
      <color rgb="FF202124"/>
      <name val="Roboto"/>
    </font>
    <font>
      <b/>
      <sz val="11"/>
      <color theme="0"/>
      <name val="Calibri"/>
      <family val="2"/>
      <scheme val="minor"/>
    </font>
    <font>
      <sz val="11"/>
      <color theme="0" tint="-0.499984740745262"/>
      <name val="Calibri"/>
      <family val="2"/>
      <scheme val="minor"/>
    </font>
    <font>
      <b/>
      <sz val="11"/>
      <name val="Calibri"/>
      <family val="2"/>
      <scheme val="minor"/>
    </font>
    <font>
      <sz val="11"/>
      <color theme="7" tint="-0.249977111117893"/>
      <name val="Calibri"/>
      <family val="2"/>
      <scheme val="minor"/>
    </font>
    <font>
      <sz val="12"/>
      <color theme="1"/>
      <name val="Calibri"/>
      <family val="2"/>
      <scheme val="minor"/>
    </font>
    <font>
      <sz val="12"/>
      <color theme="1"/>
      <name val="Lato Regular"/>
    </font>
    <font>
      <sz val="20"/>
      <color theme="1"/>
      <name val="Calibri"/>
      <family val="2"/>
      <scheme val="minor"/>
    </font>
    <font>
      <sz val="11"/>
      <name val="Calibri"/>
      <family val="2"/>
      <scheme val="minor"/>
    </font>
    <font>
      <b/>
      <sz val="10"/>
      <color theme="1"/>
      <name val="Lato Regular"/>
    </font>
    <font>
      <sz val="18"/>
      <color theme="1"/>
      <name val="Calibri"/>
      <family val="2"/>
      <scheme val="minor"/>
    </font>
    <font>
      <b/>
      <sz val="10"/>
      <name val="Lato Regular"/>
    </font>
  </fonts>
  <fills count="14">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4"/>
        <bgColor theme="4"/>
      </patternFill>
    </fill>
    <fill>
      <patternFill patternType="solid">
        <fgColor theme="7" tint="0.79998168889431442"/>
        <bgColor indexed="64"/>
      </patternFill>
    </fill>
    <fill>
      <patternFill patternType="solid">
        <fgColor rgb="FFFFC000"/>
        <bgColor indexed="64"/>
      </patternFill>
    </fill>
    <fill>
      <patternFill patternType="solid">
        <fgColor theme="2"/>
        <bgColor indexed="64"/>
      </patternFill>
    </fill>
  </fills>
  <borders count="21">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bottom style="thin">
        <color theme="4" tint="0.3999755851924192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theme="4" tint="0.39994506668294322"/>
      </top>
      <bottom style="medium">
        <color theme="4" tint="0.39994506668294322"/>
      </bottom>
      <diagonal/>
    </border>
    <border>
      <left/>
      <right/>
      <top/>
      <bottom style="thin">
        <color auto="1"/>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
      <left/>
      <right/>
      <top style="thin">
        <color auto="1"/>
      </top>
      <bottom/>
      <diagonal/>
    </border>
    <border>
      <left style="thin">
        <color indexed="64"/>
      </left>
      <right/>
      <top style="thin">
        <color auto="1"/>
      </top>
      <bottom style="thin">
        <color auto="1"/>
      </bottom>
      <diagonal/>
    </border>
    <border>
      <left/>
      <right style="thin">
        <color theme="4" tint="0.39997558519241921"/>
      </right>
      <top style="thin">
        <color auto="1"/>
      </top>
      <bottom style="thin">
        <color auto="1"/>
      </bottom>
      <diagonal/>
    </border>
    <border>
      <left style="thin">
        <color rgb="FF000000"/>
      </left>
      <right/>
      <top style="thin">
        <color auto="1"/>
      </top>
      <bottom/>
      <diagonal/>
    </border>
    <border>
      <left/>
      <right style="thin">
        <color theme="4" tint="0.39997558519241921"/>
      </right>
      <top style="thin">
        <color auto="1"/>
      </top>
      <bottom/>
      <diagonal/>
    </border>
    <border>
      <left style="thin">
        <color rgb="FF000000"/>
      </left>
      <right/>
      <top style="thin">
        <color auto="1"/>
      </top>
      <bottom style="thin">
        <color auto="1"/>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0" fontId="11" fillId="0" borderId="0"/>
  </cellStyleXfs>
  <cellXfs count="152">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2" borderId="0" xfId="0" applyFill="1" applyAlignment="1">
      <alignment horizontal="left"/>
    </xf>
    <xf numFmtId="0" fontId="0" fillId="5" borderId="1" xfId="0" applyFill="1" applyBorder="1"/>
    <xf numFmtId="0" fontId="0" fillId="0" borderId="1" xfId="0" applyBorder="1"/>
    <xf numFmtId="0" fontId="0" fillId="4" borderId="0" xfId="0" applyFill="1"/>
    <xf numFmtId="0" fontId="0" fillId="6" borderId="0" xfId="0" applyFill="1" applyAlignment="1">
      <alignment horizontal="center"/>
    </xf>
    <xf numFmtId="0" fontId="4" fillId="7" borderId="0" xfId="0" applyFont="1" applyFill="1" applyAlignment="1">
      <alignment horizontal="left"/>
    </xf>
    <xf numFmtId="0" fontId="0" fillId="7" borderId="0" xfId="0" applyFill="1" applyAlignment="1">
      <alignment horizontal="center"/>
    </xf>
    <xf numFmtId="0" fontId="0" fillId="7" borderId="0" xfId="0" applyFill="1"/>
    <xf numFmtId="0" fontId="4" fillId="2" borderId="0" xfId="0" applyFont="1" applyFill="1" applyAlignment="1">
      <alignment horizontal="left"/>
    </xf>
    <xf numFmtId="0" fontId="5" fillId="0" borderId="0" xfId="0" applyFont="1" applyAlignment="1">
      <alignment wrapText="1"/>
    </xf>
    <xf numFmtId="164" fontId="0" fillId="2" borderId="2" xfId="2" applyNumberFormat="1" applyFont="1" applyFill="1" applyBorder="1" applyAlignment="1">
      <alignment horizontal="center"/>
    </xf>
    <xf numFmtId="165" fontId="0" fillId="2" borderId="2" xfId="2" applyNumberFormat="1" applyFont="1" applyFill="1" applyBorder="1" applyAlignment="1">
      <alignment horizontal="center"/>
    </xf>
    <xf numFmtId="0" fontId="1" fillId="0" borderId="0" xfId="0" applyFont="1"/>
    <xf numFmtId="0" fontId="1" fillId="0" borderId="0" xfId="0" applyFont="1" applyAlignment="1">
      <alignment horizontal="right"/>
    </xf>
    <xf numFmtId="6" fontId="0" fillId="0" borderId="0" xfId="0" applyNumberFormat="1"/>
    <xf numFmtId="3" fontId="0" fillId="0" borderId="0" xfId="0" applyNumberFormat="1"/>
    <xf numFmtId="0" fontId="0" fillId="6" borderId="0" xfId="0" applyFill="1"/>
    <xf numFmtId="0" fontId="0" fillId="8" borderId="0" xfId="0" applyFill="1" applyAlignment="1">
      <alignment horizontal="center"/>
    </xf>
    <xf numFmtId="164" fontId="0" fillId="2" borderId="0" xfId="0" applyNumberFormat="1" applyFill="1"/>
    <xf numFmtId="3" fontId="0" fillId="2" borderId="0" xfId="0" applyNumberFormat="1" applyFill="1"/>
    <xf numFmtId="164" fontId="0" fillId="7" borderId="0" xfId="0" applyNumberFormat="1" applyFill="1" applyAlignment="1">
      <alignment horizontal="center"/>
    </xf>
    <xf numFmtId="167" fontId="0" fillId="7" borderId="0" xfId="1" applyNumberFormat="1" applyFont="1" applyFill="1" applyAlignment="1">
      <alignment horizontal="center"/>
    </xf>
    <xf numFmtId="10" fontId="0" fillId="7" borderId="0" xfId="0" applyNumberFormat="1" applyFill="1" applyAlignment="1">
      <alignment horizontal="center"/>
    </xf>
    <xf numFmtId="0" fontId="0" fillId="2" borderId="3" xfId="0" applyFont="1" applyFill="1" applyBorder="1" applyAlignment="1">
      <alignment horizontal="left"/>
    </xf>
    <xf numFmtId="6" fontId="0" fillId="2" borderId="3" xfId="0" applyNumberFormat="1" applyFont="1" applyFill="1" applyBorder="1" applyAlignment="1">
      <alignment horizontal="center"/>
    </xf>
    <xf numFmtId="3" fontId="0" fillId="2" borderId="3" xfId="0" applyNumberFormat="1" applyFont="1" applyFill="1" applyBorder="1" applyAlignment="1">
      <alignment horizontal="center"/>
    </xf>
    <xf numFmtId="0" fontId="1" fillId="0" borderId="0" xfId="0" applyFont="1" applyAlignment="1">
      <alignment horizontal="left"/>
    </xf>
    <xf numFmtId="0" fontId="1" fillId="0" borderId="0" xfId="0" applyFont="1" applyAlignment="1"/>
    <xf numFmtId="37" fontId="0" fillId="2" borderId="2" xfId="2" applyNumberFormat="1" applyFont="1" applyFill="1" applyBorder="1" applyAlignment="1">
      <alignment horizontal="center"/>
    </xf>
    <xf numFmtId="2" fontId="0" fillId="2" borderId="2" xfId="2" applyNumberFormat="1" applyFont="1" applyFill="1" applyBorder="1" applyAlignment="1">
      <alignment horizontal="center"/>
    </xf>
    <xf numFmtId="0" fontId="0" fillId="2" borderId="2" xfId="2" applyNumberFormat="1" applyFont="1" applyFill="1" applyBorder="1" applyAlignment="1">
      <alignment horizontal="center"/>
    </xf>
    <xf numFmtId="0" fontId="0" fillId="2" borderId="2" xfId="0" applyFont="1" applyFill="1" applyBorder="1" applyAlignment="1">
      <alignment horizontal="center"/>
    </xf>
    <xf numFmtId="0" fontId="0" fillId="2" borderId="2" xfId="0" applyFont="1" applyFill="1" applyBorder="1"/>
    <xf numFmtId="164" fontId="0" fillId="2" borderId="2" xfId="0" applyNumberFormat="1" applyFont="1" applyFill="1" applyBorder="1" applyAlignment="1">
      <alignment horizontal="center"/>
    </xf>
    <xf numFmtId="2" fontId="0" fillId="2" borderId="2" xfId="0" applyNumberFormat="1" applyFont="1" applyFill="1" applyBorder="1" applyAlignment="1">
      <alignment horizontal="center"/>
    </xf>
    <xf numFmtId="166" fontId="0" fillId="2" borderId="2" xfId="0" applyNumberFormat="1" applyFont="1" applyFill="1" applyBorder="1" applyAlignment="1">
      <alignment horizontal="center"/>
    </xf>
    <xf numFmtId="6" fontId="0" fillId="2" borderId="2" xfId="0" applyNumberFormat="1" applyFont="1" applyFill="1" applyBorder="1" applyAlignment="1">
      <alignment horizontal="center"/>
    </xf>
    <xf numFmtId="0" fontId="1" fillId="9" borderId="2" xfId="0" applyFont="1" applyFill="1" applyBorder="1" applyAlignment="1">
      <alignment horizontal="center"/>
    </xf>
    <xf numFmtId="0" fontId="0" fillId="0" borderId="3" xfId="0" applyBorder="1"/>
    <xf numFmtId="0" fontId="0" fillId="2" borderId="1" xfId="0" applyFont="1" applyFill="1" applyBorder="1" applyAlignment="1">
      <alignment horizontal="left"/>
    </xf>
    <xf numFmtId="44" fontId="0" fillId="2" borderId="0" xfId="2" applyFont="1" applyFill="1"/>
    <xf numFmtId="0" fontId="0" fillId="7" borderId="0" xfId="0" applyFill="1" applyAlignment="1">
      <alignment horizontal="left"/>
    </xf>
    <xf numFmtId="0" fontId="0" fillId="0" borderId="0" xfId="0" applyAlignment="1">
      <alignment horizontal="left"/>
    </xf>
    <xf numFmtId="0" fontId="0" fillId="0" borderId="0" xfId="0" applyAlignment="1">
      <alignment horizontal="center"/>
    </xf>
    <xf numFmtId="0" fontId="0" fillId="2" borderId="6" xfId="0" applyFont="1" applyFill="1" applyBorder="1" applyAlignment="1">
      <alignment horizontal="left"/>
    </xf>
    <xf numFmtId="165" fontId="0" fillId="2" borderId="6" xfId="2" applyNumberFormat="1" applyFont="1" applyFill="1" applyBorder="1"/>
    <xf numFmtId="0" fontId="1" fillId="2" borderId="6" xfId="0" applyFont="1" applyFill="1" applyBorder="1"/>
    <xf numFmtId="0" fontId="1" fillId="2" borderId="6" xfId="0" applyFont="1" applyFill="1" applyBorder="1" applyAlignment="1">
      <alignment horizontal="center"/>
    </xf>
    <xf numFmtId="167" fontId="8" fillId="2" borderId="6" xfId="1" applyNumberFormat="1" applyFont="1" applyFill="1" applyBorder="1" applyAlignment="1">
      <alignment horizontal="center"/>
    </xf>
    <xf numFmtId="0" fontId="1" fillId="2" borderId="6" xfId="0" applyFont="1" applyFill="1" applyBorder="1" applyAlignment="1">
      <alignment horizontal="left"/>
    </xf>
    <xf numFmtId="165" fontId="1" fillId="2" borderId="6" xfId="0" applyNumberFormat="1" applyFont="1" applyFill="1" applyBorder="1"/>
    <xf numFmtId="167" fontId="1" fillId="2" borderId="6" xfId="0" applyNumberFormat="1" applyFont="1" applyFill="1" applyBorder="1" applyAlignment="1">
      <alignment horizontal="center"/>
    </xf>
    <xf numFmtId="0" fontId="0" fillId="0" borderId="0" xfId="0" pivotButton="1"/>
    <xf numFmtId="44" fontId="0" fillId="0" borderId="0" xfId="0" applyNumberFormat="1"/>
    <xf numFmtId="2" fontId="0" fillId="0" borderId="0" xfId="0" applyNumberFormat="1"/>
    <xf numFmtId="0" fontId="7" fillId="10" borderId="1" xfId="0" applyFont="1" applyFill="1" applyBorder="1"/>
    <xf numFmtId="0" fontId="7" fillId="10" borderId="4" xfId="0" applyFont="1" applyFill="1" applyBorder="1"/>
    <xf numFmtId="8" fontId="0" fillId="5" borderId="1" xfId="0" applyNumberFormat="1" applyFill="1" applyBorder="1"/>
    <xf numFmtId="8" fontId="0" fillId="0" borderId="1" xfId="0" applyNumberFormat="1" applyBorder="1"/>
    <xf numFmtId="0" fontId="7" fillId="10" borderId="5" xfId="0" applyFont="1" applyFill="1" applyBorder="1"/>
    <xf numFmtId="8" fontId="0" fillId="0" borderId="3" xfId="0" applyNumberFormat="1" applyBorder="1"/>
    <xf numFmtId="166" fontId="0" fillId="2" borderId="0" xfId="0" applyNumberFormat="1" applyFont="1" applyFill="1" applyBorder="1" applyAlignment="1">
      <alignment horizontal="left"/>
    </xf>
    <xf numFmtId="0" fontId="0" fillId="0" borderId="0" xfId="0" applyAlignment="1">
      <alignment horizontal="right"/>
    </xf>
    <xf numFmtId="0" fontId="0" fillId="0" borderId="6" xfId="0" pivotButton="1" applyBorder="1"/>
    <xf numFmtId="0" fontId="0" fillId="0" borderId="6" xfId="0" applyBorder="1" applyAlignment="1">
      <alignment horizontal="center"/>
    </xf>
    <xf numFmtId="0" fontId="0" fillId="0" borderId="6" xfId="0" applyBorder="1"/>
    <xf numFmtId="0" fontId="0" fillId="0" borderId="6" xfId="0" applyBorder="1" applyAlignment="1">
      <alignment horizontal="left"/>
    </xf>
    <xf numFmtId="164" fontId="0" fillId="0" borderId="6" xfId="0" applyNumberFormat="1" applyBorder="1"/>
    <xf numFmtId="167" fontId="0" fillId="0" borderId="6" xfId="0" applyNumberFormat="1" applyBorder="1" applyAlignment="1">
      <alignment horizontal="center"/>
    </xf>
    <xf numFmtId="44" fontId="0" fillId="7" borderId="0" xfId="2" applyFont="1" applyFill="1" applyAlignment="1">
      <alignment horizontal="center"/>
    </xf>
    <xf numFmtId="44" fontId="0" fillId="0" borderId="0" xfId="2" applyFont="1"/>
    <xf numFmtId="167" fontId="0" fillId="0" borderId="0" xfId="1" applyNumberFormat="1" applyFont="1"/>
    <xf numFmtId="167" fontId="0" fillId="0" borderId="0" xfId="1" applyNumberFormat="1" applyFont="1" applyAlignment="1">
      <alignment horizontal="center"/>
    </xf>
    <xf numFmtId="0" fontId="0" fillId="0" borderId="6" xfId="0" applyBorder="1" applyAlignment="1">
      <alignment horizontal="right"/>
    </xf>
    <xf numFmtId="168" fontId="0" fillId="0" borderId="6" xfId="0" applyNumberFormat="1" applyBorder="1"/>
    <xf numFmtId="0" fontId="0" fillId="0" borderId="0" xfId="0" applyAlignment="1">
      <alignment horizontal="left" indent="1"/>
    </xf>
    <xf numFmtId="44" fontId="0" fillId="7" borderId="0" xfId="2" applyFont="1" applyFill="1"/>
    <xf numFmtId="44" fontId="0" fillId="0" borderId="0" xfId="2" applyFont="1" applyAlignment="1">
      <alignment horizontal="right"/>
    </xf>
    <xf numFmtId="0" fontId="9" fillId="11" borderId="0" xfId="0" applyFont="1" applyFill="1" applyAlignment="1">
      <alignment horizontal="right"/>
    </xf>
    <xf numFmtId="0" fontId="9" fillId="11" borderId="0" xfId="0" applyFont="1" applyFill="1" applyAlignment="1">
      <alignment horizontal="center"/>
    </xf>
    <xf numFmtId="1" fontId="0" fillId="0" borderId="6" xfId="0" applyNumberFormat="1" applyBorder="1" applyAlignment="1">
      <alignment horizontal="right"/>
    </xf>
    <xf numFmtId="0" fontId="10" fillId="11" borderId="0" xfId="0" applyFont="1" applyFill="1" applyAlignment="1">
      <alignment horizontal="center"/>
    </xf>
    <xf numFmtId="166" fontId="0" fillId="2" borderId="0" xfId="0" applyNumberFormat="1" applyFill="1"/>
    <xf numFmtId="0" fontId="0" fillId="2" borderId="4" xfId="0" applyFont="1" applyFill="1" applyBorder="1" applyAlignment="1">
      <alignment horizontal="left"/>
    </xf>
    <xf numFmtId="44" fontId="0" fillId="7" borderId="0" xfId="2" applyFont="1" applyFill="1" applyAlignment="1">
      <alignment horizontal="right"/>
    </xf>
    <xf numFmtId="44" fontId="0" fillId="2" borderId="0" xfId="2" applyFont="1" applyFill="1" applyAlignment="1">
      <alignment horizontal="right"/>
    </xf>
    <xf numFmtId="168" fontId="0" fillId="0" borderId="0" xfId="0" applyNumberFormat="1" applyAlignment="1">
      <alignment horizontal="right"/>
    </xf>
    <xf numFmtId="0" fontId="0" fillId="12" borderId="0" xfId="0" applyFill="1"/>
    <xf numFmtId="0" fontId="12" fillId="2" borderId="6" xfId="3" applyFont="1" applyFill="1" applyBorder="1" applyAlignment="1">
      <alignment horizontal="left"/>
    </xf>
    <xf numFmtId="0" fontId="12" fillId="2" borderId="6" xfId="3" quotePrefix="1" applyFont="1" applyFill="1" applyBorder="1" applyAlignment="1">
      <alignment horizontal="left"/>
    </xf>
    <xf numFmtId="0" fontId="14" fillId="2" borderId="0" xfId="0" applyFont="1" applyFill="1"/>
    <xf numFmtId="0" fontId="12" fillId="2" borderId="6" xfId="3" applyFont="1" applyFill="1" applyBorder="1"/>
    <xf numFmtId="0" fontId="15" fillId="13" borderId="6" xfId="3" applyFont="1" applyFill="1" applyBorder="1" applyAlignment="1">
      <alignment horizontal="left" vertical="center" wrapText="1"/>
    </xf>
    <xf numFmtId="0" fontId="15" fillId="13" borderId="6" xfId="3" applyFont="1" applyFill="1" applyBorder="1" applyAlignment="1">
      <alignment horizontal="left" vertical="center"/>
    </xf>
    <xf numFmtId="0" fontId="15" fillId="13" borderId="6" xfId="3" applyFont="1" applyFill="1" applyBorder="1" applyAlignment="1">
      <alignment horizontal="center" vertical="center" wrapText="1"/>
    </xf>
    <xf numFmtId="0" fontId="15" fillId="13" borderId="6" xfId="3" applyFont="1" applyFill="1" applyBorder="1" applyAlignment="1">
      <alignment horizontal="center" vertical="center"/>
    </xf>
    <xf numFmtId="164" fontId="0" fillId="0" borderId="6" xfId="0" applyNumberFormat="1" applyBorder="1" applyAlignment="1">
      <alignment horizontal="center"/>
    </xf>
    <xf numFmtId="44" fontId="0" fillId="0" borderId="6" xfId="2" applyFont="1" applyBorder="1" applyAlignment="1">
      <alignment horizontal="right"/>
    </xf>
    <xf numFmtId="0" fontId="0" fillId="2" borderId="10" xfId="0" applyFont="1" applyFill="1" applyBorder="1" applyAlignment="1">
      <alignment horizontal="left"/>
    </xf>
    <xf numFmtId="44" fontId="0" fillId="0" borderId="10" xfId="2" applyFont="1" applyBorder="1"/>
    <xf numFmtId="0" fontId="0" fillId="0" borderId="10" xfId="0" applyBorder="1"/>
    <xf numFmtId="0" fontId="0" fillId="0" borderId="10" xfId="0" applyBorder="1" applyAlignment="1">
      <alignment horizontal="center"/>
    </xf>
    <xf numFmtId="0" fontId="0" fillId="2" borderId="0" xfId="0" applyFill="1" applyBorder="1"/>
    <xf numFmtId="0" fontId="7" fillId="2" borderId="0" xfId="0" applyFont="1" applyFill="1" applyBorder="1"/>
    <xf numFmtId="166" fontId="0" fillId="2" borderId="0" xfId="0" applyNumberFormat="1" applyFill="1" applyBorder="1"/>
    <xf numFmtId="8" fontId="0" fillId="2" borderId="0" xfId="0" applyNumberFormat="1" applyFill="1" applyBorder="1"/>
    <xf numFmtId="0" fontId="17" fillId="13" borderId="11" xfId="3" applyFont="1" applyFill="1" applyBorder="1" applyAlignment="1">
      <alignment horizontal="center" vertical="center"/>
    </xf>
    <xf numFmtId="0" fontId="17" fillId="13" borderId="11" xfId="3" applyFont="1" applyFill="1" applyBorder="1" applyAlignment="1">
      <alignment horizontal="center" vertical="center" wrapText="1"/>
    </xf>
    <xf numFmtId="0" fontId="17" fillId="13" borderId="11" xfId="3" applyFont="1" applyFill="1" applyBorder="1" applyAlignment="1">
      <alignment horizontal="left" vertical="center"/>
    </xf>
    <xf numFmtId="0" fontId="12" fillId="2" borderId="11" xfId="3" applyFont="1" applyFill="1" applyBorder="1" applyAlignment="1">
      <alignment horizontal="left"/>
    </xf>
    <xf numFmtId="0" fontId="12" fillId="2" borderId="11" xfId="3" applyFont="1" applyFill="1" applyBorder="1"/>
    <xf numFmtId="0" fontId="12" fillId="2" borderId="15" xfId="3" applyFont="1" applyFill="1" applyBorder="1" applyAlignment="1">
      <alignment horizontal="left"/>
    </xf>
    <xf numFmtId="0" fontId="12" fillId="2" borderId="15" xfId="3" applyFont="1" applyFill="1" applyBorder="1"/>
    <xf numFmtId="0" fontId="17" fillId="13" borderId="18" xfId="3" applyFont="1" applyFill="1" applyBorder="1" applyAlignment="1">
      <alignment horizontal="center" vertical="center"/>
    </xf>
    <xf numFmtId="0" fontId="17" fillId="13" borderId="15" xfId="3" applyFont="1" applyFill="1" applyBorder="1" applyAlignment="1">
      <alignment horizontal="center" vertical="center" wrapText="1"/>
    </xf>
    <xf numFmtId="0" fontId="17" fillId="13" borderId="19" xfId="3" applyFont="1" applyFill="1" applyBorder="1" applyAlignment="1">
      <alignment horizontal="left" vertical="center"/>
    </xf>
    <xf numFmtId="0" fontId="17" fillId="13" borderId="12" xfId="3" applyFont="1" applyFill="1" applyBorder="1" applyAlignment="1">
      <alignment horizontal="left" vertical="center"/>
    </xf>
    <xf numFmtId="0" fontId="17" fillId="13" borderId="15" xfId="3" applyFont="1" applyFill="1" applyBorder="1" applyAlignment="1">
      <alignment horizontal="left" vertical="center"/>
    </xf>
    <xf numFmtId="0" fontId="12" fillId="2" borderId="18" xfId="3" applyFont="1" applyFill="1" applyBorder="1" applyAlignment="1">
      <alignment horizontal="left"/>
    </xf>
    <xf numFmtId="0" fontId="12" fillId="2" borderId="19" xfId="3" applyFont="1" applyFill="1" applyBorder="1" applyAlignment="1">
      <alignment horizontal="left"/>
    </xf>
    <xf numFmtId="0" fontId="12" fillId="2" borderId="12" xfId="3" applyFont="1" applyFill="1" applyBorder="1" applyAlignment="1">
      <alignment horizontal="left"/>
    </xf>
    <xf numFmtId="0" fontId="12" fillId="2" borderId="19" xfId="3" applyFont="1" applyFill="1" applyBorder="1"/>
    <xf numFmtId="0" fontId="12" fillId="2" borderId="16" xfId="3" applyFont="1" applyFill="1" applyBorder="1" applyAlignment="1">
      <alignment horizontal="left"/>
    </xf>
    <xf numFmtId="0" fontId="12" fillId="2" borderId="17" xfId="3" applyFont="1" applyFill="1" applyBorder="1"/>
    <xf numFmtId="0" fontId="12" fillId="2" borderId="20" xfId="3" applyFont="1" applyFill="1" applyBorder="1" applyAlignment="1">
      <alignment horizontal="left"/>
    </xf>
    <xf numFmtId="0" fontId="12" fillId="2" borderId="17" xfId="3" applyFont="1" applyFill="1" applyBorder="1" applyAlignment="1">
      <alignment horizontal="left"/>
    </xf>
    <xf numFmtId="0" fontId="12" fillId="2" borderId="0" xfId="3" applyFont="1" applyFill="1" applyBorder="1" applyAlignment="1">
      <alignment horizontal="left"/>
    </xf>
    <xf numFmtId="0" fontId="12" fillId="2" borderId="0" xfId="3" applyFont="1" applyFill="1" applyBorder="1"/>
    <xf numFmtId="0" fontId="17" fillId="2" borderId="0" xfId="3" applyFont="1" applyFill="1" applyBorder="1" applyAlignment="1">
      <alignment horizontal="left" vertical="center"/>
    </xf>
    <xf numFmtId="17" fontId="1" fillId="0" borderId="0" xfId="0" applyNumberFormat="1" applyFont="1" applyAlignment="1">
      <alignment horizontal="center"/>
    </xf>
    <xf numFmtId="14" fontId="0" fillId="0" borderId="0" xfId="0" applyNumberFormat="1"/>
    <xf numFmtId="44" fontId="0" fillId="0" borderId="0" xfId="2" applyFont="1" applyAlignment="1">
      <alignment horizontal="center"/>
    </xf>
    <xf numFmtId="168" fontId="0" fillId="0" borderId="6" xfId="0" applyNumberFormat="1" applyBorder="1" applyAlignment="1">
      <alignment horizontal="center"/>
    </xf>
    <xf numFmtId="169" fontId="0" fillId="0" borderId="6" xfId="0" applyNumberFormat="1" applyBorder="1" applyAlignment="1">
      <alignment horizontal="center"/>
    </xf>
    <xf numFmtId="0" fontId="2" fillId="4" borderId="0" xfId="0" applyFont="1" applyFill="1" applyAlignment="1">
      <alignment horizontal="center"/>
    </xf>
    <xf numFmtId="0" fontId="1" fillId="6" borderId="0" xfId="0" applyFont="1" applyFill="1" applyAlignment="1">
      <alignment horizontal="center"/>
    </xf>
    <xf numFmtId="0" fontId="13" fillId="13" borderId="2" xfId="0" applyFont="1" applyFill="1" applyBorder="1" applyAlignment="1">
      <alignment horizontal="center" vertical="center" textRotation="90"/>
    </xf>
    <xf numFmtId="0" fontId="13" fillId="13" borderId="9" xfId="0" applyFont="1" applyFill="1" applyBorder="1" applyAlignment="1">
      <alignment horizontal="center" vertical="center" textRotation="90"/>
    </xf>
    <xf numFmtId="0" fontId="13" fillId="13" borderId="8" xfId="0" applyFont="1" applyFill="1" applyBorder="1" applyAlignment="1">
      <alignment horizontal="center" vertical="center" textRotation="90"/>
    </xf>
    <xf numFmtId="0" fontId="13" fillId="13" borderId="7" xfId="0" applyFont="1" applyFill="1" applyBorder="1" applyAlignment="1">
      <alignment horizontal="center" vertical="center" textRotation="90"/>
    </xf>
    <xf numFmtId="0" fontId="16" fillId="13" borderId="9" xfId="0" applyFont="1" applyFill="1" applyBorder="1" applyAlignment="1">
      <alignment horizontal="center" vertical="center" textRotation="90"/>
    </xf>
    <xf numFmtId="0" fontId="16" fillId="13" borderId="8" xfId="0" applyFont="1" applyFill="1" applyBorder="1" applyAlignment="1">
      <alignment horizontal="center" vertical="center" textRotation="90"/>
    </xf>
    <xf numFmtId="0" fontId="16" fillId="13" borderId="7" xfId="0" applyFont="1" applyFill="1" applyBorder="1" applyAlignment="1">
      <alignment horizontal="center" vertical="center" textRotation="90"/>
    </xf>
    <xf numFmtId="0" fontId="13" fillId="13" borderId="12" xfId="0" applyFont="1" applyFill="1" applyBorder="1" applyAlignment="1">
      <alignment horizontal="center" vertical="center" textRotation="90"/>
    </xf>
    <xf numFmtId="0" fontId="13" fillId="13" borderId="13" xfId="0" applyFont="1" applyFill="1" applyBorder="1" applyAlignment="1">
      <alignment horizontal="center" vertical="center" textRotation="90"/>
    </xf>
    <xf numFmtId="0" fontId="13" fillId="13" borderId="14" xfId="0" applyFont="1" applyFill="1" applyBorder="1" applyAlignment="1">
      <alignment horizontal="center" vertical="center" textRotation="90"/>
    </xf>
    <xf numFmtId="0" fontId="13" fillId="13" borderId="16" xfId="0" applyFont="1" applyFill="1" applyBorder="1" applyAlignment="1">
      <alignment horizontal="center" vertical="center" textRotation="90"/>
    </xf>
    <xf numFmtId="0" fontId="0" fillId="0" borderId="0" xfId="0" applyNumberFormat="1"/>
  </cellXfs>
  <cellStyles count="4">
    <cellStyle name="Comma" xfId="1" builtinId="3"/>
    <cellStyle name="Currency" xfId="2" builtinId="4"/>
    <cellStyle name="Normal" xfId="0" builtinId="0"/>
    <cellStyle name="Normal 2" xfId="3" xr:uid="{DF5DA1A8-5C21-4884-A35F-5E162A2D105C}"/>
  </cellStyles>
  <dxfs count="125">
    <dxf>
      <numFmt numFmtId="0" formatCode="General"/>
    </dxf>
    <dxf>
      <numFmt numFmtId="0" formatCode="General"/>
    </dxf>
    <dxf>
      <numFmt numFmtId="0" formatCode="General"/>
    </dxf>
    <dxf>
      <font>
        <color rgb="FF006100"/>
      </font>
      <fill>
        <patternFill>
          <bgColor rgb="FFC6EF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2" formatCode="mmm\-yy"/>
      <alignment horizontal="center" vertical="bottom" textRotation="0" wrapText="0" indent="0" justifyLastLine="0" shrinkToFit="0" readingOrder="0"/>
    </dxf>
    <dxf>
      <font>
        <b val="0"/>
        <i val="0"/>
        <strike val="0"/>
        <condense val="0"/>
        <extend val="0"/>
        <outline val="0"/>
        <shadow val="0"/>
        <u val="none"/>
        <vertAlign val="baseline"/>
        <sz val="12"/>
        <color theme="1"/>
        <name val="Lato Regular"/>
        <scheme val="none"/>
      </font>
      <fill>
        <patternFill patternType="solid">
          <fgColor indexed="64"/>
          <bgColor theme="0"/>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auto="1"/>
        </left>
        <top style="thin">
          <color auto="1"/>
        </top>
        <bottom style="thin">
          <color auto="1"/>
        </bottom>
      </border>
    </dxf>
    <dxf>
      <font>
        <b val="0"/>
        <i val="0"/>
        <strike val="0"/>
        <condense val="0"/>
        <extend val="0"/>
        <outline val="0"/>
        <shadow val="0"/>
        <u val="none"/>
        <vertAlign val="baseline"/>
        <sz val="12"/>
        <color theme="1"/>
        <name val="Lato Regular"/>
        <scheme val="none"/>
      </font>
      <fill>
        <patternFill patternType="solid">
          <fgColor indexed="64"/>
          <bgColor theme="0"/>
        </patternFill>
      </fill>
    </dxf>
    <dxf>
      <border outline="0">
        <bottom style="thin">
          <color auto="1"/>
        </bottom>
      </border>
    </dxf>
    <dxf>
      <font>
        <b/>
        <i val="0"/>
        <strike val="0"/>
        <condense val="0"/>
        <extend val="0"/>
        <outline val="0"/>
        <shadow val="0"/>
        <u val="none"/>
        <vertAlign val="baseline"/>
        <sz val="10"/>
        <color auto="1"/>
        <name val="Lato Regular"/>
        <scheme val="none"/>
      </font>
      <fill>
        <patternFill patternType="solid">
          <fgColor indexed="64"/>
          <bgColor theme="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indexed="64"/>
        </left>
        <top style="thin">
          <color auto="1"/>
        </top>
        <bottom style="thin">
          <color auto="1"/>
        </bottom>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Lato Regular"/>
        <scheme val="none"/>
      </font>
      <fill>
        <patternFill patternType="solid">
          <fgColor indexed="64"/>
          <bgColor theme="2"/>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Lato Regular"/>
        <scheme val="none"/>
      </font>
      <fill>
        <patternFill patternType="solid">
          <fgColor indexed="64"/>
          <bgColor theme="0"/>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auto="1"/>
        </left>
        <top style="thin">
          <color auto="1"/>
        </top>
        <bottom style="thin">
          <color auto="1"/>
        </bottom>
      </border>
    </dxf>
    <dxf>
      <font>
        <b val="0"/>
        <i val="0"/>
        <strike val="0"/>
        <condense val="0"/>
        <extend val="0"/>
        <outline val="0"/>
        <shadow val="0"/>
        <u val="none"/>
        <vertAlign val="baseline"/>
        <sz val="12"/>
        <color theme="1"/>
        <name val="Lato Regular"/>
        <scheme val="none"/>
      </font>
      <fill>
        <patternFill patternType="solid">
          <fgColor indexed="64"/>
          <bgColor theme="0"/>
        </patternFill>
      </fill>
    </dxf>
    <dxf>
      <border outline="0">
        <bottom style="thin">
          <color auto="1"/>
        </bottom>
      </border>
    </dxf>
    <dxf>
      <font>
        <b/>
        <i val="0"/>
        <strike val="0"/>
        <condense val="0"/>
        <extend val="0"/>
        <outline val="0"/>
        <shadow val="0"/>
        <u val="none"/>
        <vertAlign val="baseline"/>
        <sz val="10"/>
        <color auto="1"/>
        <name val="Lato Regular"/>
        <scheme val="none"/>
      </font>
      <fill>
        <patternFill patternType="solid">
          <fgColor indexed="64"/>
          <bgColor theme="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indexed="64"/>
        </left>
        <top style="thin">
          <color auto="1"/>
        </top>
        <bottom style="thin">
          <color auto="1"/>
        </bottom>
      </border>
    </dxf>
    <dxf>
      <font>
        <b val="0"/>
        <i val="0"/>
        <strike val="0"/>
        <condense val="0"/>
        <extend val="0"/>
        <outline val="0"/>
        <shadow val="0"/>
        <u val="none"/>
        <vertAlign val="baseline"/>
        <sz val="12"/>
        <color theme="1"/>
        <name val="Lato Regular"/>
        <scheme val="none"/>
      </font>
      <fill>
        <patternFill patternType="solid">
          <fgColor indexed="64"/>
          <bgColor theme="0"/>
        </patternFill>
      </fill>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Lato Regular"/>
        <scheme val="none"/>
      </font>
      <fill>
        <patternFill patternType="solid">
          <fgColor indexed="64"/>
          <bgColor theme="2"/>
        </patternFill>
      </fill>
      <alignment horizontal="center" vertical="center" textRotation="0" wrapText="1" indent="0" justifyLastLine="0" shrinkToFit="0" readingOrder="0"/>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center"/>
    </dxf>
    <dxf>
      <alignment horizontal="center"/>
    </dxf>
    <dxf>
      <alignment horizontal="right"/>
    </dxf>
    <dxf>
      <alignment horizontal="right"/>
    </dxf>
    <dxf>
      <alignment horizontal="righ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righ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indexed="64"/>
          <bgColor theme="0"/>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border outline="0">
        <left style="thin">
          <color rgb="FF8EA9DB"/>
        </left>
        <right style="thin">
          <color rgb="FF8EA9DB"/>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center"/>
    </dxf>
    <dxf>
      <alignment horizontal="center"/>
    </dxf>
    <dxf>
      <numFmt numFmtId="167" formatCode="_(* #,##0_);_(* \(#,##0\);_(* &quot;-&quot;??_);_(@_)"/>
    </dxf>
    <dxf>
      <alignment horizontal="center"/>
    </dxf>
    <dxf>
      <numFmt numFmtId="1" formatCode="0"/>
    </dxf>
    <dxf>
      <alignment horizontal="center"/>
    </dxf>
    <dxf>
      <numFmt numFmtId="164" formatCode="_([$$-409]* #,##0_);_([$$-409]* \(#,##0\);_([$$-409]* &quot;-&quot;??_);_(@_)"/>
    </dxf>
    <dxf>
      <numFmt numFmtId="12" formatCode="&quot;$&quot;#,##0.00_);[Red]\(&quot;$&quot;#,##0.0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409]* #,##0.00_);_([$$-409]* \(#,##0.00\);_([$$-409]* &quot;-&quot;??_);_(@_)"/>
      <fill>
        <patternFill patternType="solid">
          <fgColor indexed="64"/>
          <bgColor theme="0"/>
        </patternFill>
      </fill>
      <alignment horizontal="lef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indexed="64"/>
          <bgColor theme="0"/>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2.xml"/><Relationship Id="rId30" Type="http://schemas.openxmlformats.org/officeDocument/2006/relationships/connections" Target="connections.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Amounts By Units</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'6a'!$F$3</c:f>
              <c:strCache>
                <c:ptCount val="1"/>
                <c:pt idx="0">
                  <c:v>Units</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'6a'!$E$4:$E$303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'6a'!$F$4:$F$303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C64C-4DA9-BF16-52A68C447179}"/>
            </c:ext>
          </c:extLst>
        </c:ser>
        <c:dLbls>
          <c:showLegendKey val="0"/>
          <c:showVal val="0"/>
          <c:showCatName val="0"/>
          <c:showSerName val="0"/>
          <c:showPercent val="0"/>
          <c:showBubbleSize val="0"/>
        </c:dLbls>
        <c:axId val="236943472"/>
        <c:axId val="236942224"/>
      </c:scatterChart>
      <c:valAx>
        <c:axId val="236943472"/>
        <c:scaling>
          <c:orientation val="minMax"/>
        </c:scaling>
        <c:delete val="0"/>
        <c:axPos val="b"/>
        <c:majorGridlines>
          <c:spPr>
            <a:ln w="9525" cap="flat" cmpd="sng" algn="ctr">
              <a:solidFill>
                <a:schemeClr val="dk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36942224"/>
        <c:crosses val="autoZero"/>
        <c:crossBetween val="midCat"/>
      </c:valAx>
      <c:valAx>
        <c:axId val="23694222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36943472"/>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[GW DA - Fall 22 - Excel Work_4.xlsx]8!PivotTable10</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by Profit</a:t>
            </a:r>
          </a:p>
        </c:rich>
      </c:tx>
      <c:layout>
        <c:manualLayout>
          <c:xMode val="edge"/>
          <c:yMode val="edge"/>
          <c:x val="0.34726416350101874"/>
          <c:y val="9.1963180658755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'8'!$D$4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'8'!$C$5:$C$9</c:f>
              <c:strCache>
                <c:ptCount val="5"/>
                <c:pt idx="0">
                  <c:v>Baker's Choco Chips</c:v>
                </c:pt>
                <c:pt idx="1">
                  <c:v>Eclairs</c:v>
                </c:pt>
                <c:pt idx="2">
                  <c:v>Choco Coated Almonds</c:v>
                </c:pt>
                <c:pt idx="3">
                  <c:v>Raspberry Choco</c:v>
                </c:pt>
                <c:pt idx="4">
                  <c:v>After Nines</c:v>
                </c:pt>
              </c:strCache>
            </c:strRef>
          </c:cat>
          <c:val>
            <c:numRef>
              <c:f>'8'!$D$5:$D$9</c:f>
              <c:numCache>
                <c:formatCode>\$#,##0.00;\(\$#,##0.00\);\$#,##0.00</c:formatCode>
                <c:ptCount val="5"/>
                <c:pt idx="0">
                  <c:v>58277.8</c:v>
                </c:pt>
                <c:pt idx="1">
                  <c:v>56471.590000000004</c:v>
                </c:pt>
                <c:pt idx="2">
                  <c:v>52063.35</c:v>
                </c:pt>
                <c:pt idx="3">
                  <c:v>50988.91</c:v>
                </c:pt>
                <c:pt idx="4">
                  <c:v>46234.960000000006</c:v>
                </c:pt>
              </c:numCache>
            </c:numRef>
          </c:val>
          <c:extLst>
            <c:ext xmlns:c16="http://schemas.microsoft.com/office/drawing/2014/chart" uri="{C3380CC4-5D6E-409C-BE32-E72D297353CC}">
              <c16:uniqueId val="{00000000-5F65-4C70-902D-9D8547B407C5}"/>
            </c:ext>
          </c:extLst>
        </c:ser>
        <c:dLbls>
          <c:showLegendKey val="0"/>
          <c:showVal val="0"/>
          <c:showCatName val="0"/>
          <c:showSerName val="0"/>
          <c:showPercent val="0"/>
          <c:showBubbleSize val="0"/>
        </c:dLbls>
        <c:gapWidth val="65"/>
        <c:shape val="box"/>
        <c:axId val="1515308080"/>
        <c:axId val="1163389344"/>
        <c:axId val="0"/>
      </c:bar3DChart>
      <c:catAx>
        <c:axId val="1515308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3389344"/>
        <c:crosses val="autoZero"/>
        <c:auto val="1"/>
        <c:lblAlgn val="ctr"/>
        <c:lblOffset val="100"/>
        <c:noMultiLvlLbl val="0"/>
      </c:catAx>
      <c:valAx>
        <c:axId val="1163389344"/>
        <c:scaling>
          <c:orientation val="minMax"/>
        </c:scaling>
        <c:delete val="0"/>
        <c:axPos val="l"/>
        <c:majorGridlines>
          <c:spPr>
            <a:ln w="9525" cap="flat" cmpd="sng" algn="ctr">
              <a:solidFill>
                <a:schemeClr val="dk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53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Amounts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Amounts Chart</a:t>
          </a:r>
        </a:p>
      </cx:txPr>
    </cx:title>
    <cx:plotArea>
      <cx:plotAreaRegion>
        <cx:series layoutId="boxWhisker" uniqueId="{0AC81021-ED6B-4F89-AC71-E858DA10333F}">
          <cx:tx>
            <cx:txData>
              <cx:f>_xlchart.v1.3</cx:f>
              <cx:v>Amount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Geography By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Geography By Amount</a:t>
          </a:r>
        </a:p>
      </cx:txPr>
    </cx:title>
    <cx:plotArea>
      <cx:plotAreaRegion>
        <cx:series layoutId="boxWhisker" uniqueId="{9AC58C83-464A-4E87-B031-84D489954444}">
          <cx:tx>
            <cx:txData>
              <cx:f>_xlchart.v1.1</cx:f>
              <cx:v>Amount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225425</xdr:colOff>
      <xdr:row>2</xdr:row>
      <xdr:rowOff>0</xdr:rowOff>
    </xdr:from>
    <xdr:to>
      <xdr:col>10</xdr:col>
      <xdr:colOff>482600</xdr:colOff>
      <xdr:row>12</xdr:row>
      <xdr:rowOff>12700</xdr:rowOff>
    </xdr:to>
    <xdr:graphicFrame macro="">
      <xdr:nvGraphicFramePr>
        <xdr:cNvPr id="2" name="Chart 1">
          <a:extLst>
            <a:ext uri="{FF2B5EF4-FFF2-40B4-BE49-F238E27FC236}">
              <a16:creationId xmlns:a16="http://schemas.microsoft.com/office/drawing/2014/main" id="{DAD1194B-A5EE-6D95-6B02-64C8A77E7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212725</xdr:colOff>
      <xdr:row>12</xdr:row>
      <xdr:rowOff>95250</xdr:rowOff>
    </xdr:from>
    <xdr:to>
      <xdr:col>10</xdr:col>
      <xdr:colOff>495300</xdr:colOff>
      <xdr:row>22</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03B2D1F-B6CB-7B6E-AF50-2DA86C2D27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70488" y="2476500"/>
              <a:ext cx="4049712" cy="1790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219075</xdr:colOff>
      <xdr:row>23</xdr:row>
      <xdr:rowOff>25400</xdr:rowOff>
    </xdr:from>
    <xdr:to>
      <xdr:col>10</xdr:col>
      <xdr:colOff>501650</xdr:colOff>
      <xdr:row>33</xdr:row>
      <xdr:rowOff>139700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A6A941-35FB-45D1-C2B9-21B05EB567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76838" y="4397375"/>
              <a:ext cx="4049712" cy="1924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158750</xdr:colOff>
      <xdr:row>1</xdr:row>
      <xdr:rowOff>44450</xdr:rowOff>
    </xdr:from>
    <xdr:to>
      <xdr:col>6</xdr:col>
      <xdr:colOff>38100</xdr:colOff>
      <xdr:row>12</xdr:row>
      <xdr:rowOff>76199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E8519A70-8FB8-5C4B-0115-0FB1D48A3E1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28950" y="501650"/>
              <a:ext cx="182880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xdr:row>
      <xdr:rowOff>50801</xdr:rowOff>
    </xdr:from>
    <xdr:to>
      <xdr:col>10</xdr:col>
      <xdr:colOff>527050</xdr:colOff>
      <xdr:row>10</xdr:row>
      <xdr:rowOff>133351</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9098DA62-BDAE-D718-44E5-4CDF9F2EC89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908550" y="508001"/>
              <a:ext cx="287655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44450</xdr:colOff>
      <xdr:row>13</xdr:row>
      <xdr:rowOff>0</xdr:rowOff>
    </xdr:from>
    <xdr:to>
      <xdr:col>10</xdr:col>
      <xdr:colOff>381000</xdr:colOff>
      <xdr:row>25</xdr:row>
      <xdr:rowOff>44450</xdr:rowOff>
    </xdr:to>
    <xdr:graphicFrame macro="">
      <xdr:nvGraphicFramePr>
        <xdr:cNvPr id="5" name="Chart 4">
          <a:extLst>
            <a:ext uri="{FF2B5EF4-FFF2-40B4-BE49-F238E27FC236}">
              <a16:creationId xmlns:a16="http://schemas.microsoft.com/office/drawing/2014/main" id="{24CFE21D-C152-5BC7-05E3-864899D9F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342900</xdr:colOff>
      <xdr:row>2</xdr:row>
      <xdr:rowOff>12701</xdr:rowOff>
    </xdr:from>
    <xdr:to>
      <xdr:col>6</xdr:col>
      <xdr:colOff>768350</xdr:colOff>
      <xdr:row>13</xdr:row>
      <xdr:rowOff>57150</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85FACED1-DCDE-102B-58BD-BE4AA0B7C3B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4743450" y="654051"/>
              <a:ext cx="1276350" cy="207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imo/Desktop/GW%20Work/Spring%202022/3.%20Excel/GW%20Excel%20Work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 Back Up"/>
      <sheetName val="Master Data"/>
      <sheetName val="1"/>
      <sheetName val="2"/>
      <sheetName val="3"/>
      <sheetName val="4"/>
      <sheetName val="5"/>
      <sheetName val="6"/>
      <sheetName val="7"/>
      <sheetName val="8"/>
      <sheetName val="9"/>
      <sheetName val="10"/>
      <sheetName val="VLookVsXLook"/>
      <sheetName val="VLook-Range"/>
      <sheetName val="XLook-Range"/>
      <sheetName val="HLook Up"/>
      <sheetName val="Power Q"/>
      <sheetName val="VBA"/>
      <sheetName val="VBA BackUp"/>
    </sheetNames>
    <sheetDataSet>
      <sheetData sheetId="0"/>
      <sheetData sheetId="1">
        <row r="5">
          <cell r="D5" t="str">
            <v>New Zealand</v>
          </cell>
          <cell r="F5">
            <v>1624</v>
          </cell>
          <cell r="G5">
            <v>114</v>
          </cell>
        </row>
        <row r="6">
          <cell r="D6" t="str">
            <v>USA</v>
          </cell>
          <cell r="F6">
            <v>6706</v>
          </cell>
          <cell r="G6">
            <v>459</v>
          </cell>
        </row>
        <row r="7">
          <cell r="D7" t="str">
            <v>USA</v>
          </cell>
          <cell r="F7">
            <v>959</v>
          </cell>
          <cell r="G7">
            <v>147</v>
          </cell>
        </row>
        <row r="8">
          <cell r="D8" t="str">
            <v>Canada</v>
          </cell>
          <cell r="F8">
            <v>9632</v>
          </cell>
          <cell r="G8">
            <v>288</v>
          </cell>
        </row>
        <row r="9">
          <cell r="D9" t="str">
            <v>UK</v>
          </cell>
          <cell r="F9">
            <v>2100</v>
          </cell>
          <cell r="G9">
            <v>414</v>
          </cell>
        </row>
        <row r="10">
          <cell r="D10" t="str">
            <v>USA</v>
          </cell>
          <cell r="F10">
            <v>8869</v>
          </cell>
          <cell r="G10">
            <v>432</v>
          </cell>
        </row>
        <row r="11">
          <cell r="D11" t="str">
            <v>Australia</v>
          </cell>
          <cell r="F11">
            <v>2681</v>
          </cell>
          <cell r="G11">
            <v>54</v>
          </cell>
        </row>
        <row r="12">
          <cell r="D12" t="str">
            <v>USA</v>
          </cell>
          <cell r="F12">
            <v>5012</v>
          </cell>
          <cell r="G12">
            <v>210</v>
          </cell>
        </row>
        <row r="13">
          <cell r="D13" t="str">
            <v>Australia</v>
          </cell>
          <cell r="F13">
            <v>1281</v>
          </cell>
          <cell r="G13">
            <v>75</v>
          </cell>
        </row>
        <row r="14">
          <cell r="D14" t="str">
            <v>New Zealand</v>
          </cell>
          <cell r="F14">
            <v>4991</v>
          </cell>
          <cell r="G14">
            <v>12</v>
          </cell>
        </row>
        <row r="15">
          <cell r="D15" t="str">
            <v>UK</v>
          </cell>
          <cell r="F15">
            <v>1785</v>
          </cell>
          <cell r="G15">
            <v>462</v>
          </cell>
        </row>
        <row r="16">
          <cell r="D16" t="str">
            <v>New Zealand</v>
          </cell>
          <cell r="F16">
            <v>3983</v>
          </cell>
          <cell r="G16">
            <v>144</v>
          </cell>
        </row>
        <row r="17">
          <cell r="D17" t="str">
            <v>Australia</v>
          </cell>
          <cell r="F17">
            <v>2646</v>
          </cell>
          <cell r="G17">
            <v>120</v>
          </cell>
        </row>
        <row r="18">
          <cell r="D18" t="str">
            <v>India</v>
          </cell>
          <cell r="F18">
            <v>252</v>
          </cell>
          <cell r="G18">
            <v>54</v>
          </cell>
        </row>
        <row r="19">
          <cell r="D19" t="str">
            <v>USA</v>
          </cell>
          <cell r="F19">
            <v>2464</v>
          </cell>
          <cell r="G19">
            <v>234</v>
          </cell>
        </row>
        <row r="20">
          <cell r="D20" t="str">
            <v>USA</v>
          </cell>
          <cell r="F20">
            <v>2114</v>
          </cell>
          <cell r="G20">
            <v>66</v>
          </cell>
        </row>
        <row r="21">
          <cell r="D21" t="str">
            <v>New Zealand</v>
          </cell>
          <cell r="F21">
            <v>7693</v>
          </cell>
          <cell r="G21">
            <v>87</v>
          </cell>
        </row>
        <row r="22">
          <cell r="D22" t="str">
            <v>India</v>
          </cell>
          <cell r="F22">
            <v>15610</v>
          </cell>
          <cell r="G22">
            <v>339</v>
          </cell>
        </row>
        <row r="23">
          <cell r="D23" t="str">
            <v>India</v>
          </cell>
          <cell r="F23">
            <v>336</v>
          </cell>
          <cell r="G23">
            <v>144</v>
          </cell>
        </row>
        <row r="24">
          <cell r="D24" t="str">
            <v>UK</v>
          </cell>
          <cell r="F24">
            <v>9443</v>
          </cell>
          <cell r="G24">
            <v>162</v>
          </cell>
        </row>
        <row r="25">
          <cell r="D25" t="str">
            <v>India</v>
          </cell>
          <cell r="F25">
            <v>8155</v>
          </cell>
          <cell r="G25">
            <v>90</v>
          </cell>
        </row>
        <row r="26">
          <cell r="D26" t="str">
            <v>Australia</v>
          </cell>
          <cell r="F26">
            <v>1701</v>
          </cell>
          <cell r="G26">
            <v>234</v>
          </cell>
        </row>
        <row r="27">
          <cell r="D27" t="str">
            <v>Australia</v>
          </cell>
          <cell r="F27">
            <v>2205</v>
          </cell>
          <cell r="G27">
            <v>141</v>
          </cell>
        </row>
        <row r="28">
          <cell r="D28" t="str">
            <v>New Zealand</v>
          </cell>
          <cell r="F28">
            <v>1771</v>
          </cell>
          <cell r="G28">
            <v>204</v>
          </cell>
        </row>
        <row r="29">
          <cell r="D29" t="str">
            <v>USA</v>
          </cell>
          <cell r="F29">
            <v>2114</v>
          </cell>
          <cell r="G29">
            <v>186</v>
          </cell>
        </row>
        <row r="30">
          <cell r="D30" t="str">
            <v>Canada</v>
          </cell>
          <cell r="F30">
            <v>10311</v>
          </cell>
          <cell r="G30">
            <v>231</v>
          </cell>
        </row>
        <row r="31">
          <cell r="D31" t="str">
            <v>UK</v>
          </cell>
          <cell r="F31">
            <v>21</v>
          </cell>
          <cell r="G31">
            <v>168</v>
          </cell>
        </row>
        <row r="32">
          <cell r="D32" t="str">
            <v>USA</v>
          </cell>
          <cell r="F32">
            <v>1974</v>
          </cell>
          <cell r="G32">
            <v>195</v>
          </cell>
        </row>
        <row r="33">
          <cell r="D33" t="str">
            <v>Canada</v>
          </cell>
          <cell r="F33">
            <v>6314</v>
          </cell>
          <cell r="G33">
            <v>15</v>
          </cell>
        </row>
        <row r="34">
          <cell r="D34" t="str">
            <v>New Zealand</v>
          </cell>
          <cell r="F34">
            <v>4683</v>
          </cell>
          <cell r="G34">
            <v>30</v>
          </cell>
        </row>
        <row r="35">
          <cell r="D35" t="str">
            <v>New Zealand</v>
          </cell>
          <cell r="F35">
            <v>6398</v>
          </cell>
          <cell r="G35">
            <v>102</v>
          </cell>
        </row>
        <row r="36">
          <cell r="D36" t="str">
            <v>USA</v>
          </cell>
          <cell r="F36">
            <v>553</v>
          </cell>
          <cell r="G36">
            <v>15</v>
          </cell>
        </row>
        <row r="37">
          <cell r="D37" t="str">
            <v>UK</v>
          </cell>
          <cell r="F37">
            <v>7021</v>
          </cell>
          <cell r="G37">
            <v>183</v>
          </cell>
        </row>
        <row r="38">
          <cell r="D38" t="str">
            <v>UK</v>
          </cell>
          <cell r="F38">
            <v>5817</v>
          </cell>
          <cell r="G38">
            <v>12</v>
          </cell>
        </row>
        <row r="39">
          <cell r="D39" t="str">
            <v>UK</v>
          </cell>
          <cell r="F39">
            <v>3976</v>
          </cell>
          <cell r="G39">
            <v>72</v>
          </cell>
        </row>
        <row r="40">
          <cell r="D40" t="str">
            <v>Australia</v>
          </cell>
          <cell r="F40">
            <v>1134</v>
          </cell>
          <cell r="G40">
            <v>282</v>
          </cell>
        </row>
        <row r="41">
          <cell r="D41" t="str">
            <v>UK</v>
          </cell>
          <cell r="F41">
            <v>6027</v>
          </cell>
          <cell r="G41">
            <v>144</v>
          </cell>
        </row>
        <row r="42">
          <cell r="D42" t="str">
            <v>New Zealand</v>
          </cell>
          <cell r="F42">
            <v>1904</v>
          </cell>
          <cell r="G42">
            <v>405</v>
          </cell>
        </row>
        <row r="43">
          <cell r="D43" t="str">
            <v>India</v>
          </cell>
          <cell r="F43">
            <v>3262</v>
          </cell>
          <cell r="G43">
            <v>75</v>
          </cell>
        </row>
        <row r="44">
          <cell r="D44" t="str">
            <v>India</v>
          </cell>
          <cell r="F44">
            <v>2289</v>
          </cell>
          <cell r="G44">
            <v>135</v>
          </cell>
        </row>
        <row r="45">
          <cell r="D45" t="str">
            <v>India</v>
          </cell>
          <cell r="F45">
            <v>6986</v>
          </cell>
          <cell r="G45">
            <v>21</v>
          </cell>
        </row>
        <row r="46">
          <cell r="D46" t="str">
            <v>Australia</v>
          </cell>
          <cell r="F46">
            <v>4417</v>
          </cell>
          <cell r="G46">
            <v>153</v>
          </cell>
        </row>
        <row r="47">
          <cell r="D47" t="str">
            <v>India</v>
          </cell>
          <cell r="F47">
            <v>1442</v>
          </cell>
          <cell r="G47">
            <v>15</v>
          </cell>
        </row>
        <row r="48">
          <cell r="D48" t="str">
            <v>USA</v>
          </cell>
          <cell r="F48">
            <v>2415</v>
          </cell>
          <cell r="G48">
            <v>255</v>
          </cell>
        </row>
        <row r="49">
          <cell r="D49" t="str">
            <v>New Zealand</v>
          </cell>
          <cell r="F49">
            <v>238</v>
          </cell>
          <cell r="G49">
            <v>18</v>
          </cell>
        </row>
        <row r="50">
          <cell r="D50" t="str">
            <v>New Zealand</v>
          </cell>
          <cell r="F50">
            <v>4949</v>
          </cell>
          <cell r="G50">
            <v>189</v>
          </cell>
        </row>
        <row r="51">
          <cell r="D51" t="str">
            <v>Australia</v>
          </cell>
          <cell r="F51">
            <v>5075</v>
          </cell>
          <cell r="G51">
            <v>21</v>
          </cell>
        </row>
        <row r="52">
          <cell r="D52" t="str">
            <v>Canada</v>
          </cell>
          <cell r="F52">
            <v>9198</v>
          </cell>
          <cell r="G52">
            <v>36</v>
          </cell>
        </row>
        <row r="53">
          <cell r="D53" t="str">
            <v>India</v>
          </cell>
          <cell r="F53">
            <v>3339</v>
          </cell>
          <cell r="G53">
            <v>75</v>
          </cell>
        </row>
        <row r="54">
          <cell r="D54" t="str">
            <v>India</v>
          </cell>
          <cell r="F54">
            <v>5019</v>
          </cell>
          <cell r="G54">
            <v>156</v>
          </cell>
        </row>
        <row r="55">
          <cell r="D55" t="str">
            <v>Canada</v>
          </cell>
          <cell r="F55">
            <v>16184</v>
          </cell>
          <cell r="G55">
            <v>39</v>
          </cell>
        </row>
        <row r="56">
          <cell r="D56" t="str">
            <v>Canada</v>
          </cell>
          <cell r="F56">
            <v>497</v>
          </cell>
          <cell r="G56">
            <v>63</v>
          </cell>
        </row>
        <row r="57">
          <cell r="D57" t="str">
            <v>Canada</v>
          </cell>
          <cell r="F57">
            <v>8211</v>
          </cell>
          <cell r="G57">
            <v>75</v>
          </cell>
        </row>
        <row r="58">
          <cell r="D58" t="str">
            <v>Australia</v>
          </cell>
          <cell r="F58">
            <v>6580</v>
          </cell>
          <cell r="G58">
            <v>183</v>
          </cell>
        </row>
        <row r="59">
          <cell r="D59" t="str">
            <v>USA</v>
          </cell>
          <cell r="F59">
            <v>4760</v>
          </cell>
          <cell r="G59">
            <v>69</v>
          </cell>
        </row>
        <row r="60">
          <cell r="D60" t="str">
            <v>Canada</v>
          </cell>
          <cell r="F60">
            <v>5439</v>
          </cell>
          <cell r="G60">
            <v>30</v>
          </cell>
        </row>
        <row r="61">
          <cell r="D61" t="str">
            <v>India</v>
          </cell>
          <cell r="F61">
            <v>1463</v>
          </cell>
          <cell r="G61">
            <v>39</v>
          </cell>
        </row>
        <row r="62">
          <cell r="D62" t="str">
            <v>India</v>
          </cell>
          <cell r="F62">
            <v>7777</v>
          </cell>
          <cell r="G62">
            <v>504</v>
          </cell>
        </row>
        <row r="63">
          <cell r="D63" t="str">
            <v>New Zealand</v>
          </cell>
          <cell r="F63">
            <v>1085</v>
          </cell>
          <cell r="G63">
            <v>273</v>
          </cell>
        </row>
        <row r="64">
          <cell r="D64" t="str">
            <v>New Zealand</v>
          </cell>
          <cell r="F64">
            <v>182</v>
          </cell>
          <cell r="G64">
            <v>48</v>
          </cell>
        </row>
        <row r="65">
          <cell r="D65" t="str">
            <v>India</v>
          </cell>
          <cell r="F65">
            <v>4242</v>
          </cell>
          <cell r="G65">
            <v>207</v>
          </cell>
        </row>
        <row r="66">
          <cell r="D66" t="str">
            <v>Canada</v>
          </cell>
          <cell r="F66">
            <v>6118</v>
          </cell>
          <cell r="G66">
            <v>9</v>
          </cell>
        </row>
        <row r="67">
          <cell r="D67" t="str">
            <v>Canada</v>
          </cell>
          <cell r="F67">
            <v>2317</v>
          </cell>
          <cell r="G67">
            <v>261</v>
          </cell>
        </row>
        <row r="68">
          <cell r="D68" t="str">
            <v>Australia</v>
          </cell>
          <cell r="F68">
            <v>938</v>
          </cell>
          <cell r="G68">
            <v>6</v>
          </cell>
        </row>
        <row r="69">
          <cell r="D69" t="str">
            <v>New Zealand</v>
          </cell>
          <cell r="F69">
            <v>9709</v>
          </cell>
          <cell r="G69">
            <v>30</v>
          </cell>
        </row>
        <row r="70">
          <cell r="D70" t="str">
            <v>India</v>
          </cell>
          <cell r="F70">
            <v>2205</v>
          </cell>
          <cell r="G70">
            <v>138</v>
          </cell>
        </row>
        <row r="71">
          <cell r="D71" t="str">
            <v>New Zealand</v>
          </cell>
          <cell r="F71">
            <v>4487</v>
          </cell>
          <cell r="G71">
            <v>111</v>
          </cell>
        </row>
        <row r="72">
          <cell r="D72" t="str">
            <v>USA</v>
          </cell>
          <cell r="F72">
            <v>2415</v>
          </cell>
          <cell r="G72">
            <v>15</v>
          </cell>
        </row>
        <row r="73">
          <cell r="D73" t="str">
            <v>India</v>
          </cell>
          <cell r="F73">
            <v>4018</v>
          </cell>
          <cell r="G73">
            <v>162</v>
          </cell>
        </row>
        <row r="74">
          <cell r="D74" t="str">
            <v>India</v>
          </cell>
          <cell r="F74">
            <v>861</v>
          </cell>
          <cell r="G74">
            <v>195</v>
          </cell>
        </row>
        <row r="75">
          <cell r="D75" t="str">
            <v>Australia</v>
          </cell>
          <cell r="F75">
            <v>5586</v>
          </cell>
          <cell r="G75">
            <v>525</v>
          </cell>
        </row>
        <row r="76">
          <cell r="D76" t="str">
            <v>India</v>
          </cell>
          <cell r="F76">
            <v>2226</v>
          </cell>
          <cell r="G76">
            <v>48</v>
          </cell>
        </row>
        <row r="77">
          <cell r="D77" t="str">
            <v>India</v>
          </cell>
          <cell r="F77">
            <v>14329</v>
          </cell>
          <cell r="G77">
            <v>150</v>
          </cell>
        </row>
        <row r="78">
          <cell r="D78" t="str">
            <v>India</v>
          </cell>
          <cell r="F78">
            <v>8463</v>
          </cell>
          <cell r="G78">
            <v>492</v>
          </cell>
        </row>
        <row r="79">
          <cell r="D79" t="str">
            <v>India</v>
          </cell>
          <cell r="F79">
            <v>2891</v>
          </cell>
          <cell r="G79">
            <v>102</v>
          </cell>
        </row>
        <row r="80">
          <cell r="D80" t="str">
            <v>Canada</v>
          </cell>
          <cell r="F80">
            <v>3773</v>
          </cell>
          <cell r="G80">
            <v>165</v>
          </cell>
        </row>
        <row r="81">
          <cell r="D81" t="str">
            <v>Canada</v>
          </cell>
          <cell r="F81">
            <v>854</v>
          </cell>
          <cell r="G81">
            <v>309</v>
          </cell>
        </row>
        <row r="82">
          <cell r="D82" t="str">
            <v>Canada</v>
          </cell>
          <cell r="F82">
            <v>4970</v>
          </cell>
          <cell r="G82">
            <v>156</v>
          </cell>
        </row>
        <row r="83">
          <cell r="D83" t="str">
            <v>USA</v>
          </cell>
          <cell r="F83">
            <v>98</v>
          </cell>
          <cell r="G83">
            <v>159</v>
          </cell>
        </row>
        <row r="84">
          <cell r="D84" t="str">
            <v>USA</v>
          </cell>
          <cell r="F84">
            <v>13391</v>
          </cell>
          <cell r="G84">
            <v>201</v>
          </cell>
        </row>
        <row r="85">
          <cell r="D85" t="str">
            <v>UK</v>
          </cell>
          <cell r="F85">
            <v>8890</v>
          </cell>
          <cell r="G85">
            <v>210</v>
          </cell>
        </row>
        <row r="86">
          <cell r="D86" t="str">
            <v>Australia</v>
          </cell>
          <cell r="F86">
            <v>56</v>
          </cell>
          <cell r="G86">
            <v>51</v>
          </cell>
        </row>
        <row r="87">
          <cell r="D87" t="str">
            <v>Canada</v>
          </cell>
          <cell r="F87">
            <v>3339</v>
          </cell>
          <cell r="G87">
            <v>39</v>
          </cell>
        </row>
        <row r="88">
          <cell r="D88" t="str">
            <v>USA</v>
          </cell>
          <cell r="F88">
            <v>3808</v>
          </cell>
          <cell r="G88">
            <v>279</v>
          </cell>
        </row>
        <row r="89">
          <cell r="D89" t="str">
            <v>Australia</v>
          </cell>
          <cell r="F89">
            <v>63</v>
          </cell>
          <cell r="G89">
            <v>123</v>
          </cell>
        </row>
        <row r="90">
          <cell r="D90" t="str">
            <v>UK</v>
          </cell>
          <cell r="F90">
            <v>7812</v>
          </cell>
          <cell r="G90">
            <v>81</v>
          </cell>
        </row>
        <row r="91">
          <cell r="D91" t="str">
            <v>New Zealand</v>
          </cell>
          <cell r="F91">
            <v>7693</v>
          </cell>
          <cell r="G91">
            <v>21</v>
          </cell>
        </row>
        <row r="92">
          <cell r="D92" t="str">
            <v>Canada</v>
          </cell>
          <cell r="F92">
            <v>973</v>
          </cell>
          <cell r="G92">
            <v>162</v>
          </cell>
        </row>
        <row r="93">
          <cell r="D93" t="str">
            <v>USA</v>
          </cell>
          <cell r="F93">
            <v>567</v>
          </cell>
          <cell r="G93">
            <v>228</v>
          </cell>
        </row>
        <row r="94">
          <cell r="D94" t="str">
            <v>Canada</v>
          </cell>
          <cell r="F94">
            <v>2471</v>
          </cell>
          <cell r="G94">
            <v>342</v>
          </cell>
        </row>
        <row r="95">
          <cell r="D95" t="str">
            <v>Australia</v>
          </cell>
          <cell r="F95">
            <v>7189</v>
          </cell>
          <cell r="G95">
            <v>54</v>
          </cell>
        </row>
        <row r="96">
          <cell r="D96" t="str">
            <v>USA</v>
          </cell>
          <cell r="F96">
            <v>7455</v>
          </cell>
          <cell r="G96">
            <v>216</v>
          </cell>
        </row>
        <row r="97">
          <cell r="D97" t="str">
            <v>India</v>
          </cell>
          <cell r="F97">
            <v>3108</v>
          </cell>
          <cell r="G97">
            <v>54</v>
          </cell>
        </row>
        <row r="98">
          <cell r="D98" t="str">
            <v>Australia</v>
          </cell>
          <cell r="F98">
            <v>469</v>
          </cell>
          <cell r="G98">
            <v>75</v>
          </cell>
        </row>
        <row r="99">
          <cell r="D99" t="str">
            <v>New Zealand</v>
          </cell>
          <cell r="F99">
            <v>2737</v>
          </cell>
          <cell r="G99">
            <v>93</v>
          </cell>
        </row>
        <row r="100">
          <cell r="D100" t="str">
            <v>New Zealand</v>
          </cell>
          <cell r="F100">
            <v>4305</v>
          </cell>
          <cell r="G100">
            <v>156</v>
          </cell>
        </row>
        <row r="101">
          <cell r="D101" t="str">
            <v>Australia</v>
          </cell>
          <cell r="F101">
            <v>2408</v>
          </cell>
          <cell r="G101">
            <v>9</v>
          </cell>
        </row>
        <row r="102">
          <cell r="D102" t="str">
            <v>Canada</v>
          </cell>
          <cell r="F102">
            <v>1281</v>
          </cell>
          <cell r="G102">
            <v>18</v>
          </cell>
        </row>
        <row r="103">
          <cell r="D103" t="str">
            <v>USA</v>
          </cell>
          <cell r="F103">
            <v>12348</v>
          </cell>
          <cell r="G103">
            <v>234</v>
          </cell>
        </row>
        <row r="104">
          <cell r="D104" t="str">
            <v>India</v>
          </cell>
          <cell r="F104">
            <v>3689</v>
          </cell>
          <cell r="G104">
            <v>312</v>
          </cell>
        </row>
        <row r="105">
          <cell r="D105" t="str">
            <v>Canada</v>
          </cell>
          <cell r="F105">
            <v>2870</v>
          </cell>
          <cell r="G105">
            <v>300</v>
          </cell>
        </row>
        <row r="106">
          <cell r="D106" t="str">
            <v>Canada</v>
          </cell>
          <cell r="F106">
            <v>798</v>
          </cell>
          <cell r="G106">
            <v>519</v>
          </cell>
        </row>
        <row r="107">
          <cell r="D107" t="str">
            <v>New Zealand</v>
          </cell>
          <cell r="F107">
            <v>2933</v>
          </cell>
          <cell r="G107">
            <v>9</v>
          </cell>
        </row>
        <row r="108">
          <cell r="D108" t="str">
            <v>USA</v>
          </cell>
          <cell r="F108">
            <v>2744</v>
          </cell>
          <cell r="G108">
            <v>9</v>
          </cell>
        </row>
        <row r="109">
          <cell r="D109" t="str">
            <v>Canada</v>
          </cell>
          <cell r="F109">
            <v>9772</v>
          </cell>
          <cell r="G109">
            <v>90</v>
          </cell>
        </row>
        <row r="110">
          <cell r="D110" t="str">
            <v>India</v>
          </cell>
          <cell r="F110">
            <v>1568</v>
          </cell>
          <cell r="G110">
            <v>96</v>
          </cell>
        </row>
        <row r="111">
          <cell r="D111" t="str">
            <v>Canada</v>
          </cell>
          <cell r="F111">
            <v>11417</v>
          </cell>
          <cell r="G111">
            <v>21</v>
          </cell>
        </row>
        <row r="112">
          <cell r="D112" t="str">
            <v>India</v>
          </cell>
          <cell r="F112">
            <v>6748</v>
          </cell>
          <cell r="G112">
            <v>48</v>
          </cell>
        </row>
        <row r="113">
          <cell r="D113" t="str">
            <v>Canada</v>
          </cell>
          <cell r="F113">
            <v>1407</v>
          </cell>
          <cell r="G113">
            <v>72</v>
          </cell>
        </row>
        <row r="114">
          <cell r="D114" t="str">
            <v>USA</v>
          </cell>
          <cell r="F114">
            <v>2023</v>
          </cell>
          <cell r="G114">
            <v>168</v>
          </cell>
        </row>
        <row r="115">
          <cell r="D115" t="str">
            <v>UK</v>
          </cell>
          <cell r="F115">
            <v>5236</v>
          </cell>
          <cell r="G115">
            <v>51</v>
          </cell>
        </row>
        <row r="116">
          <cell r="D116" t="str">
            <v>Canada</v>
          </cell>
          <cell r="F116">
            <v>1925</v>
          </cell>
          <cell r="G116">
            <v>192</v>
          </cell>
        </row>
        <row r="117">
          <cell r="D117" t="str">
            <v>New Zealand</v>
          </cell>
          <cell r="F117">
            <v>6608</v>
          </cell>
          <cell r="G117">
            <v>225</v>
          </cell>
        </row>
        <row r="118">
          <cell r="D118" t="str">
            <v>India</v>
          </cell>
          <cell r="F118">
            <v>8008</v>
          </cell>
          <cell r="G118">
            <v>456</v>
          </cell>
        </row>
        <row r="119">
          <cell r="D119" t="str">
            <v>India</v>
          </cell>
          <cell r="F119">
            <v>1428</v>
          </cell>
          <cell r="G119">
            <v>93</v>
          </cell>
        </row>
        <row r="120">
          <cell r="D120" t="str">
            <v>India</v>
          </cell>
          <cell r="F120">
            <v>525</v>
          </cell>
          <cell r="G120">
            <v>48</v>
          </cell>
        </row>
        <row r="121">
          <cell r="D121" t="str">
            <v>New Zealand</v>
          </cell>
          <cell r="F121">
            <v>1505</v>
          </cell>
          <cell r="G121">
            <v>102</v>
          </cell>
        </row>
        <row r="122">
          <cell r="D122" t="str">
            <v>USA</v>
          </cell>
          <cell r="F122">
            <v>6755</v>
          </cell>
          <cell r="G122">
            <v>252</v>
          </cell>
        </row>
        <row r="123">
          <cell r="D123" t="str">
            <v>New Zealand</v>
          </cell>
          <cell r="F123">
            <v>11571</v>
          </cell>
          <cell r="G123">
            <v>138</v>
          </cell>
        </row>
        <row r="124">
          <cell r="D124" t="str">
            <v>Australia</v>
          </cell>
          <cell r="F124">
            <v>2541</v>
          </cell>
          <cell r="G124">
            <v>90</v>
          </cell>
        </row>
        <row r="125">
          <cell r="D125" t="str">
            <v>New Zealand</v>
          </cell>
          <cell r="F125">
            <v>1526</v>
          </cell>
          <cell r="G125">
            <v>240</v>
          </cell>
        </row>
        <row r="126">
          <cell r="D126" t="str">
            <v>Australia</v>
          </cell>
          <cell r="F126">
            <v>6125</v>
          </cell>
          <cell r="G126">
            <v>102</v>
          </cell>
        </row>
        <row r="127">
          <cell r="D127" t="str">
            <v>USA</v>
          </cell>
          <cell r="F127">
            <v>847</v>
          </cell>
          <cell r="G127">
            <v>129</v>
          </cell>
        </row>
        <row r="128">
          <cell r="D128" t="str">
            <v>USA</v>
          </cell>
          <cell r="F128">
            <v>4753</v>
          </cell>
          <cell r="G128">
            <v>300</v>
          </cell>
        </row>
        <row r="129">
          <cell r="D129" t="str">
            <v>Australia</v>
          </cell>
          <cell r="F129">
            <v>959</v>
          </cell>
          <cell r="G129">
            <v>135</v>
          </cell>
        </row>
        <row r="130">
          <cell r="D130" t="str">
            <v>USA</v>
          </cell>
          <cell r="F130">
            <v>2793</v>
          </cell>
          <cell r="G130">
            <v>114</v>
          </cell>
        </row>
        <row r="131">
          <cell r="D131" t="str">
            <v>USA</v>
          </cell>
          <cell r="F131">
            <v>4606</v>
          </cell>
          <cell r="G131">
            <v>63</v>
          </cell>
        </row>
        <row r="132">
          <cell r="D132" t="str">
            <v>Canada</v>
          </cell>
          <cell r="F132">
            <v>5551</v>
          </cell>
          <cell r="G132">
            <v>252</v>
          </cell>
        </row>
        <row r="133">
          <cell r="D133" t="str">
            <v>Canada</v>
          </cell>
          <cell r="F133">
            <v>6657</v>
          </cell>
          <cell r="G133">
            <v>303</v>
          </cell>
        </row>
        <row r="134">
          <cell r="D134" t="str">
            <v>UK</v>
          </cell>
          <cell r="F134">
            <v>4438</v>
          </cell>
          <cell r="G134">
            <v>246</v>
          </cell>
        </row>
        <row r="135">
          <cell r="D135" t="str">
            <v>Australia</v>
          </cell>
          <cell r="F135">
            <v>168</v>
          </cell>
          <cell r="G135">
            <v>84</v>
          </cell>
        </row>
        <row r="136">
          <cell r="D136" t="str">
            <v>India</v>
          </cell>
          <cell r="F136">
            <v>7777</v>
          </cell>
          <cell r="G136">
            <v>39</v>
          </cell>
        </row>
        <row r="137">
          <cell r="D137" t="str">
            <v>Canada</v>
          </cell>
          <cell r="F137">
            <v>3339</v>
          </cell>
          <cell r="G137">
            <v>348</v>
          </cell>
        </row>
        <row r="138">
          <cell r="D138" t="str">
            <v>New Zealand</v>
          </cell>
          <cell r="F138">
            <v>6391</v>
          </cell>
          <cell r="G138">
            <v>48</v>
          </cell>
        </row>
        <row r="139">
          <cell r="D139" t="str">
            <v>New Zealand</v>
          </cell>
          <cell r="F139">
            <v>518</v>
          </cell>
          <cell r="G139">
            <v>75</v>
          </cell>
        </row>
        <row r="140">
          <cell r="D140" t="str">
            <v>Australia</v>
          </cell>
          <cell r="F140">
            <v>5677</v>
          </cell>
          <cell r="G140">
            <v>258</v>
          </cell>
        </row>
        <row r="141">
          <cell r="D141" t="str">
            <v>UK</v>
          </cell>
          <cell r="F141">
            <v>6048</v>
          </cell>
          <cell r="G141">
            <v>27</v>
          </cell>
        </row>
        <row r="142">
          <cell r="D142" t="str">
            <v>Australia</v>
          </cell>
          <cell r="F142">
            <v>3752</v>
          </cell>
          <cell r="G142">
            <v>213</v>
          </cell>
        </row>
        <row r="143">
          <cell r="D143" t="str">
            <v>USA</v>
          </cell>
          <cell r="F143">
            <v>4480</v>
          </cell>
          <cell r="G143">
            <v>357</v>
          </cell>
        </row>
        <row r="144">
          <cell r="D144" t="str">
            <v>New Zealand</v>
          </cell>
          <cell r="F144">
            <v>259</v>
          </cell>
          <cell r="G144">
            <v>207</v>
          </cell>
        </row>
        <row r="145">
          <cell r="D145" t="str">
            <v>New Zealand</v>
          </cell>
          <cell r="F145">
            <v>42</v>
          </cell>
          <cell r="G145">
            <v>150</v>
          </cell>
        </row>
        <row r="146">
          <cell r="D146" t="str">
            <v>Canada</v>
          </cell>
          <cell r="F146">
            <v>98</v>
          </cell>
          <cell r="G146">
            <v>204</v>
          </cell>
        </row>
        <row r="147">
          <cell r="D147" t="str">
            <v>USA</v>
          </cell>
          <cell r="F147">
            <v>2478</v>
          </cell>
          <cell r="G147">
            <v>21</v>
          </cell>
        </row>
        <row r="148">
          <cell r="D148" t="str">
            <v>India</v>
          </cell>
          <cell r="F148">
            <v>7847</v>
          </cell>
          <cell r="G148">
            <v>174</v>
          </cell>
        </row>
        <row r="149">
          <cell r="D149" t="str">
            <v>New Zealand</v>
          </cell>
          <cell r="F149">
            <v>9926</v>
          </cell>
          <cell r="G149">
            <v>201</v>
          </cell>
        </row>
        <row r="150">
          <cell r="D150" t="str">
            <v>Australia</v>
          </cell>
          <cell r="F150">
            <v>819</v>
          </cell>
          <cell r="G150">
            <v>510</v>
          </cell>
        </row>
        <row r="151">
          <cell r="D151" t="str">
            <v>UK</v>
          </cell>
          <cell r="F151">
            <v>3052</v>
          </cell>
          <cell r="G151">
            <v>378</v>
          </cell>
        </row>
        <row r="152">
          <cell r="D152" t="str">
            <v>India</v>
          </cell>
          <cell r="F152">
            <v>6832</v>
          </cell>
          <cell r="G152">
            <v>27</v>
          </cell>
        </row>
        <row r="153">
          <cell r="D153" t="str">
            <v>UK</v>
          </cell>
          <cell r="F153">
            <v>2016</v>
          </cell>
          <cell r="G153">
            <v>117</v>
          </cell>
        </row>
        <row r="154">
          <cell r="D154" t="str">
            <v>Australia</v>
          </cell>
          <cell r="F154">
            <v>7322</v>
          </cell>
          <cell r="G154">
            <v>36</v>
          </cell>
        </row>
        <row r="155">
          <cell r="D155" t="str">
            <v>USA</v>
          </cell>
          <cell r="F155">
            <v>357</v>
          </cell>
          <cell r="G155">
            <v>126</v>
          </cell>
        </row>
        <row r="156">
          <cell r="D156" t="str">
            <v>UK</v>
          </cell>
          <cell r="F156">
            <v>3192</v>
          </cell>
          <cell r="G156">
            <v>72</v>
          </cell>
        </row>
        <row r="157">
          <cell r="D157" t="str">
            <v>Canada</v>
          </cell>
          <cell r="F157">
            <v>8435</v>
          </cell>
          <cell r="G157">
            <v>42</v>
          </cell>
        </row>
        <row r="158">
          <cell r="D158" t="str">
            <v>UK</v>
          </cell>
          <cell r="F158">
            <v>0</v>
          </cell>
          <cell r="G158">
            <v>135</v>
          </cell>
        </row>
        <row r="159">
          <cell r="D159" t="str">
            <v>India</v>
          </cell>
          <cell r="F159">
            <v>8862</v>
          </cell>
          <cell r="G159">
            <v>189</v>
          </cell>
        </row>
        <row r="160">
          <cell r="D160" t="str">
            <v>New Zealand</v>
          </cell>
          <cell r="F160">
            <v>3556</v>
          </cell>
          <cell r="G160">
            <v>459</v>
          </cell>
        </row>
        <row r="161">
          <cell r="D161" t="str">
            <v>India</v>
          </cell>
          <cell r="F161">
            <v>7280</v>
          </cell>
          <cell r="G161">
            <v>201</v>
          </cell>
        </row>
        <row r="162">
          <cell r="D162" t="str">
            <v>India</v>
          </cell>
          <cell r="F162">
            <v>3402</v>
          </cell>
          <cell r="G162">
            <v>366</v>
          </cell>
        </row>
        <row r="163">
          <cell r="D163" t="str">
            <v>New Zealand</v>
          </cell>
          <cell r="F163">
            <v>4592</v>
          </cell>
          <cell r="G163">
            <v>324</v>
          </cell>
        </row>
        <row r="164">
          <cell r="D164" t="str">
            <v>USA</v>
          </cell>
          <cell r="F164">
            <v>7833</v>
          </cell>
          <cell r="G164">
            <v>243</v>
          </cell>
        </row>
        <row r="165">
          <cell r="D165" t="str">
            <v>UK</v>
          </cell>
          <cell r="F165">
            <v>7651</v>
          </cell>
          <cell r="G165">
            <v>213</v>
          </cell>
        </row>
        <row r="166">
          <cell r="D166" t="str">
            <v>USA</v>
          </cell>
          <cell r="F166">
            <v>2275</v>
          </cell>
          <cell r="G166">
            <v>447</v>
          </cell>
        </row>
        <row r="167">
          <cell r="D167" t="str">
            <v>Australia</v>
          </cell>
          <cell r="F167">
            <v>5670</v>
          </cell>
          <cell r="G167">
            <v>297</v>
          </cell>
        </row>
        <row r="168">
          <cell r="D168" t="str">
            <v>USA</v>
          </cell>
          <cell r="F168">
            <v>2135</v>
          </cell>
          <cell r="G168">
            <v>27</v>
          </cell>
        </row>
        <row r="169">
          <cell r="D169" t="str">
            <v>India</v>
          </cell>
          <cell r="F169">
            <v>2779</v>
          </cell>
          <cell r="G169">
            <v>75</v>
          </cell>
        </row>
        <row r="170">
          <cell r="D170" t="str">
            <v>UK</v>
          </cell>
          <cell r="F170">
            <v>12950</v>
          </cell>
          <cell r="G170">
            <v>30</v>
          </cell>
        </row>
        <row r="171">
          <cell r="D171" t="str">
            <v>Canada</v>
          </cell>
          <cell r="F171">
            <v>2646</v>
          </cell>
          <cell r="G171">
            <v>177</v>
          </cell>
        </row>
        <row r="172">
          <cell r="D172" t="str">
            <v>India</v>
          </cell>
          <cell r="F172">
            <v>3794</v>
          </cell>
          <cell r="G172">
            <v>159</v>
          </cell>
        </row>
        <row r="173">
          <cell r="D173" t="str">
            <v>USA</v>
          </cell>
          <cell r="F173">
            <v>819</v>
          </cell>
          <cell r="G173">
            <v>306</v>
          </cell>
        </row>
        <row r="174">
          <cell r="D174" t="str">
            <v>India</v>
          </cell>
          <cell r="F174">
            <v>2583</v>
          </cell>
          <cell r="G174">
            <v>18</v>
          </cell>
        </row>
        <row r="175">
          <cell r="D175" t="str">
            <v>USA</v>
          </cell>
          <cell r="F175">
            <v>4585</v>
          </cell>
          <cell r="G175">
            <v>240</v>
          </cell>
        </row>
        <row r="176">
          <cell r="D176" t="str">
            <v>India</v>
          </cell>
          <cell r="F176">
            <v>1652</v>
          </cell>
          <cell r="G176">
            <v>93</v>
          </cell>
        </row>
        <row r="177">
          <cell r="D177" t="str">
            <v>India</v>
          </cell>
          <cell r="F177">
            <v>4991</v>
          </cell>
          <cell r="G177">
            <v>9</v>
          </cell>
        </row>
        <row r="178">
          <cell r="D178" t="str">
            <v>India</v>
          </cell>
          <cell r="F178">
            <v>2009</v>
          </cell>
          <cell r="G178">
            <v>219</v>
          </cell>
        </row>
        <row r="179">
          <cell r="D179" t="str">
            <v>UK</v>
          </cell>
          <cell r="F179">
            <v>1568</v>
          </cell>
          <cell r="G179">
            <v>141</v>
          </cell>
        </row>
        <row r="180">
          <cell r="D180" t="str">
            <v>New Zealand</v>
          </cell>
          <cell r="F180">
            <v>3388</v>
          </cell>
          <cell r="G180">
            <v>123</v>
          </cell>
        </row>
        <row r="181">
          <cell r="D181" t="str">
            <v>Australia</v>
          </cell>
          <cell r="F181">
            <v>623</v>
          </cell>
          <cell r="G181">
            <v>51</v>
          </cell>
        </row>
        <row r="182">
          <cell r="D182" t="str">
            <v>Canada</v>
          </cell>
          <cell r="F182">
            <v>10073</v>
          </cell>
          <cell r="G182">
            <v>120</v>
          </cell>
        </row>
        <row r="183">
          <cell r="D183" t="str">
            <v>UK</v>
          </cell>
          <cell r="F183">
            <v>1561</v>
          </cell>
          <cell r="G183">
            <v>27</v>
          </cell>
        </row>
        <row r="184">
          <cell r="D184" t="str">
            <v>Canada</v>
          </cell>
          <cell r="F184">
            <v>11522</v>
          </cell>
          <cell r="G184">
            <v>204</v>
          </cell>
        </row>
        <row r="185">
          <cell r="D185" t="str">
            <v>Australia</v>
          </cell>
          <cell r="F185">
            <v>2317</v>
          </cell>
          <cell r="G185">
            <v>123</v>
          </cell>
        </row>
        <row r="186">
          <cell r="D186" t="str">
            <v>New Zealand</v>
          </cell>
          <cell r="F186">
            <v>3059</v>
          </cell>
          <cell r="G186">
            <v>27</v>
          </cell>
        </row>
        <row r="187">
          <cell r="D187" t="str">
            <v>New Zealand</v>
          </cell>
          <cell r="F187">
            <v>2324</v>
          </cell>
          <cell r="G187">
            <v>177</v>
          </cell>
        </row>
        <row r="188">
          <cell r="D188" t="str">
            <v>UK</v>
          </cell>
          <cell r="F188">
            <v>4956</v>
          </cell>
          <cell r="G188">
            <v>171</v>
          </cell>
        </row>
        <row r="189">
          <cell r="D189" t="str">
            <v>India</v>
          </cell>
          <cell r="F189">
            <v>5355</v>
          </cell>
          <cell r="G189">
            <v>204</v>
          </cell>
        </row>
        <row r="190">
          <cell r="D190" t="str">
            <v>India</v>
          </cell>
          <cell r="F190">
            <v>7259</v>
          </cell>
          <cell r="G190">
            <v>276</v>
          </cell>
        </row>
        <row r="191">
          <cell r="D191" t="str">
            <v>New Zealand</v>
          </cell>
          <cell r="F191">
            <v>6279</v>
          </cell>
          <cell r="G191">
            <v>45</v>
          </cell>
        </row>
        <row r="192">
          <cell r="D192" t="str">
            <v>Australia</v>
          </cell>
          <cell r="F192">
            <v>2541</v>
          </cell>
          <cell r="G192">
            <v>45</v>
          </cell>
        </row>
        <row r="193">
          <cell r="D193" t="str">
            <v>USA</v>
          </cell>
          <cell r="F193">
            <v>3864</v>
          </cell>
          <cell r="G193">
            <v>177</v>
          </cell>
        </row>
        <row r="194">
          <cell r="D194" t="str">
            <v>Canada</v>
          </cell>
          <cell r="F194">
            <v>6146</v>
          </cell>
          <cell r="G194">
            <v>63</v>
          </cell>
        </row>
        <row r="195">
          <cell r="D195" t="str">
            <v>UK</v>
          </cell>
          <cell r="F195">
            <v>2639</v>
          </cell>
          <cell r="G195">
            <v>204</v>
          </cell>
        </row>
        <row r="196">
          <cell r="D196" t="str">
            <v>New Zealand</v>
          </cell>
          <cell r="F196">
            <v>1890</v>
          </cell>
          <cell r="G196">
            <v>195</v>
          </cell>
        </row>
        <row r="197">
          <cell r="D197" t="str">
            <v>India</v>
          </cell>
          <cell r="F197">
            <v>1932</v>
          </cell>
          <cell r="G197">
            <v>369</v>
          </cell>
        </row>
        <row r="198">
          <cell r="D198" t="str">
            <v>India</v>
          </cell>
          <cell r="F198">
            <v>6300</v>
          </cell>
          <cell r="G198">
            <v>42</v>
          </cell>
        </row>
        <row r="199">
          <cell r="D199" t="str">
            <v>New Zealand</v>
          </cell>
          <cell r="F199">
            <v>560</v>
          </cell>
          <cell r="G199">
            <v>81</v>
          </cell>
        </row>
        <row r="200">
          <cell r="D200" t="str">
            <v>New Zealand</v>
          </cell>
          <cell r="F200">
            <v>2856</v>
          </cell>
          <cell r="G200">
            <v>246</v>
          </cell>
        </row>
        <row r="201">
          <cell r="D201" t="str">
            <v>India</v>
          </cell>
          <cell r="F201">
            <v>707</v>
          </cell>
          <cell r="G201">
            <v>174</v>
          </cell>
        </row>
        <row r="202">
          <cell r="D202" t="str">
            <v>USA</v>
          </cell>
          <cell r="F202">
            <v>3598</v>
          </cell>
          <cell r="G202">
            <v>81</v>
          </cell>
        </row>
        <row r="203">
          <cell r="D203" t="str">
            <v>USA</v>
          </cell>
          <cell r="F203">
            <v>6853</v>
          </cell>
          <cell r="G203">
            <v>372</v>
          </cell>
        </row>
        <row r="204">
          <cell r="D204" t="str">
            <v>USA</v>
          </cell>
          <cell r="F204">
            <v>4725</v>
          </cell>
          <cell r="G204">
            <v>174</v>
          </cell>
        </row>
        <row r="205">
          <cell r="D205" t="str">
            <v>Canada</v>
          </cell>
          <cell r="F205">
            <v>10304</v>
          </cell>
          <cell r="G205">
            <v>84</v>
          </cell>
        </row>
        <row r="206">
          <cell r="D206" t="str">
            <v>India</v>
          </cell>
          <cell r="F206">
            <v>1274</v>
          </cell>
          <cell r="G206">
            <v>225</v>
          </cell>
        </row>
        <row r="207">
          <cell r="D207" t="str">
            <v>Canada</v>
          </cell>
          <cell r="F207">
            <v>1526</v>
          </cell>
          <cell r="G207">
            <v>105</v>
          </cell>
        </row>
        <row r="208">
          <cell r="D208" t="str">
            <v>UK</v>
          </cell>
          <cell r="F208">
            <v>3101</v>
          </cell>
          <cell r="G208">
            <v>225</v>
          </cell>
        </row>
        <row r="209">
          <cell r="D209" t="str">
            <v>New Zealand</v>
          </cell>
          <cell r="F209">
            <v>1057</v>
          </cell>
          <cell r="G209">
            <v>54</v>
          </cell>
        </row>
        <row r="210">
          <cell r="D210" t="str">
            <v>New Zealand</v>
          </cell>
          <cell r="F210">
            <v>5306</v>
          </cell>
          <cell r="G210">
            <v>0</v>
          </cell>
        </row>
        <row r="211">
          <cell r="D211" t="str">
            <v>UK</v>
          </cell>
          <cell r="F211">
            <v>4018</v>
          </cell>
          <cell r="G211">
            <v>171</v>
          </cell>
        </row>
        <row r="212">
          <cell r="D212" t="str">
            <v>India</v>
          </cell>
          <cell r="F212">
            <v>938</v>
          </cell>
          <cell r="G212">
            <v>189</v>
          </cell>
        </row>
        <row r="213">
          <cell r="D213" t="str">
            <v>Australia</v>
          </cell>
          <cell r="F213">
            <v>1778</v>
          </cell>
          <cell r="G213">
            <v>270</v>
          </cell>
        </row>
        <row r="214">
          <cell r="D214" t="str">
            <v>UK</v>
          </cell>
          <cell r="F214">
            <v>1638</v>
          </cell>
          <cell r="G214">
            <v>63</v>
          </cell>
        </row>
        <row r="215">
          <cell r="D215" t="str">
            <v>Australia</v>
          </cell>
          <cell r="F215">
            <v>154</v>
          </cell>
          <cell r="G215">
            <v>21</v>
          </cell>
        </row>
        <row r="216">
          <cell r="D216" t="str">
            <v>New Zealand</v>
          </cell>
          <cell r="F216">
            <v>9835</v>
          </cell>
          <cell r="G216">
            <v>207</v>
          </cell>
        </row>
        <row r="217">
          <cell r="D217" t="str">
            <v>New Zealand</v>
          </cell>
          <cell r="F217">
            <v>7273</v>
          </cell>
          <cell r="G217">
            <v>96</v>
          </cell>
        </row>
        <row r="218">
          <cell r="D218" t="str">
            <v>UK</v>
          </cell>
          <cell r="F218">
            <v>6909</v>
          </cell>
          <cell r="G218">
            <v>81</v>
          </cell>
        </row>
        <row r="219">
          <cell r="D219" t="str">
            <v>UK</v>
          </cell>
          <cell r="F219">
            <v>3920</v>
          </cell>
          <cell r="G219">
            <v>306</v>
          </cell>
        </row>
        <row r="220">
          <cell r="D220" t="str">
            <v>UK</v>
          </cell>
          <cell r="F220">
            <v>4858</v>
          </cell>
          <cell r="G220">
            <v>279</v>
          </cell>
        </row>
        <row r="221">
          <cell r="D221" t="str">
            <v>Australia</v>
          </cell>
          <cell r="F221">
            <v>3549</v>
          </cell>
          <cell r="G221">
            <v>3</v>
          </cell>
        </row>
        <row r="222">
          <cell r="D222" t="str">
            <v>UK</v>
          </cell>
          <cell r="F222">
            <v>966</v>
          </cell>
          <cell r="G222">
            <v>198</v>
          </cell>
        </row>
        <row r="223">
          <cell r="D223" t="str">
            <v>UK</v>
          </cell>
          <cell r="F223">
            <v>385</v>
          </cell>
          <cell r="G223">
            <v>249</v>
          </cell>
        </row>
        <row r="224">
          <cell r="D224" t="str">
            <v>India</v>
          </cell>
          <cell r="F224">
            <v>2219</v>
          </cell>
          <cell r="G224">
            <v>75</v>
          </cell>
        </row>
        <row r="225">
          <cell r="D225" t="str">
            <v>Canada</v>
          </cell>
          <cell r="F225">
            <v>2954</v>
          </cell>
          <cell r="G225">
            <v>189</v>
          </cell>
        </row>
        <row r="226">
          <cell r="D226" t="str">
            <v>Canada</v>
          </cell>
          <cell r="F226">
            <v>280</v>
          </cell>
          <cell r="G226">
            <v>87</v>
          </cell>
        </row>
        <row r="227">
          <cell r="D227" t="str">
            <v>Canada</v>
          </cell>
          <cell r="F227">
            <v>6118</v>
          </cell>
          <cell r="G227">
            <v>174</v>
          </cell>
        </row>
        <row r="228">
          <cell r="D228" t="str">
            <v>UK</v>
          </cell>
          <cell r="F228">
            <v>4802</v>
          </cell>
          <cell r="G228">
            <v>36</v>
          </cell>
        </row>
        <row r="229">
          <cell r="D229" t="str">
            <v>Australia</v>
          </cell>
          <cell r="F229">
            <v>4137</v>
          </cell>
          <cell r="G229">
            <v>60</v>
          </cell>
        </row>
        <row r="230">
          <cell r="D230" t="str">
            <v>USA</v>
          </cell>
          <cell r="F230">
            <v>2023</v>
          </cell>
          <cell r="G230">
            <v>78</v>
          </cell>
        </row>
        <row r="231">
          <cell r="D231" t="str">
            <v>Canada</v>
          </cell>
          <cell r="F231">
            <v>9051</v>
          </cell>
          <cell r="G231">
            <v>57</v>
          </cell>
        </row>
        <row r="232">
          <cell r="D232" t="str">
            <v>New Zealand</v>
          </cell>
          <cell r="F232">
            <v>2919</v>
          </cell>
          <cell r="G232">
            <v>45</v>
          </cell>
        </row>
        <row r="233">
          <cell r="D233" t="str">
            <v>Australia</v>
          </cell>
          <cell r="F233">
            <v>5915</v>
          </cell>
          <cell r="G233">
            <v>3</v>
          </cell>
        </row>
        <row r="234">
          <cell r="D234" t="str">
            <v>USA</v>
          </cell>
          <cell r="F234">
            <v>2562</v>
          </cell>
          <cell r="G234">
            <v>6</v>
          </cell>
        </row>
        <row r="235">
          <cell r="D235" t="str">
            <v>New Zealand</v>
          </cell>
          <cell r="F235">
            <v>8813</v>
          </cell>
          <cell r="G235">
            <v>21</v>
          </cell>
        </row>
        <row r="236">
          <cell r="D236" t="str">
            <v>Canada</v>
          </cell>
          <cell r="F236">
            <v>6111</v>
          </cell>
          <cell r="G236">
            <v>3</v>
          </cell>
        </row>
        <row r="237">
          <cell r="D237" t="str">
            <v>India</v>
          </cell>
          <cell r="F237">
            <v>3507</v>
          </cell>
          <cell r="G237">
            <v>288</v>
          </cell>
        </row>
        <row r="238">
          <cell r="D238" t="str">
            <v>Canada</v>
          </cell>
          <cell r="F238">
            <v>4319</v>
          </cell>
          <cell r="G238">
            <v>30</v>
          </cell>
        </row>
        <row r="239">
          <cell r="D239" t="str">
            <v>Australia</v>
          </cell>
          <cell r="F239">
            <v>609</v>
          </cell>
          <cell r="G239">
            <v>87</v>
          </cell>
        </row>
        <row r="240">
          <cell r="D240" t="str">
            <v>UK</v>
          </cell>
          <cell r="F240">
            <v>6370</v>
          </cell>
          <cell r="G240">
            <v>30</v>
          </cell>
        </row>
        <row r="241">
          <cell r="D241" t="str">
            <v>Australia</v>
          </cell>
          <cell r="F241">
            <v>5474</v>
          </cell>
          <cell r="G241">
            <v>168</v>
          </cell>
        </row>
        <row r="242">
          <cell r="D242" t="str">
            <v>Canada</v>
          </cell>
          <cell r="F242">
            <v>3164</v>
          </cell>
          <cell r="G242">
            <v>306</v>
          </cell>
        </row>
        <row r="243">
          <cell r="D243" t="str">
            <v>USA</v>
          </cell>
          <cell r="F243">
            <v>1302</v>
          </cell>
          <cell r="G243">
            <v>402</v>
          </cell>
        </row>
        <row r="244">
          <cell r="D244" t="str">
            <v>New Zealand</v>
          </cell>
          <cell r="F244">
            <v>7308</v>
          </cell>
          <cell r="G244">
            <v>327</v>
          </cell>
        </row>
        <row r="245">
          <cell r="D245" t="str">
            <v>New Zealand</v>
          </cell>
          <cell r="F245">
            <v>6132</v>
          </cell>
          <cell r="G245">
            <v>93</v>
          </cell>
        </row>
        <row r="246">
          <cell r="D246" t="str">
            <v>USA</v>
          </cell>
          <cell r="F246">
            <v>3472</v>
          </cell>
          <cell r="G246">
            <v>96</v>
          </cell>
        </row>
        <row r="247">
          <cell r="D247" t="str">
            <v>UK</v>
          </cell>
          <cell r="F247">
            <v>9660</v>
          </cell>
          <cell r="G247">
            <v>27</v>
          </cell>
        </row>
        <row r="248">
          <cell r="D248" t="str">
            <v>Australia</v>
          </cell>
          <cell r="F248">
            <v>2436</v>
          </cell>
          <cell r="G248">
            <v>99</v>
          </cell>
        </row>
        <row r="249">
          <cell r="D249" t="str">
            <v>Australia</v>
          </cell>
          <cell r="F249">
            <v>9506</v>
          </cell>
          <cell r="G249">
            <v>87</v>
          </cell>
        </row>
        <row r="250">
          <cell r="D250" t="str">
            <v>New Zealand</v>
          </cell>
          <cell r="F250">
            <v>245</v>
          </cell>
          <cell r="G250">
            <v>288</v>
          </cell>
        </row>
        <row r="251">
          <cell r="D251" t="str">
            <v>USA</v>
          </cell>
          <cell r="F251">
            <v>2702</v>
          </cell>
          <cell r="G251">
            <v>363</v>
          </cell>
        </row>
        <row r="252">
          <cell r="D252" t="str">
            <v>India</v>
          </cell>
          <cell r="F252">
            <v>700</v>
          </cell>
          <cell r="G252">
            <v>87</v>
          </cell>
        </row>
        <row r="253">
          <cell r="D253" t="str">
            <v>India</v>
          </cell>
          <cell r="F253">
            <v>3759</v>
          </cell>
          <cell r="G253">
            <v>150</v>
          </cell>
        </row>
        <row r="254">
          <cell r="D254" t="str">
            <v>USA</v>
          </cell>
          <cell r="F254">
            <v>1589</v>
          </cell>
          <cell r="G254">
            <v>303</v>
          </cell>
        </row>
        <row r="255">
          <cell r="D255" t="str">
            <v>USA</v>
          </cell>
          <cell r="F255">
            <v>5194</v>
          </cell>
          <cell r="G255">
            <v>288</v>
          </cell>
        </row>
        <row r="256">
          <cell r="D256" t="str">
            <v>Canada</v>
          </cell>
          <cell r="F256">
            <v>945</v>
          </cell>
          <cell r="G256">
            <v>75</v>
          </cell>
        </row>
        <row r="257">
          <cell r="D257" t="str">
            <v>Australia</v>
          </cell>
          <cell r="F257">
            <v>1988</v>
          </cell>
          <cell r="G257">
            <v>39</v>
          </cell>
        </row>
        <row r="258">
          <cell r="D258" t="str">
            <v>India</v>
          </cell>
          <cell r="F258">
            <v>6734</v>
          </cell>
          <cell r="G258">
            <v>123</v>
          </cell>
        </row>
        <row r="259">
          <cell r="D259" t="str">
            <v>Canada</v>
          </cell>
          <cell r="F259">
            <v>217</v>
          </cell>
          <cell r="G259">
            <v>36</v>
          </cell>
        </row>
        <row r="260">
          <cell r="D260" t="str">
            <v>India</v>
          </cell>
          <cell r="F260">
            <v>6279</v>
          </cell>
          <cell r="G260">
            <v>237</v>
          </cell>
        </row>
        <row r="261">
          <cell r="D261" t="str">
            <v>Canada</v>
          </cell>
          <cell r="F261">
            <v>4424</v>
          </cell>
          <cell r="G261">
            <v>201</v>
          </cell>
        </row>
        <row r="262">
          <cell r="D262" t="str">
            <v>Canada</v>
          </cell>
          <cell r="F262">
            <v>189</v>
          </cell>
          <cell r="G262">
            <v>48</v>
          </cell>
        </row>
        <row r="263">
          <cell r="D263" t="str">
            <v>USA</v>
          </cell>
          <cell r="F263">
            <v>490</v>
          </cell>
          <cell r="G263">
            <v>84</v>
          </cell>
        </row>
        <row r="264">
          <cell r="D264" t="str">
            <v>New Zealand</v>
          </cell>
          <cell r="F264">
            <v>434</v>
          </cell>
          <cell r="G264">
            <v>87</v>
          </cell>
        </row>
        <row r="265">
          <cell r="D265" t="str">
            <v>Australia</v>
          </cell>
          <cell r="F265">
            <v>10129</v>
          </cell>
          <cell r="G265">
            <v>312</v>
          </cell>
        </row>
        <row r="266">
          <cell r="D266" t="str">
            <v>UK</v>
          </cell>
          <cell r="F266">
            <v>1652</v>
          </cell>
          <cell r="G266">
            <v>102</v>
          </cell>
        </row>
        <row r="267">
          <cell r="D267" t="str">
            <v>Australia</v>
          </cell>
          <cell r="F267">
            <v>6433</v>
          </cell>
          <cell r="G267">
            <v>78</v>
          </cell>
        </row>
        <row r="268">
          <cell r="D268" t="str">
            <v>India</v>
          </cell>
          <cell r="F268">
            <v>2212</v>
          </cell>
          <cell r="G268">
            <v>117</v>
          </cell>
        </row>
        <row r="269">
          <cell r="D269" t="str">
            <v>USA</v>
          </cell>
          <cell r="F269">
            <v>609</v>
          </cell>
          <cell r="G269">
            <v>99</v>
          </cell>
        </row>
        <row r="270">
          <cell r="D270" t="str">
            <v>USA</v>
          </cell>
          <cell r="F270">
            <v>1638</v>
          </cell>
          <cell r="G270">
            <v>48</v>
          </cell>
        </row>
        <row r="271">
          <cell r="D271" t="str">
            <v>India</v>
          </cell>
          <cell r="F271">
            <v>3829</v>
          </cell>
          <cell r="G271">
            <v>24</v>
          </cell>
        </row>
        <row r="272">
          <cell r="D272" t="str">
            <v>UK</v>
          </cell>
          <cell r="F272">
            <v>5775</v>
          </cell>
          <cell r="G272">
            <v>42</v>
          </cell>
        </row>
        <row r="273">
          <cell r="D273" t="str">
            <v>USA</v>
          </cell>
          <cell r="F273">
            <v>1071</v>
          </cell>
          <cell r="G273">
            <v>270</v>
          </cell>
        </row>
        <row r="274">
          <cell r="D274" t="str">
            <v>Canada</v>
          </cell>
          <cell r="F274">
            <v>5019</v>
          </cell>
          <cell r="G274">
            <v>150</v>
          </cell>
        </row>
        <row r="275">
          <cell r="D275" t="str">
            <v>New Zealand</v>
          </cell>
          <cell r="F275">
            <v>2863</v>
          </cell>
          <cell r="G275">
            <v>42</v>
          </cell>
        </row>
        <row r="276">
          <cell r="D276" t="str">
            <v>USA</v>
          </cell>
          <cell r="F276">
            <v>1617</v>
          </cell>
          <cell r="G276">
            <v>126</v>
          </cell>
        </row>
        <row r="277">
          <cell r="D277" t="str">
            <v>New Zealand</v>
          </cell>
          <cell r="F277">
            <v>6818</v>
          </cell>
          <cell r="G277">
            <v>6</v>
          </cell>
        </row>
        <row r="278">
          <cell r="D278" t="str">
            <v>USA</v>
          </cell>
          <cell r="F278">
            <v>6657</v>
          </cell>
          <cell r="G278">
            <v>276</v>
          </cell>
        </row>
        <row r="279">
          <cell r="D279" t="str">
            <v>India</v>
          </cell>
          <cell r="F279">
            <v>2919</v>
          </cell>
          <cell r="G279">
            <v>93</v>
          </cell>
        </row>
        <row r="280">
          <cell r="D280" t="str">
            <v>Canada</v>
          </cell>
          <cell r="F280">
            <v>3094</v>
          </cell>
          <cell r="G280">
            <v>246</v>
          </cell>
        </row>
        <row r="281">
          <cell r="D281" t="str">
            <v>UK</v>
          </cell>
          <cell r="F281">
            <v>2989</v>
          </cell>
          <cell r="G281">
            <v>3</v>
          </cell>
        </row>
        <row r="282">
          <cell r="D282" t="str">
            <v>Australia</v>
          </cell>
          <cell r="F282">
            <v>2268</v>
          </cell>
          <cell r="G282">
            <v>63</v>
          </cell>
        </row>
        <row r="283">
          <cell r="D283" t="str">
            <v>USA</v>
          </cell>
          <cell r="F283">
            <v>4753</v>
          </cell>
          <cell r="G283">
            <v>246</v>
          </cell>
        </row>
        <row r="284">
          <cell r="D284" t="str">
            <v>India</v>
          </cell>
          <cell r="F284">
            <v>7511</v>
          </cell>
          <cell r="G284">
            <v>120</v>
          </cell>
        </row>
        <row r="285">
          <cell r="D285" t="str">
            <v>Australia</v>
          </cell>
          <cell r="F285">
            <v>4326</v>
          </cell>
          <cell r="G285">
            <v>348</v>
          </cell>
        </row>
        <row r="286">
          <cell r="D286" t="str">
            <v>India</v>
          </cell>
          <cell r="F286">
            <v>4935</v>
          </cell>
          <cell r="G286">
            <v>126</v>
          </cell>
        </row>
        <row r="287">
          <cell r="D287" t="str">
            <v>USA</v>
          </cell>
          <cell r="F287">
            <v>4781</v>
          </cell>
          <cell r="G287">
            <v>123</v>
          </cell>
        </row>
        <row r="288">
          <cell r="D288" t="str">
            <v>Australia</v>
          </cell>
          <cell r="F288">
            <v>7483</v>
          </cell>
          <cell r="G288">
            <v>45</v>
          </cell>
        </row>
        <row r="289">
          <cell r="D289" t="str">
            <v>Australia</v>
          </cell>
          <cell r="F289">
            <v>6860</v>
          </cell>
          <cell r="G289">
            <v>126</v>
          </cell>
        </row>
        <row r="290">
          <cell r="D290" t="str">
            <v>New Zealand</v>
          </cell>
          <cell r="F290">
            <v>9002</v>
          </cell>
          <cell r="G290">
            <v>72</v>
          </cell>
        </row>
        <row r="291">
          <cell r="D291" t="str">
            <v>Canada</v>
          </cell>
          <cell r="F291">
            <v>1400</v>
          </cell>
          <cell r="G291">
            <v>135</v>
          </cell>
        </row>
        <row r="292">
          <cell r="D292" t="str">
            <v>India</v>
          </cell>
          <cell r="F292">
            <v>4053</v>
          </cell>
          <cell r="G292">
            <v>24</v>
          </cell>
        </row>
        <row r="293">
          <cell r="D293" t="str">
            <v>Canada</v>
          </cell>
          <cell r="F293">
            <v>2149</v>
          </cell>
          <cell r="G293">
            <v>117</v>
          </cell>
        </row>
        <row r="294">
          <cell r="D294" t="str">
            <v>UK</v>
          </cell>
          <cell r="F294">
            <v>3640</v>
          </cell>
          <cell r="G294">
            <v>51</v>
          </cell>
        </row>
        <row r="295">
          <cell r="D295" t="str">
            <v>UK</v>
          </cell>
          <cell r="F295">
            <v>630</v>
          </cell>
          <cell r="G295">
            <v>36</v>
          </cell>
        </row>
        <row r="296">
          <cell r="D296" t="str">
            <v>USA</v>
          </cell>
          <cell r="F296">
            <v>2429</v>
          </cell>
          <cell r="G296">
            <v>144</v>
          </cell>
        </row>
        <row r="297">
          <cell r="D297" t="str">
            <v>Canada</v>
          </cell>
          <cell r="F297">
            <v>2142</v>
          </cell>
          <cell r="G297">
            <v>114</v>
          </cell>
        </row>
        <row r="298">
          <cell r="D298" t="str">
            <v>New Zealand</v>
          </cell>
          <cell r="F298">
            <v>6454</v>
          </cell>
          <cell r="G298">
            <v>54</v>
          </cell>
        </row>
        <row r="299">
          <cell r="D299" t="str">
            <v>New Zealand</v>
          </cell>
          <cell r="F299">
            <v>4487</v>
          </cell>
          <cell r="G299">
            <v>333</v>
          </cell>
        </row>
        <row r="300">
          <cell r="D300" t="str">
            <v>New Zealand</v>
          </cell>
          <cell r="F300">
            <v>938</v>
          </cell>
          <cell r="G300">
            <v>366</v>
          </cell>
        </row>
        <row r="301">
          <cell r="D301" t="str">
            <v>Australia</v>
          </cell>
          <cell r="F301">
            <v>8841</v>
          </cell>
          <cell r="G301">
            <v>303</v>
          </cell>
        </row>
        <row r="302">
          <cell r="D302" t="str">
            <v>UK</v>
          </cell>
          <cell r="F302">
            <v>4018</v>
          </cell>
          <cell r="G302">
            <v>126</v>
          </cell>
        </row>
        <row r="303">
          <cell r="D303" t="str">
            <v>New Zealand</v>
          </cell>
          <cell r="F303">
            <v>714</v>
          </cell>
          <cell r="G303">
            <v>231</v>
          </cell>
        </row>
        <row r="304">
          <cell r="D304" t="str">
            <v>Australia</v>
          </cell>
          <cell r="F304">
            <v>3850</v>
          </cell>
          <cell r="G304">
            <v>102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Stephen" refreshedDate="44810.78750046296" createdVersion="8" refreshedVersion="8" minRefreshableVersion="3" recordCount="300" xr:uid="{F36DC32A-51D0-4E16-9D53-E333D1B0D978}">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othy Stephen" refreshedDate="44817.783200578706" backgroundQuery="1" createdVersion="8" refreshedVersion="8" minRefreshableVersion="3" recordCount="0" supportSubquery="1" supportAdvancedDrill="1" xr:uid="{F32179AB-EED5-48A2-B839-F2ACBFDD0F39}">
  <cacheSource type="external" connectionId="3"/>
  <cacheFields count="2">
    <cacheField name="[Data].[Product].[Product]" caption="Product" numFmtId="0" hierarchy="2" level="1">
      <sharedItems count="5">
        <s v="85% Dark Bars"/>
        <s v="After Nines"/>
        <s v="Baker's Choco Chips"/>
        <s v="Peanut Butter Cubes"/>
        <s v="Raspberry Choco"/>
      </sharedItems>
    </cacheField>
    <cacheField name="[Measures].[Price Per Unit]" caption="Price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oneField="1">
      <fieldsUsage count="1">
        <fieldUsage x="1"/>
      </fieldsUsage>
    </cacheHierarchy>
    <cacheHierarchy uniqueName="[Measures].[Profit/Loss]" caption="Profit/Loss"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othy Stephen" refreshedDate="44817.783198032404" backgroundQuery="1" createdVersion="8" refreshedVersion="8" minRefreshableVersion="3" recordCount="0" supportSubquery="1" supportAdvancedDrill="1" xr:uid="{CAF28246-CC6B-499D-BF1C-BC4D87DBB100}">
  <cacheSource type="external" connectionId="3"/>
  <cacheFields count="4">
    <cacheField name="[Data].[Product].[Product]" caption="Product" numFmtId="0" hierarchy="2" level="1">
      <sharedItems count="5">
        <s v="After Nines"/>
        <s v="Baker's Choco Chips"/>
        <s v="Choco Coated Almonds"/>
        <s v="Eclairs"/>
        <s v="Raspberry Choco"/>
      </sharedItems>
    </cacheField>
    <cacheField name="[Measures].[Profit/Loss]" caption="Profit/Loss" numFmtId="0" hierarchy="12" level="32767"/>
    <cacheField name="[Data].[Sales Person].[Sales Person]" caption="Sales Person" numFmtId="0" level="1">
      <sharedItems containsSemiMixedTypes="0" containsNonDate="0" containsString="0"/>
    </cacheField>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oneField="1">
      <fieldsUsage count="1">
        <fieldUsage x="1"/>
      </fieldsUsage>
    </cacheHierarchy>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othy Stephen" refreshedDate="44817.798739583333" backgroundQuery="1" createdVersion="8" refreshedVersion="8" minRefreshableVersion="3" recordCount="0" supportSubquery="1" supportAdvancedDrill="1" xr:uid="{E64081E9-C3B3-4FC7-851D-FEFACE9FB8BA}">
  <cacheSource type="external" connectionId="3"/>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Loss]" caption="Profit/Loss" numFmtId="0" hierarchy="12" level="32767"/>
    <cacheField name="[Measures].[Percent Profit]" caption="Percent Profit"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oneField="1">
      <fieldsUsage count="1">
        <fieldUsage x="1"/>
      </fieldsUsage>
    </cacheHierarchy>
    <cacheHierarchy uniqueName="[Measures].[Percent Profit]" caption="Percent Profit"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othy Stephen" refreshedDate="44817.783196759257" backgroundQuery="1" createdVersion="3" refreshedVersion="8" minRefreshableVersion="3" recordCount="0" supportSubquery="1" supportAdvancedDrill="1" xr:uid="{0A40FDEF-513E-4C2C-BECD-3DEEC9C1F4D8}">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3929076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mothy Stephen" refreshedDate="44817.795764351853" backgroundQuery="1" createdVersion="3" refreshedVersion="8" minRefreshableVersion="3" recordCount="0" supportSubquery="1" supportAdvancedDrill="1" xr:uid="{F4991E5F-4F7C-47DE-BB7E-CFDDCD428CFF}">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cacheHierarchy uniqueName="[Measures].[Percent Profit]" caption="Percent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3122429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BCDAD9-D333-4BCC-BB5E-18F2336E4B1E}"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Country">
  <location ref="C4:F10" firstHeaderRow="0" firstDataRow="1" firstDataCol="1"/>
  <pivotFields count="5">
    <pivotField showAll="0"/>
    <pivotField axis="axisRow" showAll="0">
      <items count="7">
        <item x="4"/>
        <item x="2"/>
        <item x="5"/>
        <item x="0"/>
        <item x="3"/>
        <item x="1"/>
        <item t="default"/>
      </items>
    </pivotField>
    <pivotField showAll="0"/>
    <pivotField dataField="1" numFmtId="6"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Total Amount" fld="3" baseField="0" baseItem="0" numFmtId="164"/>
    <dataField name=" " fld="3" baseField="0" baseItem="0"/>
    <dataField name="Total Units" fld="4" baseField="0" baseItem="0" numFmtId="167"/>
  </dataFields>
  <formats count="12">
    <format dxfId="107">
      <pivotArea outline="0" collapsedLevelsAreSubtotals="1" fieldPosition="0"/>
    </format>
    <format dxfId="106">
      <pivotArea dataOnly="0" labelOnly="1" outline="0" fieldPosition="0">
        <references count="1">
          <reference field="4294967294" count="2">
            <x v="0"/>
            <x v="2"/>
          </reference>
        </references>
      </pivotArea>
    </format>
    <format dxfId="105">
      <pivotArea outline="0" collapsedLevelsAreSubtotals="1" fieldPosition="0">
        <references count="1">
          <reference field="4294967294" count="1" selected="0">
            <x v="2"/>
          </reference>
        </references>
      </pivotArea>
    </format>
    <format dxfId="104">
      <pivotArea outline="0" collapsedLevelsAreSubtotals="1" fieldPosition="0">
        <references count="1">
          <reference field="4294967294" count="1" selected="0">
            <x v="2"/>
          </reference>
        </references>
      </pivotArea>
    </format>
    <format dxfId="103">
      <pivotArea outline="0" collapsedLevelsAreSubtotals="1" fieldPosition="0">
        <references count="1">
          <reference field="4294967294" count="1" selected="0">
            <x v="2"/>
          </reference>
        </references>
      </pivotArea>
    </format>
    <format dxfId="102">
      <pivotArea dataOnly="0" labelOnly="1" outline="0" fieldPosition="0">
        <references count="1">
          <reference field="4294967294" count="1">
            <x v="2"/>
          </reference>
        </references>
      </pivotArea>
    </format>
    <format dxfId="101">
      <pivotArea outline="0" collapsedLevelsAreSubtotals="1" fieldPosition="0">
        <references count="1">
          <reference field="4294967294" count="1" selected="0">
            <x v="2"/>
          </reference>
        </references>
      </pivotArea>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CEBCB-E9DD-4349-9DCC-9B990E79FAA0}" name="PivotTable7" cacheId="1" applyNumberFormats="0" applyBorderFormats="0" applyFontFormats="0" applyPatternFormats="0" applyAlignmentFormats="0" applyWidthHeightFormats="1" dataCaption="Values" updatedVersion="8" minRefreshableVersion="3" subtotalHiddenItems="1" rowGrandTotals="0" colGrandTotals="0" itemPrintTitles="1" createdVersion="8" indent="0" multipleFieldFilters="0" rowHeaderCaption="Products">
  <location ref="C4:D9"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4"/>
    </i>
    <i>
      <x v="3"/>
    </i>
    <i>
      <x/>
    </i>
    <i>
      <x v="2"/>
    </i>
    <i>
      <x v="1"/>
    </i>
  </rowItems>
  <colItems count="1">
    <i/>
  </colItems>
  <dataFields count="1">
    <dataField fld="1" subtotal="count" baseField="0" baseItem="0"/>
  </dataFields>
  <formats count="6">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2BD4B-2808-4996-8438-6DC14B0FC6B4}"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Top Performer By Country">
  <location ref="C3:D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s>
  <rowFields count="2">
    <field x="1"/>
    <field x="0"/>
  </rowFields>
  <rowItems count="12">
    <i>
      <x/>
    </i>
    <i r="1">
      <x v="5"/>
    </i>
    <i>
      <x v="5"/>
    </i>
    <i r="1">
      <x v="9"/>
    </i>
    <i>
      <x v="1"/>
    </i>
    <i r="1">
      <x v="5"/>
    </i>
    <i>
      <x v="2"/>
    </i>
    <i r="1">
      <x v="5"/>
    </i>
    <i>
      <x v="3"/>
    </i>
    <i r="1">
      <x v="3"/>
    </i>
    <i>
      <x v="4"/>
    </i>
    <i r="1">
      <x/>
    </i>
  </rowItems>
  <colItems count="1">
    <i/>
  </colItems>
  <dataFields count="1">
    <dataField name="Sum of Amount" fld="3" baseField="0" baseItem="0"/>
  </dataFields>
  <formats count="13">
    <format dxfId="68">
      <pivotArea collapsedLevelsAreSubtotals="1" fieldPosition="0">
        <references count="1">
          <reference field="1" count="1">
            <x v="0"/>
          </reference>
        </references>
      </pivotArea>
    </format>
    <format dxfId="67">
      <pivotArea collapsedLevelsAreSubtotals="1" fieldPosition="0">
        <references count="2">
          <reference field="0" count="1">
            <x v="5"/>
          </reference>
          <reference field="1" count="1" selected="0">
            <x v="0"/>
          </reference>
        </references>
      </pivotArea>
    </format>
    <format dxfId="66">
      <pivotArea collapsedLevelsAreSubtotals="1" fieldPosition="0">
        <references count="1">
          <reference field="1" count="1">
            <x v="5"/>
          </reference>
        </references>
      </pivotArea>
    </format>
    <format dxfId="65">
      <pivotArea collapsedLevelsAreSubtotals="1" fieldPosition="0">
        <references count="2">
          <reference field="0" count="1">
            <x v="9"/>
          </reference>
          <reference field="1" count="1" selected="0">
            <x v="5"/>
          </reference>
        </references>
      </pivotArea>
    </format>
    <format dxfId="64">
      <pivotArea collapsedLevelsAreSubtotals="1" fieldPosition="0">
        <references count="1">
          <reference field="1" count="1">
            <x v="1"/>
          </reference>
        </references>
      </pivotArea>
    </format>
    <format dxfId="63">
      <pivotArea collapsedLevelsAreSubtotals="1" fieldPosition="0">
        <references count="2">
          <reference field="0" count="1">
            <x v="5"/>
          </reference>
          <reference field="1" count="1" selected="0">
            <x v="1"/>
          </reference>
        </references>
      </pivotArea>
    </format>
    <format dxfId="62">
      <pivotArea collapsedLevelsAreSubtotals="1" fieldPosition="0">
        <references count="1">
          <reference field="1" count="1">
            <x v="2"/>
          </reference>
        </references>
      </pivotArea>
    </format>
    <format dxfId="61">
      <pivotArea collapsedLevelsAreSubtotals="1" fieldPosition="0">
        <references count="2">
          <reference field="0" count="1">
            <x v="5"/>
          </reference>
          <reference field="1" count="1" selected="0">
            <x v="2"/>
          </reference>
        </references>
      </pivotArea>
    </format>
    <format dxfId="60">
      <pivotArea collapsedLevelsAreSubtotals="1" fieldPosition="0">
        <references count="1">
          <reference field="1" count="1">
            <x v="3"/>
          </reference>
        </references>
      </pivotArea>
    </format>
    <format dxfId="59">
      <pivotArea collapsedLevelsAreSubtotals="1" fieldPosition="0">
        <references count="2">
          <reference field="0" count="1">
            <x v="3"/>
          </reference>
          <reference field="1" count="1" selected="0">
            <x v="3"/>
          </reference>
        </references>
      </pivotArea>
    </format>
    <format dxfId="58">
      <pivotArea collapsedLevelsAreSubtotals="1" fieldPosition="0">
        <references count="1">
          <reference field="1" count="1">
            <x v="4"/>
          </reference>
        </references>
      </pivotArea>
    </format>
    <format dxfId="57">
      <pivotArea collapsedLevelsAreSubtotals="1" fieldPosition="0">
        <references count="2">
          <reference field="0" count="1">
            <x v="0"/>
          </reference>
          <reference field="1" count="1" selected="0">
            <x v="4"/>
          </reference>
        </references>
      </pivotArea>
    </format>
    <format dxfId="56">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2FC4B-A2EA-488C-B735-2FB889336550}"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Least Performer By Country">
  <location ref="G3:H15" firstHeaderRow="1" firstDataRow="1" firstDataCol="1"/>
  <pivotFields count="5">
    <pivotField axis="axisRow" showAll="0" measureFilter="1" sortType="a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s>
  <rowFields count="2">
    <field x="1"/>
    <field x="0"/>
  </rowFields>
  <rowItems count="12">
    <i>
      <x v="5"/>
    </i>
    <i r="1">
      <x v="9"/>
    </i>
    <i>
      <x v="4"/>
    </i>
    <i r="1">
      <x v="7"/>
    </i>
    <i>
      <x v="1"/>
    </i>
    <i r="1">
      <x v="8"/>
    </i>
    <i>
      <x v="2"/>
    </i>
    <i r="1">
      <x v="8"/>
    </i>
    <i>
      <x/>
    </i>
    <i r="1">
      <x v="7"/>
    </i>
    <i>
      <x v="3"/>
    </i>
    <i r="1">
      <x v="1"/>
    </i>
  </rowItems>
  <colItems count="1">
    <i/>
  </colItems>
  <dataFields count="1">
    <dataField name="Sum of Amount" fld="3" baseField="0" baseItem="0"/>
  </dataFields>
  <formats count="13">
    <format dxfId="81">
      <pivotArea collapsedLevelsAreSubtotals="1" fieldPosition="0">
        <references count="1">
          <reference field="1" count="1">
            <x v="0"/>
          </reference>
        </references>
      </pivotArea>
    </format>
    <format dxfId="80">
      <pivotArea collapsedLevelsAreSubtotals="1" fieldPosition="0">
        <references count="2">
          <reference field="0" count="1">
            <x v="4"/>
          </reference>
          <reference field="1" count="1" selected="0">
            <x v="0"/>
          </reference>
        </references>
      </pivotArea>
    </format>
    <format dxfId="79">
      <pivotArea collapsedLevelsAreSubtotals="1" fieldPosition="0">
        <references count="1">
          <reference field="1" count="1">
            <x v="5"/>
          </reference>
        </references>
      </pivotArea>
    </format>
    <format dxfId="78">
      <pivotArea collapsedLevelsAreSubtotals="1" fieldPosition="0">
        <references count="2">
          <reference field="0" count="1">
            <x v="0"/>
          </reference>
          <reference field="1" count="1" selected="0">
            <x v="5"/>
          </reference>
        </references>
      </pivotArea>
    </format>
    <format dxfId="77">
      <pivotArea collapsedLevelsAreSubtotals="1" fieldPosition="0">
        <references count="1">
          <reference field="1" count="1">
            <x v="1"/>
          </reference>
        </references>
      </pivotArea>
    </format>
    <format dxfId="76">
      <pivotArea collapsedLevelsAreSubtotals="1" fieldPosition="0">
        <references count="2">
          <reference field="0" count="1">
            <x v="4"/>
          </reference>
          <reference field="1" count="1" selected="0">
            <x v="1"/>
          </reference>
        </references>
      </pivotArea>
    </format>
    <format dxfId="75">
      <pivotArea collapsedLevelsAreSubtotals="1" fieldPosition="0">
        <references count="1">
          <reference field="1" count="1">
            <x v="2"/>
          </reference>
        </references>
      </pivotArea>
    </format>
    <format dxfId="74">
      <pivotArea collapsedLevelsAreSubtotals="1" fieldPosition="0">
        <references count="2">
          <reference field="0" count="1">
            <x v="4"/>
          </reference>
          <reference field="1" count="1" selected="0">
            <x v="2"/>
          </reference>
        </references>
      </pivotArea>
    </format>
    <format dxfId="73">
      <pivotArea collapsedLevelsAreSubtotals="1" fieldPosition="0">
        <references count="1">
          <reference field="1" count="1">
            <x v="3"/>
          </reference>
        </references>
      </pivotArea>
    </format>
    <format dxfId="72">
      <pivotArea collapsedLevelsAreSubtotals="1" fieldPosition="0">
        <references count="2">
          <reference field="0" count="1">
            <x v="6"/>
          </reference>
          <reference field="1" count="1" selected="0">
            <x v="3"/>
          </reference>
        </references>
      </pivotArea>
    </format>
    <format dxfId="71">
      <pivotArea collapsedLevelsAreSubtotals="1" fieldPosition="0">
        <references count="1">
          <reference field="1" count="1">
            <x v="4"/>
          </reference>
        </references>
      </pivotArea>
    </format>
    <format dxfId="70">
      <pivotArea collapsedLevelsAreSubtotals="1" fieldPosition="0">
        <references count="2">
          <reference field="0" count="1">
            <x v="9"/>
          </reference>
          <reference field="1" count="1" selected="0">
            <x v="4"/>
          </reference>
        </references>
      </pivotArea>
    </format>
    <format dxfId="69">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7DCE7-2F51-436D-894D-5EDB8849054D}" name="PivotTable10" cacheId="2" applyNumberFormats="0" applyBorderFormats="0" applyFontFormats="0" applyPatternFormats="0" applyAlignmentFormats="0" applyWidthHeightFormats="1" dataCaption="Values" updatedVersion="8" minRefreshableVersion="3" subtotalHiddenItems="1" rowGrandTotals="0" colGrandTotals="0" itemPrintTitles="1" createdVersion="8" indent="0" multipleFieldFilters="0" chartFormat="2" rowHeaderCaption="Product Name">
  <location ref="C4:D9" firstHeaderRow="1"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5">
    <i>
      <x v="1"/>
    </i>
    <i>
      <x v="3"/>
    </i>
    <i>
      <x v="2"/>
    </i>
    <i>
      <x v="4"/>
    </i>
    <i>
      <x/>
    </i>
  </rowItems>
  <colItems count="1">
    <i/>
  </colItems>
  <dataFields count="1">
    <dataField fld="1" subtotal="count" baseField="0" baseItem="0"/>
  </dataFields>
  <formats count="2">
    <format dxfId="55">
      <pivotArea outline="0" collapsedLevelsAreSubtotals="1" fieldPosition="0"/>
    </format>
    <format dxfId="5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16">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B6F439-C7BC-4217-9319-AA2ABCF58A66}" name="PivotTable21" cacheId="3"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Product">
  <location ref="C3:E25" firstHeaderRow="0" firstDataRow="1" firstDataCol="1"/>
  <pivotFields count="4">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1"/>
            </reference>
          </references>
        </pivotArea>
      </autoSortScope>
    </pivotField>
    <pivotField dataField="1" showAll="0"/>
    <pivotField dataField="1" showAll="0"/>
    <pivotField allDrilled="1" showAll="0" dataSourceSort="1" defaultAttributeDrillState="1"/>
  </pivotFields>
  <rowFields count="1">
    <field x="0"/>
  </rowFields>
  <rowItems count="22">
    <i>
      <x v="16"/>
    </i>
    <i>
      <x v="1"/>
    </i>
    <i>
      <x v="5"/>
    </i>
    <i>
      <x/>
    </i>
    <i>
      <x v="21"/>
    </i>
    <i>
      <x v="7"/>
    </i>
    <i>
      <x v="15"/>
    </i>
    <i>
      <x v="13"/>
    </i>
    <i>
      <x v="12"/>
    </i>
    <i>
      <x v="3"/>
    </i>
    <i>
      <x v="17"/>
    </i>
    <i>
      <x v="20"/>
    </i>
    <i>
      <x v="14"/>
    </i>
    <i>
      <x v="4"/>
    </i>
    <i>
      <x v="8"/>
    </i>
    <i>
      <x v="18"/>
    </i>
    <i>
      <x v="19"/>
    </i>
    <i>
      <x v="9"/>
    </i>
    <i>
      <x v="11"/>
    </i>
    <i>
      <x v="6"/>
    </i>
    <i>
      <x v="2"/>
    </i>
    <i>
      <x v="10"/>
    </i>
  </rowItems>
  <colFields count="1">
    <field x="-2"/>
  </colFields>
  <colItems count="2">
    <i>
      <x/>
    </i>
    <i i="1">
      <x v="1"/>
    </i>
  </colItems>
  <dataFields count="2">
    <dataField fld="1" subtotal="count" baseField="0" baseItem="0"/>
    <dataField fld="2" subtotal="count" baseField="0" baseItem="0"/>
  </dataFields>
  <formats count="6">
    <format dxfId="53">
      <pivotArea outline="0" collapsedLevelsAreSubtotals="1" fieldPosition="0"/>
    </format>
    <format dxfId="52">
      <pivotArea dataOnly="0" labelOnly="1" outline="0" fieldPosition="0">
        <references count="1">
          <reference field="4294967294" count="2">
            <x v="0"/>
            <x v="1"/>
          </reference>
        </references>
      </pivotArea>
    </format>
    <format dxfId="51">
      <pivotArea collapsedLevelsAreSubtotals="1" fieldPosition="0">
        <references count="1">
          <reference field="0" count="0"/>
        </references>
      </pivotArea>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outline="0" fieldPosition="0">
        <references count="1">
          <reference field="4294967294" count="2">
            <x v="0"/>
            <x v="1"/>
          </reference>
        </references>
      </pivotArea>
    </format>
  </formats>
  <conditionalFormats count="2">
    <conditionalFormat type="all"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3D600EF-5719-499C-B706-B0134C02A1BA}" autoFormatId="16" applyNumberFormats="0" applyBorderFormats="0" applyFontFormats="0" applyPatternFormats="0" applyAlignmentFormats="0" applyWidthHeightFormats="0">
  <queryTableRefresh nextId="8">
    <queryTableFields count="7">
      <queryTableField id="1" name="First Name" tableColumnId="1"/>
      <queryTableField id="2" name="Last Name" tableColumnId="2"/>
      <queryTableField id="3" name="Department" tableColumnId="3"/>
      <queryTableField id="4" name="Jan-22" tableColumnId="4"/>
      <queryTableField id="5" name="Feb-22" tableColumnId="5"/>
      <queryTableField id="6" name="Mar-22" tableColumnId="6"/>
      <queryTableField id="7" name="Apr-22"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5EDECC5-941F-493D-90A2-E562DFBC2B8C}" sourceName="[Data].[Geography]">
  <pivotTables>
    <pivotTable tabId="9" name="PivotTable10"/>
  </pivotTables>
  <data>
    <olap pivotCacheId="43929076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3D3AEB4-1962-41D2-8FF0-502E6BDF3BBF}" sourceName="[Data].[Sales Person]">
  <pivotTables>
    <pivotTable tabId="9" name="PivotTable10"/>
  </pivotTables>
  <data>
    <olap pivotCacheId="439290762">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AAB9482-151B-48BB-8F45-0C96A4F8B12C}" sourceName="[Data].[Geography]">
  <pivotTables>
    <pivotTable tabId="11" name="PivotTable21"/>
  </pivotTables>
  <data>
    <olap pivotCacheId="63122429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0790F5A-25C2-4EB4-826F-26B26E6F1DC6}" cache="Slicer_Geography" caption="Geography" level="1" rowHeight="241300"/>
  <slicer name="Sales Person" xr10:uid="{7AE23A54-4F0A-4E31-9F9A-8889407E227C}" cache="Slicer_Sales_Person" caption="Sales Person"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DDF0188A-3EBB-4E92-9C1B-F974C369F89B}" cache="Slicer_Geography1" caption="Geography" level="1" rowHeight="241300"/>
</slicer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54980E-C82A-48A2-9C56-3EE6284E7A51}" name="Data" displayName="Data" ref="B3:I303" totalsRowShown="0" headerRowDxfId="124" dataDxfId="123" tableBorderDxfId="122">
  <autoFilter ref="B3:I303" xr:uid="{B554980E-C82A-48A2-9C56-3EE6284E7A51}"/>
  <tableColumns count="8">
    <tableColumn id="1" xr3:uid="{BADE4DBF-39DB-4A2F-AB32-72C7E1788165}" name="Sales Person" dataDxfId="121"/>
    <tableColumn id="2" xr3:uid="{7ABF3EA7-FC4C-41DD-B397-5911BAE6862A}" name="Geography" dataDxfId="120"/>
    <tableColumn id="3" xr3:uid="{E326A9E3-CC40-4519-8A0E-800D18949F8F}" name="Product" dataDxfId="119"/>
    <tableColumn id="4" xr3:uid="{78157929-3C51-4962-BF8E-D6ED7108C764}" name="Amount" dataDxfId="118"/>
    <tableColumn id="5" xr3:uid="{0A21F4BE-5176-43B8-818C-FFF6DBA1223E}" name="Units" dataDxfId="117"/>
    <tableColumn id="10" xr3:uid="{D23786E7-4908-42DD-A364-0A8F17818D3F}" name="Cost P Unit" dataDxfId="116">
      <calculatedColumnFormula>VLOOKUP(Data[[#This Row],[Product]],Rates[#All],2,FALSE)</calculatedColumnFormula>
    </tableColumn>
    <tableColumn id="12" xr3:uid="{7A8D0F1B-DD2E-4051-AD4F-EF3DD0CADB03}" name="Total Cost" dataDxfId="115">
      <calculatedColumnFormula>Data[[#This Row],[Units]]*Data[[#This Row],[Cost P Unit]]</calculatedColumnFormula>
    </tableColumn>
    <tableColumn id="13" xr3:uid="{C47DEAF3-34B5-40E3-9134-6341E2623C09}" name="Column1" dataDxfId="1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F19B89-E08E-4F5C-AD03-B9F925DA90A3}" name="Rates" displayName="Rates" ref="M3:N25" totalsRowShown="0" headerRowDxfId="113" headerRowBorderDxfId="112" tableBorderDxfId="111" totalsRowBorderDxfId="110">
  <autoFilter ref="M3:N25" xr:uid="{51F19B89-E08E-4F5C-AD03-B9F925DA90A3}"/>
  <tableColumns count="2">
    <tableColumn id="1" xr3:uid="{75CCA8CF-B432-49B1-BF25-B3D6D2A9B759}" name="Product" dataDxfId="109"/>
    <tableColumn id="2" xr3:uid="{E4B4FE33-BB35-4EC9-B03B-CBBDECF37C50}" name="Cost per unit" dataDxfId="1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6CE05-51DD-4FAC-BE57-5614EDC7CF27}" name="Data5" displayName="Data5" ref="B3:F303" totalsRowShown="0" headerRowDxfId="89" dataDxfId="88" tableBorderDxfId="87">
  <autoFilter ref="B3:F303" xr:uid="{B554980E-C82A-48A2-9C56-3EE6284E7A51}"/>
  <tableColumns count="5">
    <tableColumn id="1" xr3:uid="{A7D6DD28-19C6-4C21-A93B-507BED13402F}" name="Sales Person" dataDxfId="86"/>
    <tableColumn id="2" xr3:uid="{4AD84556-5206-4B1C-8D62-8CF0364691B1}" name="Geography" dataDxfId="85"/>
    <tableColumn id="3" xr3:uid="{14993390-7E79-47FA-97F3-66FDA8AE6E5D}" name="Product" dataDxfId="84"/>
    <tableColumn id="4" xr3:uid="{9F24BCB9-DE9B-45B8-A78B-8E38BEECCDB9}" name="Amount" dataDxfId="83"/>
    <tableColumn id="5" xr3:uid="{5AE80EF4-E3A4-4840-9196-A9A39C7CB961}" name="Units" dataDxfId="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66AE35-15A8-4DD9-898F-385800A6D79D}" name="VLXL1" displayName="VLXL1" ref="C3:G19" totalsRowShown="0" headerRowDxfId="47" dataDxfId="45" headerRowBorderDxfId="46" tableBorderDxfId="44" totalsRowBorderDxfId="43" headerRowCellStyle="Normal 2" dataCellStyle="Normal 2">
  <tableColumns count="5">
    <tableColumn id="2" xr3:uid="{19368061-910E-4B1D-83C9-8DF0084837B2}" name="Member ID" dataDxfId="42" dataCellStyle="Normal 2"/>
    <tableColumn id="3" xr3:uid="{FDC9F8E1-9E9F-4FF4-B449-766E78EB2D5C}" name="First Name" dataDxfId="41" dataCellStyle="Normal 2"/>
    <tableColumn id="4" xr3:uid="{3AFD0453-DE8E-47F3-9375-060853E8D718}" name="Last Name" dataDxfId="40" dataCellStyle="Normal 2"/>
    <tableColumn id="5" xr3:uid="{459035AD-1D07-4DB3-AD18-3B1E9347C08B}" name="Membership status" dataDxfId="39" dataCellStyle="Normal 2"/>
    <tableColumn id="6" xr3:uid="{482566A0-4AE3-4001-8926-38B2E86F6805}" name="Workshop ID" dataDxfId="38"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ABAE21-4984-496F-A00A-EAA2D76B4FA6}" name="VLXL2" displayName="VLXL2" ref="L3:O14" totalsRowShown="0" headerRowDxfId="37" dataDxfId="35" headerRowBorderDxfId="36" tableBorderDxfId="34" totalsRowBorderDxfId="33" headerRowCellStyle="Normal 2" dataCellStyle="Normal 2">
  <tableColumns count="4">
    <tableColumn id="1" xr3:uid="{AD58C062-FF3F-4CFA-8CF1-9AFB613F49C9}" name="Member ID" dataDxfId="32" dataCellStyle="Normal 2"/>
    <tableColumn id="2" xr3:uid="{83CB01AF-A875-4057-9DAA-544295617914}" name="First Name" dataDxfId="31" dataCellStyle="Normal 2"/>
    <tableColumn id="3" xr3:uid="{24AA11B1-6300-48A6-A6AF-683EEA2EA10F}" name="Last Name" dataDxfId="30" dataCellStyle="Normal 2"/>
    <tableColumn id="4" xr3:uid="{A295628F-850C-4EF5-8AEF-612EED5A175A}" name="Membership status" dataDxfId="29" dataCellStyle="Normal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A2A429A-24F5-4D5A-9DD8-87E3CAF82C52}" name="XLook1" displayName="XLook1" ref="C3:G19" totalsRowShown="0" headerRowDxfId="28" dataDxfId="26" headerRowBorderDxfId="27" tableBorderDxfId="25" totalsRowBorderDxfId="24" headerRowCellStyle="Normal 2" dataCellStyle="Normal 2">
  <tableColumns count="5">
    <tableColumn id="1" xr3:uid="{46EB6499-AD29-460A-B066-6F68632196FD}" name="Member ID" dataDxfId="23" dataCellStyle="Normal 2"/>
    <tableColumn id="2" xr3:uid="{F2BF88A7-8745-442C-BC33-14B2CC3AD9A9}" name="First Name" dataDxfId="22" dataCellStyle="Normal 2"/>
    <tableColumn id="3" xr3:uid="{426E36A9-CD65-460F-8E3D-CA0E8B06F066}" name="Last Name" dataDxfId="21" dataCellStyle="Normal 2"/>
    <tableColumn id="4" xr3:uid="{12D37BC3-3FE5-457A-BF08-17EEBCACBBC4}" name="Membership status" dataDxfId="20" dataCellStyle="Normal 2"/>
    <tableColumn id="5" xr3:uid="{373766E8-5AB4-4F71-9CD4-9EE45F19E40A}" name="Workshop ID" dataDxfId="19"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F5D6AA7-F7FA-4560-BA9C-31F6B29E48A5}" name="XLook2" displayName="XLook2" ref="L3:O14" totalsRowShown="0" headerRowDxfId="18" dataDxfId="16" headerRowBorderDxfId="17" tableBorderDxfId="15" totalsRowBorderDxfId="14" headerRowCellStyle="Normal 2" dataCellStyle="Normal 2">
  <tableColumns count="4">
    <tableColumn id="2" xr3:uid="{88640450-3DBC-4D35-8493-2FE0FAAAED9D}" name="Member ID" dataDxfId="13" dataCellStyle="Normal 2"/>
    <tableColumn id="3" xr3:uid="{9289E689-88C8-4844-916E-46FCE804A598}" name="First Name" dataDxfId="12" dataCellStyle="Normal 2"/>
    <tableColumn id="4" xr3:uid="{8A7A5856-B439-44D2-8D44-071751B58BF9}" name="Last Name" dataDxfId="11" dataCellStyle="Normal 2"/>
    <tableColumn id="5" xr3:uid="{9275082E-AE22-43E1-9D31-EA001D3B8257}" name="Membership status" dataDxfId="10" dataCellStyle="Normal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27EC62-6E19-46BF-8C23-2785048425DE}" name="PowerTab__2" displayName="PowerTab__2" ref="A1:G10" tableType="queryTable" totalsRowShown="0">
  <autoFilter ref="A1:G10" xr:uid="{CD27EC62-6E19-46BF-8C23-2785048425DE}"/>
  <tableColumns count="7">
    <tableColumn id="1" xr3:uid="{233B4CD0-6AE1-4845-B337-9F4CBFCB2953}" uniqueName="1" name="First Name" queryTableFieldId="1" dataDxfId="2"/>
    <tableColumn id="2" xr3:uid="{E7ABFC14-31AE-4EB5-A14D-4D073A00AF44}" uniqueName="2" name="Last Name" queryTableFieldId="2" dataDxfId="1"/>
    <tableColumn id="3" xr3:uid="{700C8864-C8AB-40E9-9490-4CC30B80D99F}" uniqueName="3" name="Department" queryTableFieldId="3" dataDxfId="0"/>
    <tableColumn id="4" xr3:uid="{E2543EA5-A470-46A9-865F-0A77FC800124}" uniqueName="4" name="Jan-22" queryTableFieldId="4"/>
    <tableColumn id="5" xr3:uid="{D506218C-E504-4B3C-A131-3BC4982A8417}" uniqueName="5" name="Feb-22" queryTableFieldId="5"/>
    <tableColumn id="6" xr3:uid="{EA8A46DA-1BDE-403C-8FFE-8165BA8441CF}" uniqueName="6" name="Mar-22" queryTableFieldId="6"/>
    <tableColumn id="7" xr3:uid="{1AB6DA18-42C7-49A9-9045-F16DFA32B9A1}" uniqueName="7" name="Apr-22"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95482F9-DCD4-4108-83F2-16A2E50919BA}" name="PowerTab" displayName="PowerTab" ref="C3:I12" totalsRowShown="0" headerRowDxfId="9" dataDxfId="8">
  <tableColumns count="7">
    <tableColumn id="1" xr3:uid="{56BF7EC7-7B73-4C3C-B1DC-74FEAE5544DA}" name="First Name"/>
    <tableColumn id="2" xr3:uid="{1DFD3B24-AE0E-483E-AC53-29FE6FF1109C}" name="Last Name"/>
    <tableColumn id="3" xr3:uid="{D14F7AD0-4394-4727-8A2C-135C6761EE0B}" name="Department"/>
    <tableColumn id="4" xr3:uid="{9EAC076B-4028-46AD-8EFA-F043E1F01929}" name="Jan-22" dataDxfId="7"/>
    <tableColumn id="5" xr3:uid="{DAC6A496-6C50-4128-A062-F5486543560B}" name="Feb-22" dataDxfId="6"/>
    <tableColumn id="6" xr3:uid="{1AAD475A-2550-434E-921B-5A15185BD2E7}" name="Mar-22" dataDxfId="5"/>
    <tableColumn id="7" xr3:uid="{2783249F-CEA4-4D9F-8C63-D4001F92E74E}" name="Apr-22"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B466D-CD62-48F9-B839-B3C99CC6E0EA}">
  <dimension ref="A1:N303"/>
  <sheetViews>
    <sheetView workbookViewId="0">
      <selection activeCell="E9" sqref="E9"/>
    </sheetView>
  </sheetViews>
  <sheetFormatPr defaultColWidth="8.73046875" defaultRowHeight="14.25"/>
  <cols>
    <col min="1" max="1" width="3.06640625" style="1" customWidth="1"/>
    <col min="2" max="2" width="15.19921875" style="4" bestFit="1" customWidth="1"/>
    <col min="3" max="3" width="11.9296875" style="4" customWidth="1"/>
    <col min="4" max="4" width="20.33203125" style="4" bestFit="1" customWidth="1"/>
    <col min="5" max="5" width="10.53125" style="3" customWidth="1"/>
    <col min="6" max="6" width="8.33203125" style="3" customWidth="1"/>
    <col min="7" max="9" width="12.9296875" style="3" customWidth="1"/>
    <col min="10" max="10" width="7.265625" style="1" customWidth="1"/>
    <col min="11" max="11" width="43.33203125" style="1" customWidth="1"/>
    <col min="12" max="12" width="15.59765625" style="1" customWidth="1"/>
    <col min="13" max="13" width="19.33203125" style="1" customWidth="1"/>
    <col min="14" max="14" width="16.59765625" style="1" customWidth="1"/>
    <col min="15" max="16384" width="8.73046875" style="1"/>
  </cols>
  <sheetData>
    <row r="1" spans="1:14" ht="31.05" customHeight="1">
      <c r="A1" s="2"/>
      <c r="B1" s="138" t="s">
        <v>43</v>
      </c>
      <c r="C1" s="138"/>
      <c r="D1" s="138"/>
      <c r="E1" s="138"/>
      <c r="F1" s="138"/>
      <c r="G1" s="138"/>
      <c r="H1" s="138"/>
      <c r="I1" s="138"/>
      <c r="J1" s="138"/>
      <c r="K1" s="138"/>
      <c r="L1" s="138"/>
    </row>
    <row r="3" spans="1:14">
      <c r="B3" s="16" t="s">
        <v>0</v>
      </c>
      <c r="C3" s="16" t="s">
        <v>1</v>
      </c>
      <c r="D3" s="16" t="s">
        <v>2</v>
      </c>
      <c r="E3" s="30" t="s">
        <v>3</v>
      </c>
      <c r="F3" s="31" t="s">
        <v>4</v>
      </c>
      <c r="G3" s="31" t="s">
        <v>112</v>
      </c>
      <c r="H3" s="31" t="s">
        <v>113</v>
      </c>
      <c r="I3" s="31" t="s">
        <v>92</v>
      </c>
      <c r="M3" s="63" t="s">
        <v>2</v>
      </c>
      <c r="N3" s="63" t="s">
        <v>93</v>
      </c>
    </row>
    <row r="4" spans="1:14">
      <c r="B4" s="27" t="s">
        <v>5</v>
      </c>
      <c r="C4" s="27" t="s">
        <v>6</v>
      </c>
      <c r="D4" s="27" t="s">
        <v>7</v>
      </c>
      <c r="E4" s="28">
        <v>1624</v>
      </c>
      <c r="F4" s="29">
        <v>114</v>
      </c>
      <c r="G4" s="65">
        <f>VLOOKUP(Data[[#This Row],[Product]],Rates[#All],2,FALSE)</f>
        <v>14.49</v>
      </c>
      <c r="H4" s="65">
        <f>Data[[#This Row],[Units]]*Data[[#This Row],[Cost P Unit]]</f>
        <v>1651.8600000000001</v>
      </c>
      <c r="I4" s="65">
        <f>Data[[#This Row],[Amount]]-Data[[#This Row],[Total Cost]]</f>
        <v>-27.860000000000127</v>
      </c>
      <c r="J4" s="1">
        <v>1</v>
      </c>
      <c r="K4" s="5" t="s">
        <v>44</v>
      </c>
      <c r="L4" s="86"/>
      <c r="M4" s="5" t="s">
        <v>31</v>
      </c>
      <c r="N4" s="61">
        <v>9.33</v>
      </c>
    </row>
    <row r="5" spans="1:14">
      <c r="B5" s="27" t="s">
        <v>8</v>
      </c>
      <c r="C5" s="27" t="s">
        <v>9</v>
      </c>
      <c r="D5" s="27" t="s">
        <v>10</v>
      </c>
      <c r="E5" s="28">
        <v>6706</v>
      </c>
      <c r="F5" s="29">
        <v>459</v>
      </c>
      <c r="G5" s="65">
        <f>VLOOKUP(Data[[#This Row],[Product]],Rates[#All],2,FALSE)</f>
        <v>8.65</v>
      </c>
      <c r="H5" s="65">
        <f>Data[[#This Row],[Units]]*Data[[#This Row],[Cost P Unit]]</f>
        <v>3970.3500000000004</v>
      </c>
      <c r="I5" s="65"/>
      <c r="J5" s="1">
        <v>2</v>
      </c>
      <c r="K5" s="6" t="s">
        <v>45</v>
      </c>
      <c r="M5" s="6" t="s">
        <v>24</v>
      </c>
      <c r="N5" s="62">
        <v>11.7</v>
      </c>
    </row>
    <row r="6" spans="1:14">
      <c r="B6" s="27" t="s">
        <v>11</v>
      </c>
      <c r="C6" s="27" t="s">
        <v>9</v>
      </c>
      <c r="D6" s="27" t="s">
        <v>12</v>
      </c>
      <c r="E6" s="28">
        <v>959</v>
      </c>
      <c r="F6" s="29">
        <v>147</v>
      </c>
      <c r="G6" s="65">
        <f>VLOOKUP(Data[[#This Row],[Product]],Rates[#All],2,FALSE)</f>
        <v>11.88</v>
      </c>
      <c r="H6" s="65">
        <f>Data[[#This Row],[Units]]*Data[[#This Row],[Cost P Unit]]</f>
        <v>1746.3600000000001</v>
      </c>
      <c r="I6" s="65"/>
      <c r="J6" s="1">
        <v>3</v>
      </c>
      <c r="K6" s="5" t="s">
        <v>46</v>
      </c>
      <c r="M6" s="5" t="s">
        <v>12</v>
      </c>
      <c r="N6" s="61">
        <v>11.88</v>
      </c>
    </row>
    <row r="7" spans="1:14">
      <c r="B7" s="27" t="s">
        <v>13</v>
      </c>
      <c r="C7" s="27" t="s">
        <v>14</v>
      </c>
      <c r="D7" s="27" t="s">
        <v>15</v>
      </c>
      <c r="E7" s="28">
        <v>9632</v>
      </c>
      <c r="F7" s="29">
        <v>288</v>
      </c>
      <c r="G7" s="65">
        <f>VLOOKUP(Data[[#This Row],[Product]],Rates[#All],2,FALSE)</f>
        <v>6.47</v>
      </c>
      <c r="H7" s="65">
        <f>Data[[#This Row],[Units]]*Data[[#This Row],[Cost P Unit]]</f>
        <v>1863.36</v>
      </c>
      <c r="I7" s="65"/>
      <c r="J7" s="1">
        <v>4</v>
      </c>
      <c r="K7" s="6" t="s">
        <v>47</v>
      </c>
      <c r="M7" s="6" t="s">
        <v>37</v>
      </c>
      <c r="N7" s="62">
        <v>11.73</v>
      </c>
    </row>
    <row r="8" spans="1:14">
      <c r="B8" s="27" t="s">
        <v>16</v>
      </c>
      <c r="C8" s="27" t="s">
        <v>17</v>
      </c>
      <c r="D8" s="27" t="s">
        <v>18</v>
      </c>
      <c r="E8" s="28">
        <v>2100</v>
      </c>
      <c r="F8" s="29">
        <v>414</v>
      </c>
      <c r="G8" s="65">
        <f>VLOOKUP(Data[[#This Row],[Product]],Rates[#All],2,FALSE)</f>
        <v>13.15</v>
      </c>
      <c r="H8" s="65">
        <f>Data[[#This Row],[Units]]*Data[[#This Row],[Cost P Unit]]</f>
        <v>5444.1</v>
      </c>
      <c r="I8" s="65"/>
      <c r="J8" s="1">
        <v>5</v>
      </c>
      <c r="K8" s="5" t="s">
        <v>48</v>
      </c>
      <c r="M8" s="5" t="s">
        <v>29</v>
      </c>
      <c r="N8" s="61">
        <v>8.7899999999999991</v>
      </c>
    </row>
    <row r="9" spans="1:14">
      <c r="B9" s="27" t="s">
        <v>5</v>
      </c>
      <c r="C9" s="27" t="s">
        <v>9</v>
      </c>
      <c r="D9" s="27" t="s">
        <v>19</v>
      </c>
      <c r="E9" s="28">
        <v>8869</v>
      </c>
      <c r="F9" s="29">
        <v>432</v>
      </c>
      <c r="G9" s="65">
        <f>VLOOKUP(Data[[#This Row],[Product]],Rates[#All],2,FALSE)</f>
        <v>12.37</v>
      </c>
      <c r="H9" s="65">
        <f>Data[[#This Row],[Units]]*Data[[#This Row],[Cost P Unit]]</f>
        <v>5343.8399999999992</v>
      </c>
      <c r="I9" s="65"/>
      <c r="J9" s="1">
        <v>6</v>
      </c>
      <c r="K9" s="6" t="s">
        <v>49</v>
      </c>
      <c r="M9" s="6" t="s">
        <v>28</v>
      </c>
      <c r="N9" s="62">
        <v>3.11</v>
      </c>
    </row>
    <row r="10" spans="1:14">
      <c r="B10" s="27" t="s">
        <v>16</v>
      </c>
      <c r="C10" s="27" t="s">
        <v>20</v>
      </c>
      <c r="D10" s="27" t="s">
        <v>21</v>
      </c>
      <c r="E10" s="28">
        <v>2681</v>
      </c>
      <c r="F10" s="29">
        <v>54</v>
      </c>
      <c r="G10" s="65">
        <f>VLOOKUP(Data[[#This Row],[Product]],Rates[#All],2,FALSE)</f>
        <v>5.79</v>
      </c>
      <c r="H10" s="65">
        <f>Data[[#This Row],[Units]]*Data[[#This Row],[Cost P Unit]]</f>
        <v>312.66000000000003</v>
      </c>
      <c r="I10" s="65"/>
      <c r="J10" s="1">
        <v>7</v>
      </c>
      <c r="K10" s="5" t="s">
        <v>50</v>
      </c>
      <c r="M10" s="5" t="s">
        <v>15</v>
      </c>
      <c r="N10" s="61">
        <v>6.47</v>
      </c>
    </row>
    <row r="11" spans="1:14">
      <c r="B11" s="27" t="s">
        <v>8</v>
      </c>
      <c r="C11" s="27" t="s">
        <v>9</v>
      </c>
      <c r="D11" s="27" t="s">
        <v>22</v>
      </c>
      <c r="E11" s="28">
        <v>5012</v>
      </c>
      <c r="F11" s="29">
        <v>210</v>
      </c>
      <c r="G11" s="65">
        <f>VLOOKUP(Data[[#This Row],[Product]],Rates[#All],2,FALSE)</f>
        <v>9.77</v>
      </c>
      <c r="H11" s="65">
        <f>Data[[#This Row],[Units]]*Data[[#This Row],[Cost P Unit]]</f>
        <v>2051.6999999999998</v>
      </c>
      <c r="I11" s="65"/>
      <c r="J11" s="1">
        <v>8</v>
      </c>
      <c r="K11" s="6" t="s">
        <v>51</v>
      </c>
      <c r="M11" s="6" t="s">
        <v>36</v>
      </c>
      <c r="N11" s="62">
        <v>7.64</v>
      </c>
    </row>
    <row r="12" spans="1:14">
      <c r="B12" s="27" t="s">
        <v>23</v>
      </c>
      <c r="C12" s="27" t="s">
        <v>20</v>
      </c>
      <c r="D12" s="27" t="s">
        <v>24</v>
      </c>
      <c r="E12" s="28">
        <v>1281</v>
      </c>
      <c r="F12" s="29">
        <v>75</v>
      </c>
      <c r="G12" s="65">
        <f>VLOOKUP(Data[[#This Row],[Product]],Rates[#All],2,FALSE)</f>
        <v>11.7</v>
      </c>
      <c r="H12" s="65">
        <f>Data[[#This Row],[Units]]*Data[[#This Row],[Cost P Unit]]</f>
        <v>877.5</v>
      </c>
      <c r="I12" s="65"/>
      <c r="J12" s="1">
        <v>9</v>
      </c>
      <c r="K12" s="5" t="s">
        <v>52</v>
      </c>
      <c r="M12" s="5" t="s">
        <v>33</v>
      </c>
      <c r="N12" s="61">
        <v>10.62</v>
      </c>
    </row>
    <row r="13" spans="1:14">
      <c r="B13" s="27" t="s">
        <v>25</v>
      </c>
      <c r="C13" s="27" t="s">
        <v>6</v>
      </c>
      <c r="D13" s="27" t="s">
        <v>24</v>
      </c>
      <c r="E13" s="28">
        <v>4991</v>
      </c>
      <c r="F13" s="29">
        <v>12</v>
      </c>
      <c r="G13" s="65">
        <f>VLOOKUP(Data[[#This Row],[Product]],Rates[#All],2,FALSE)</f>
        <v>11.7</v>
      </c>
      <c r="H13" s="65">
        <f>Data[[#This Row],[Units]]*Data[[#This Row],[Cost P Unit]]</f>
        <v>140.39999999999998</v>
      </c>
      <c r="I13" s="65"/>
      <c r="J13" s="1">
        <v>10</v>
      </c>
      <c r="K13" s="6" t="s">
        <v>53</v>
      </c>
      <c r="M13" s="6" t="s">
        <v>41</v>
      </c>
      <c r="N13" s="62">
        <v>9</v>
      </c>
    </row>
    <row r="14" spans="1:14">
      <c r="B14" s="27" t="s">
        <v>26</v>
      </c>
      <c r="C14" s="27" t="s">
        <v>17</v>
      </c>
      <c r="D14" s="27" t="s">
        <v>18</v>
      </c>
      <c r="E14" s="28">
        <v>1785</v>
      </c>
      <c r="F14" s="29">
        <v>462</v>
      </c>
      <c r="G14" s="65">
        <f>VLOOKUP(Data[[#This Row],[Product]],Rates[#All],2,FALSE)</f>
        <v>13.15</v>
      </c>
      <c r="H14" s="65">
        <f>Data[[#This Row],[Units]]*Data[[#This Row],[Cost P Unit]]</f>
        <v>6075.3</v>
      </c>
      <c r="I14" s="65"/>
      <c r="M14" s="5" t="s">
        <v>22</v>
      </c>
      <c r="N14" s="61">
        <v>9.77</v>
      </c>
    </row>
    <row r="15" spans="1:14">
      <c r="B15" s="27" t="s">
        <v>27</v>
      </c>
      <c r="C15" s="27" t="s">
        <v>6</v>
      </c>
      <c r="D15" s="27" t="s">
        <v>28</v>
      </c>
      <c r="E15" s="28">
        <v>3983</v>
      </c>
      <c r="F15" s="29">
        <v>144</v>
      </c>
      <c r="G15" s="65">
        <f>VLOOKUP(Data[[#This Row],[Product]],Rates[#All],2,FALSE)</f>
        <v>3.11</v>
      </c>
      <c r="H15" s="65">
        <f>Data[[#This Row],[Units]]*Data[[#This Row],[Cost P Unit]]</f>
        <v>447.84</v>
      </c>
      <c r="I15" s="65"/>
      <c r="M15" s="6" t="s">
        <v>34</v>
      </c>
      <c r="N15" s="62">
        <v>6.49</v>
      </c>
    </row>
    <row r="16" spans="1:14">
      <c r="B16" s="27" t="s">
        <v>11</v>
      </c>
      <c r="C16" s="27" t="s">
        <v>20</v>
      </c>
      <c r="D16" s="27" t="s">
        <v>29</v>
      </c>
      <c r="E16" s="28">
        <v>2646</v>
      </c>
      <c r="F16" s="29">
        <v>120</v>
      </c>
      <c r="G16" s="65">
        <f>VLOOKUP(Data[[#This Row],[Product]],Rates[#All],2,FALSE)</f>
        <v>8.7899999999999991</v>
      </c>
      <c r="H16" s="65">
        <f>Data[[#This Row],[Units]]*Data[[#This Row],[Cost P Unit]]</f>
        <v>1054.8</v>
      </c>
      <c r="I16" s="65"/>
      <c r="M16" s="5" t="s">
        <v>38</v>
      </c>
      <c r="N16" s="61">
        <v>4.97</v>
      </c>
    </row>
    <row r="17" spans="2:14">
      <c r="B17" s="27" t="s">
        <v>26</v>
      </c>
      <c r="C17" s="27" t="s">
        <v>30</v>
      </c>
      <c r="D17" s="27" t="s">
        <v>31</v>
      </c>
      <c r="E17" s="28">
        <v>252</v>
      </c>
      <c r="F17" s="29">
        <v>54</v>
      </c>
      <c r="G17" s="65">
        <f>VLOOKUP(Data[[#This Row],[Product]],Rates[#All],2,FALSE)</f>
        <v>9.33</v>
      </c>
      <c r="H17" s="65">
        <f>Data[[#This Row],[Units]]*Data[[#This Row],[Cost P Unit]]</f>
        <v>503.82</v>
      </c>
      <c r="I17" s="65"/>
      <c r="M17" s="6" t="s">
        <v>18</v>
      </c>
      <c r="N17" s="62">
        <v>13.15</v>
      </c>
    </row>
    <row r="18" spans="2:14">
      <c r="B18" s="27" t="s">
        <v>27</v>
      </c>
      <c r="C18" s="27" t="s">
        <v>9</v>
      </c>
      <c r="D18" s="27" t="s">
        <v>18</v>
      </c>
      <c r="E18" s="28">
        <v>2464</v>
      </c>
      <c r="F18" s="29">
        <v>234</v>
      </c>
      <c r="G18" s="65">
        <f>VLOOKUP(Data[[#This Row],[Product]],Rates[#All],2,FALSE)</f>
        <v>13.15</v>
      </c>
      <c r="H18" s="65">
        <f>Data[[#This Row],[Units]]*Data[[#This Row],[Cost P Unit]]</f>
        <v>3077.1</v>
      </c>
      <c r="I18" s="65"/>
      <c r="M18" s="5" t="s">
        <v>42</v>
      </c>
      <c r="N18" s="61">
        <v>5.6</v>
      </c>
    </row>
    <row r="19" spans="2:14">
      <c r="B19" s="27" t="s">
        <v>27</v>
      </c>
      <c r="C19" s="27" t="s">
        <v>9</v>
      </c>
      <c r="D19" s="27" t="s">
        <v>32</v>
      </c>
      <c r="E19" s="28">
        <v>2114</v>
      </c>
      <c r="F19" s="29">
        <v>66</v>
      </c>
      <c r="G19" s="65">
        <f>VLOOKUP(Data[[#This Row],[Product]],Rates[#All],2,FALSE)</f>
        <v>7.16</v>
      </c>
      <c r="H19" s="65">
        <f>Data[[#This Row],[Units]]*Data[[#This Row],[Cost P Unit]]</f>
        <v>472.56</v>
      </c>
      <c r="I19" s="65"/>
      <c r="M19" s="6" t="s">
        <v>39</v>
      </c>
      <c r="N19" s="62">
        <v>16.73</v>
      </c>
    </row>
    <row r="20" spans="2:14">
      <c r="B20" s="27" t="s">
        <v>16</v>
      </c>
      <c r="C20" s="27" t="s">
        <v>6</v>
      </c>
      <c r="D20" s="27" t="s">
        <v>21</v>
      </c>
      <c r="E20" s="28">
        <v>7693</v>
      </c>
      <c r="F20" s="29">
        <v>87</v>
      </c>
      <c r="G20" s="65">
        <f>VLOOKUP(Data[[#This Row],[Product]],Rates[#All],2,FALSE)</f>
        <v>5.79</v>
      </c>
      <c r="H20" s="65">
        <f>Data[[#This Row],[Units]]*Data[[#This Row],[Cost P Unit]]</f>
        <v>503.73</v>
      </c>
      <c r="I20" s="65"/>
      <c r="M20" s="5" t="s">
        <v>40</v>
      </c>
      <c r="N20" s="61">
        <v>10.38</v>
      </c>
    </row>
    <row r="21" spans="2:14">
      <c r="B21" s="27" t="s">
        <v>25</v>
      </c>
      <c r="C21" s="27" t="s">
        <v>30</v>
      </c>
      <c r="D21" s="27" t="s">
        <v>33</v>
      </c>
      <c r="E21" s="28">
        <v>15610</v>
      </c>
      <c r="F21" s="29">
        <v>339</v>
      </c>
      <c r="G21" s="65">
        <f>VLOOKUP(Data[[#This Row],[Product]],Rates[#All],2,FALSE)</f>
        <v>10.62</v>
      </c>
      <c r="H21" s="65">
        <f>Data[[#This Row],[Units]]*Data[[#This Row],[Cost P Unit]]</f>
        <v>3600.18</v>
      </c>
      <c r="I21" s="65"/>
      <c r="M21" s="6" t="s">
        <v>32</v>
      </c>
      <c r="N21" s="62">
        <v>7.16</v>
      </c>
    </row>
    <row r="22" spans="2:14">
      <c r="B22" s="27" t="s">
        <v>13</v>
      </c>
      <c r="C22" s="27" t="s">
        <v>30</v>
      </c>
      <c r="D22" s="27" t="s">
        <v>22</v>
      </c>
      <c r="E22" s="28">
        <v>336</v>
      </c>
      <c r="F22" s="29">
        <v>144</v>
      </c>
      <c r="G22" s="65">
        <f>VLOOKUP(Data[[#This Row],[Product]],Rates[#All],2,FALSE)</f>
        <v>9.77</v>
      </c>
      <c r="H22" s="65">
        <f>Data[[#This Row],[Units]]*Data[[#This Row],[Cost P Unit]]</f>
        <v>1406.8799999999999</v>
      </c>
      <c r="I22" s="65"/>
      <c r="M22" s="5" t="s">
        <v>7</v>
      </c>
      <c r="N22" s="61">
        <v>14.49</v>
      </c>
    </row>
    <row r="23" spans="2:14">
      <c r="B23" s="27" t="s">
        <v>26</v>
      </c>
      <c r="C23" s="27" t="s">
        <v>17</v>
      </c>
      <c r="D23" s="27" t="s">
        <v>33</v>
      </c>
      <c r="E23" s="28">
        <v>9443</v>
      </c>
      <c r="F23" s="29">
        <v>162</v>
      </c>
      <c r="G23" s="65">
        <f>VLOOKUP(Data[[#This Row],[Product]],Rates[#All],2,FALSE)</f>
        <v>10.62</v>
      </c>
      <c r="H23" s="65">
        <f>Data[[#This Row],[Units]]*Data[[#This Row],[Cost P Unit]]</f>
        <v>1720.4399999999998</v>
      </c>
      <c r="I23" s="65"/>
      <c r="M23" s="6" t="s">
        <v>21</v>
      </c>
      <c r="N23" s="62">
        <v>5.79</v>
      </c>
    </row>
    <row r="24" spans="2:14">
      <c r="B24" s="27" t="s">
        <v>11</v>
      </c>
      <c r="C24" s="27" t="s">
        <v>30</v>
      </c>
      <c r="D24" s="27" t="s">
        <v>34</v>
      </c>
      <c r="E24" s="28">
        <v>8155</v>
      </c>
      <c r="F24" s="29">
        <v>90</v>
      </c>
      <c r="G24" s="65">
        <f>VLOOKUP(Data[[#This Row],[Product]],Rates[#All],2,FALSE)</f>
        <v>6.49</v>
      </c>
      <c r="H24" s="65">
        <f>Data[[#This Row],[Units]]*Data[[#This Row],[Cost P Unit]]</f>
        <v>584.1</v>
      </c>
      <c r="I24" s="65"/>
      <c r="M24" s="5" t="s">
        <v>10</v>
      </c>
      <c r="N24" s="61">
        <v>8.65</v>
      </c>
    </row>
    <row r="25" spans="2:14">
      <c r="B25" s="27" t="s">
        <v>8</v>
      </c>
      <c r="C25" s="27" t="s">
        <v>20</v>
      </c>
      <c r="D25" s="27" t="s">
        <v>34</v>
      </c>
      <c r="E25" s="28">
        <v>1701</v>
      </c>
      <c r="F25" s="29">
        <v>234</v>
      </c>
      <c r="G25" s="65">
        <f>VLOOKUP(Data[[#This Row],[Product]],Rates[#All],2,FALSE)</f>
        <v>6.49</v>
      </c>
      <c r="H25" s="65">
        <f>Data[[#This Row],[Units]]*Data[[#This Row],[Cost P Unit]]</f>
        <v>1518.66</v>
      </c>
      <c r="I25" s="65"/>
      <c r="M25" s="42" t="s">
        <v>19</v>
      </c>
      <c r="N25" s="64">
        <v>12.37</v>
      </c>
    </row>
    <row r="26" spans="2:14">
      <c r="B26" s="27" t="s">
        <v>35</v>
      </c>
      <c r="C26" s="27" t="s">
        <v>20</v>
      </c>
      <c r="D26" s="27" t="s">
        <v>22</v>
      </c>
      <c r="E26" s="28">
        <v>2205</v>
      </c>
      <c r="F26" s="29">
        <v>141</v>
      </c>
      <c r="G26" s="65">
        <f>VLOOKUP(Data[[#This Row],[Product]],Rates[#All],2,FALSE)</f>
        <v>9.77</v>
      </c>
      <c r="H26" s="65">
        <f>Data[[#This Row],[Units]]*Data[[#This Row],[Cost P Unit]]</f>
        <v>1377.57</v>
      </c>
      <c r="I26" s="65"/>
    </row>
    <row r="27" spans="2:14">
      <c r="B27" s="27" t="s">
        <v>8</v>
      </c>
      <c r="C27" s="27" t="s">
        <v>6</v>
      </c>
      <c r="D27" s="27" t="s">
        <v>36</v>
      </c>
      <c r="E27" s="28">
        <v>1771</v>
      </c>
      <c r="F27" s="29">
        <v>204</v>
      </c>
      <c r="G27" s="65">
        <f>VLOOKUP(Data[[#This Row],[Product]],Rates[#All],2,FALSE)</f>
        <v>7.64</v>
      </c>
      <c r="H27" s="65">
        <f>Data[[#This Row],[Units]]*Data[[#This Row],[Cost P Unit]]</f>
        <v>1558.56</v>
      </c>
      <c r="I27" s="65"/>
    </row>
    <row r="28" spans="2:14">
      <c r="B28" s="27" t="s">
        <v>13</v>
      </c>
      <c r="C28" s="27" t="s">
        <v>9</v>
      </c>
      <c r="D28" s="27" t="s">
        <v>37</v>
      </c>
      <c r="E28" s="28">
        <v>2114</v>
      </c>
      <c r="F28" s="29">
        <v>186</v>
      </c>
      <c r="G28" s="65">
        <f>VLOOKUP(Data[[#This Row],[Product]],Rates[#All],2,FALSE)</f>
        <v>11.73</v>
      </c>
      <c r="H28" s="65">
        <f>Data[[#This Row],[Units]]*Data[[#This Row],[Cost P Unit]]</f>
        <v>2181.7800000000002</v>
      </c>
      <c r="I28" s="65"/>
    </row>
    <row r="29" spans="2:14">
      <c r="B29" s="27" t="s">
        <v>13</v>
      </c>
      <c r="C29" s="27" t="s">
        <v>14</v>
      </c>
      <c r="D29" s="27" t="s">
        <v>31</v>
      </c>
      <c r="E29" s="28">
        <v>10311</v>
      </c>
      <c r="F29" s="29">
        <v>231</v>
      </c>
      <c r="G29" s="65">
        <f>VLOOKUP(Data[[#This Row],[Product]],Rates[#All],2,FALSE)</f>
        <v>9.33</v>
      </c>
      <c r="H29" s="65">
        <f>Data[[#This Row],[Units]]*Data[[#This Row],[Cost P Unit]]</f>
        <v>2155.23</v>
      </c>
      <c r="I29" s="65"/>
    </row>
    <row r="30" spans="2:14">
      <c r="B30" s="27" t="s">
        <v>27</v>
      </c>
      <c r="C30" s="27" t="s">
        <v>17</v>
      </c>
      <c r="D30" s="27" t="s">
        <v>29</v>
      </c>
      <c r="E30" s="28">
        <v>21</v>
      </c>
      <c r="F30" s="29">
        <v>168</v>
      </c>
      <c r="G30" s="65">
        <f>VLOOKUP(Data[[#This Row],[Product]],Rates[#All],2,FALSE)</f>
        <v>8.7899999999999991</v>
      </c>
      <c r="H30" s="65">
        <f>Data[[#This Row],[Units]]*Data[[#This Row],[Cost P Unit]]</f>
        <v>1476.7199999999998</v>
      </c>
      <c r="I30" s="65"/>
    </row>
    <row r="31" spans="2:14">
      <c r="B31" s="27" t="s">
        <v>35</v>
      </c>
      <c r="C31" s="27" t="s">
        <v>9</v>
      </c>
      <c r="D31" s="27" t="s">
        <v>33</v>
      </c>
      <c r="E31" s="28">
        <v>1974</v>
      </c>
      <c r="F31" s="29">
        <v>195</v>
      </c>
      <c r="G31" s="65">
        <f>VLOOKUP(Data[[#This Row],[Product]],Rates[#All],2,FALSE)</f>
        <v>10.62</v>
      </c>
      <c r="H31" s="65">
        <f>Data[[#This Row],[Units]]*Data[[#This Row],[Cost P Unit]]</f>
        <v>2070.8999999999996</v>
      </c>
      <c r="I31" s="65"/>
    </row>
    <row r="32" spans="2:14">
      <c r="B32" s="27" t="s">
        <v>25</v>
      </c>
      <c r="C32" s="27" t="s">
        <v>14</v>
      </c>
      <c r="D32" s="27" t="s">
        <v>34</v>
      </c>
      <c r="E32" s="28">
        <v>6314</v>
      </c>
      <c r="F32" s="29">
        <v>15</v>
      </c>
      <c r="G32" s="65">
        <f>VLOOKUP(Data[[#This Row],[Product]],Rates[#All],2,FALSE)</f>
        <v>6.49</v>
      </c>
      <c r="H32" s="65">
        <f>Data[[#This Row],[Units]]*Data[[#This Row],[Cost P Unit]]</f>
        <v>97.350000000000009</v>
      </c>
      <c r="I32" s="65"/>
    </row>
    <row r="33" spans="2:9">
      <c r="B33" s="27" t="s">
        <v>35</v>
      </c>
      <c r="C33" s="27" t="s">
        <v>6</v>
      </c>
      <c r="D33" s="27" t="s">
        <v>34</v>
      </c>
      <c r="E33" s="28">
        <v>4683</v>
      </c>
      <c r="F33" s="29">
        <v>30</v>
      </c>
      <c r="G33" s="65">
        <f>VLOOKUP(Data[[#This Row],[Product]],Rates[#All],2,FALSE)</f>
        <v>6.49</v>
      </c>
      <c r="H33" s="65">
        <f>Data[[#This Row],[Units]]*Data[[#This Row],[Cost P Unit]]</f>
        <v>194.70000000000002</v>
      </c>
      <c r="I33" s="65"/>
    </row>
    <row r="34" spans="2:9">
      <c r="B34" s="27" t="s">
        <v>13</v>
      </c>
      <c r="C34" s="27" t="s">
        <v>6</v>
      </c>
      <c r="D34" s="27" t="s">
        <v>38</v>
      </c>
      <c r="E34" s="28">
        <v>6398</v>
      </c>
      <c r="F34" s="29">
        <v>102</v>
      </c>
      <c r="G34" s="65">
        <f>VLOOKUP(Data[[#This Row],[Product]],Rates[#All],2,FALSE)</f>
        <v>4.97</v>
      </c>
      <c r="H34" s="65">
        <f>Data[[#This Row],[Units]]*Data[[#This Row],[Cost P Unit]]</f>
        <v>506.94</v>
      </c>
      <c r="I34" s="65"/>
    </row>
    <row r="35" spans="2:9">
      <c r="B35" s="27" t="s">
        <v>26</v>
      </c>
      <c r="C35" s="27" t="s">
        <v>9</v>
      </c>
      <c r="D35" s="27" t="s">
        <v>36</v>
      </c>
      <c r="E35" s="28">
        <v>553</v>
      </c>
      <c r="F35" s="29">
        <v>15</v>
      </c>
      <c r="G35" s="65">
        <f>VLOOKUP(Data[[#This Row],[Product]],Rates[#All],2,FALSE)</f>
        <v>7.64</v>
      </c>
      <c r="H35" s="65">
        <f>Data[[#This Row],[Units]]*Data[[#This Row],[Cost P Unit]]</f>
        <v>114.6</v>
      </c>
      <c r="I35" s="65"/>
    </row>
    <row r="36" spans="2:9">
      <c r="B36" s="27" t="s">
        <v>8</v>
      </c>
      <c r="C36" s="27" t="s">
        <v>17</v>
      </c>
      <c r="D36" s="27" t="s">
        <v>7</v>
      </c>
      <c r="E36" s="28">
        <v>7021</v>
      </c>
      <c r="F36" s="29">
        <v>183</v>
      </c>
      <c r="G36" s="65">
        <f>VLOOKUP(Data[[#This Row],[Product]],Rates[#All],2,FALSE)</f>
        <v>14.49</v>
      </c>
      <c r="H36" s="65">
        <f>Data[[#This Row],[Units]]*Data[[#This Row],[Cost P Unit]]</f>
        <v>2651.67</v>
      </c>
      <c r="I36" s="65">
        <f>Data[[#This Row],[Amount]]-Data[[#This Row],[Total Cost]]</f>
        <v>4369.33</v>
      </c>
    </row>
    <row r="37" spans="2:9">
      <c r="B37" s="27" t="s">
        <v>5</v>
      </c>
      <c r="C37" s="27" t="s">
        <v>17</v>
      </c>
      <c r="D37" s="27" t="s">
        <v>22</v>
      </c>
      <c r="E37" s="28">
        <v>5817</v>
      </c>
      <c r="F37" s="29">
        <v>12</v>
      </c>
      <c r="G37" s="65">
        <f>VLOOKUP(Data[[#This Row],[Product]],Rates[#All],2,FALSE)</f>
        <v>9.77</v>
      </c>
      <c r="H37" s="65">
        <f>Data[[#This Row],[Units]]*Data[[#This Row],[Cost P Unit]]</f>
        <v>117.24</v>
      </c>
      <c r="I37" s="65"/>
    </row>
    <row r="38" spans="2:9">
      <c r="B38" s="27" t="s">
        <v>13</v>
      </c>
      <c r="C38" s="27" t="s">
        <v>17</v>
      </c>
      <c r="D38" s="27" t="s">
        <v>24</v>
      </c>
      <c r="E38" s="28">
        <v>3976</v>
      </c>
      <c r="F38" s="29">
        <v>72</v>
      </c>
      <c r="G38" s="65">
        <f>VLOOKUP(Data[[#This Row],[Product]],Rates[#All],2,FALSE)</f>
        <v>11.7</v>
      </c>
      <c r="H38" s="65">
        <f>Data[[#This Row],[Units]]*Data[[#This Row],[Cost P Unit]]</f>
        <v>842.4</v>
      </c>
      <c r="I38" s="65"/>
    </row>
    <row r="39" spans="2:9">
      <c r="B39" s="27" t="s">
        <v>16</v>
      </c>
      <c r="C39" s="27" t="s">
        <v>20</v>
      </c>
      <c r="D39" s="27" t="s">
        <v>39</v>
      </c>
      <c r="E39" s="28">
        <v>1134</v>
      </c>
      <c r="F39" s="29">
        <v>282</v>
      </c>
      <c r="G39" s="65">
        <f>VLOOKUP(Data[[#This Row],[Product]],Rates[#All],2,FALSE)</f>
        <v>16.73</v>
      </c>
      <c r="H39" s="65">
        <f>Data[[#This Row],[Units]]*Data[[#This Row],[Cost P Unit]]</f>
        <v>4717.8599999999997</v>
      </c>
      <c r="I39" s="65"/>
    </row>
    <row r="40" spans="2:9">
      <c r="B40" s="27" t="s">
        <v>26</v>
      </c>
      <c r="C40" s="27" t="s">
        <v>17</v>
      </c>
      <c r="D40" s="27" t="s">
        <v>40</v>
      </c>
      <c r="E40" s="28">
        <v>6027</v>
      </c>
      <c r="F40" s="29">
        <v>144</v>
      </c>
      <c r="G40" s="65">
        <f>VLOOKUP(Data[[#This Row],[Product]],Rates[#All],2,FALSE)</f>
        <v>10.38</v>
      </c>
      <c r="H40" s="65">
        <f>Data[[#This Row],[Units]]*Data[[#This Row],[Cost P Unit]]</f>
        <v>1494.72</v>
      </c>
      <c r="I40" s="65"/>
    </row>
    <row r="41" spans="2:9">
      <c r="B41" s="27" t="s">
        <v>16</v>
      </c>
      <c r="C41" s="27" t="s">
        <v>6</v>
      </c>
      <c r="D41" s="27" t="s">
        <v>29</v>
      </c>
      <c r="E41" s="28">
        <v>1904</v>
      </c>
      <c r="F41" s="29">
        <v>405</v>
      </c>
      <c r="G41" s="65">
        <f>VLOOKUP(Data[[#This Row],[Product]],Rates[#All],2,FALSE)</f>
        <v>8.7899999999999991</v>
      </c>
      <c r="H41" s="65">
        <f>Data[[#This Row],[Units]]*Data[[#This Row],[Cost P Unit]]</f>
        <v>3559.95</v>
      </c>
      <c r="I41" s="65"/>
    </row>
    <row r="42" spans="2:9">
      <c r="B42" s="27" t="s">
        <v>23</v>
      </c>
      <c r="C42" s="27" t="s">
        <v>30</v>
      </c>
      <c r="D42" s="27" t="s">
        <v>10</v>
      </c>
      <c r="E42" s="28">
        <v>3262</v>
      </c>
      <c r="F42" s="29">
        <v>75</v>
      </c>
      <c r="G42" s="65">
        <f>VLOOKUP(Data[[#This Row],[Product]],Rates[#All],2,FALSE)</f>
        <v>8.65</v>
      </c>
      <c r="H42" s="65">
        <f>Data[[#This Row],[Units]]*Data[[#This Row],[Cost P Unit]]</f>
        <v>648.75</v>
      </c>
      <c r="I42" s="65"/>
    </row>
    <row r="43" spans="2:9">
      <c r="B43" s="27" t="s">
        <v>5</v>
      </c>
      <c r="C43" s="27" t="s">
        <v>30</v>
      </c>
      <c r="D43" s="27" t="s">
        <v>39</v>
      </c>
      <c r="E43" s="28">
        <v>2289</v>
      </c>
      <c r="F43" s="29">
        <v>135</v>
      </c>
      <c r="G43" s="65">
        <f>VLOOKUP(Data[[#This Row],[Product]],Rates[#All],2,FALSE)</f>
        <v>16.73</v>
      </c>
      <c r="H43" s="65">
        <f>Data[[#This Row],[Units]]*Data[[#This Row],[Cost P Unit]]</f>
        <v>2258.5500000000002</v>
      </c>
      <c r="I43" s="65"/>
    </row>
    <row r="44" spans="2:9">
      <c r="B44" s="27" t="s">
        <v>25</v>
      </c>
      <c r="C44" s="27" t="s">
        <v>30</v>
      </c>
      <c r="D44" s="27" t="s">
        <v>39</v>
      </c>
      <c r="E44" s="28">
        <v>6986</v>
      </c>
      <c r="F44" s="29">
        <v>21</v>
      </c>
      <c r="G44" s="65">
        <f>VLOOKUP(Data[[#This Row],[Product]],Rates[#All],2,FALSE)</f>
        <v>16.73</v>
      </c>
      <c r="H44" s="65">
        <f>Data[[#This Row],[Units]]*Data[[#This Row],[Cost P Unit]]</f>
        <v>351.33</v>
      </c>
      <c r="I44" s="65"/>
    </row>
    <row r="45" spans="2:9">
      <c r="B45" s="27" t="s">
        <v>26</v>
      </c>
      <c r="C45" s="27" t="s">
        <v>20</v>
      </c>
      <c r="D45" s="27" t="s">
        <v>34</v>
      </c>
      <c r="E45" s="28">
        <v>4417</v>
      </c>
      <c r="F45" s="29">
        <v>153</v>
      </c>
      <c r="G45" s="65">
        <f>VLOOKUP(Data[[#This Row],[Product]],Rates[#All],2,FALSE)</f>
        <v>6.49</v>
      </c>
      <c r="H45" s="65">
        <f>Data[[#This Row],[Units]]*Data[[#This Row],[Cost P Unit]]</f>
        <v>992.97</v>
      </c>
      <c r="I45" s="65"/>
    </row>
    <row r="46" spans="2:9">
      <c r="B46" s="27" t="s">
        <v>16</v>
      </c>
      <c r="C46" s="27" t="s">
        <v>30</v>
      </c>
      <c r="D46" s="27" t="s">
        <v>37</v>
      </c>
      <c r="E46" s="28">
        <v>1442</v>
      </c>
      <c r="F46" s="29">
        <v>15</v>
      </c>
      <c r="G46" s="65">
        <f>VLOOKUP(Data[[#This Row],[Product]],Rates[#All],2,FALSE)</f>
        <v>11.73</v>
      </c>
      <c r="H46" s="65">
        <f>Data[[#This Row],[Units]]*Data[[#This Row],[Cost P Unit]]</f>
        <v>175.95000000000002</v>
      </c>
      <c r="I46" s="65"/>
    </row>
    <row r="47" spans="2:9">
      <c r="B47" s="27" t="s">
        <v>27</v>
      </c>
      <c r="C47" s="27" t="s">
        <v>9</v>
      </c>
      <c r="D47" s="27" t="s">
        <v>24</v>
      </c>
      <c r="E47" s="28">
        <v>2415</v>
      </c>
      <c r="F47" s="29">
        <v>255</v>
      </c>
      <c r="G47" s="65">
        <f>VLOOKUP(Data[[#This Row],[Product]],Rates[#All],2,FALSE)</f>
        <v>11.7</v>
      </c>
      <c r="H47" s="65">
        <f>Data[[#This Row],[Units]]*Data[[#This Row],[Cost P Unit]]</f>
        <v>2983.5</v>
      </c>
      <c r="I47" s="65"/>
    </row>
    <row r="48" spans="2:9">
      <c r="B48" s="27" t="s">
        <v>26</v>
      </c>
      <c r="C48" s="27" t="s">
        <v>6</v>
      </c>
      <c r="D48" s="27" t="s">
        <v>36</v>
      </c>
      <c r="E48" s="28">
        <v>238</v>
      </c>
      <c r="F48" s="29">
        <v>18</v>
      </c>
      <c r="G48" s="65">
        <f>VLOOKUP(Data[[#This Row],[Product]],Rates[#All],2,FALSE)</f>
        <v>7.64</v>
      </c>
      <c r="H48" s="65">
        <f>Data[[#This Row],[Units]]*Data[[#This Row],[Cost P Unit]]</f>
        <v>137.51999999999998</v>
      </c>
      <c r="I48" s="65"/>
    </row>
    <row r="49" spans="2:9">
      <c r="B49" s="27" t="s">
        <v>16</v>
      </c>
      <c r="C49" s="27" t="s">
        <v>6</v>
      </c>
      <c r="D49" s="27" t="s">
        <v>34</v>
      </c>
      <c r="E49" s="28">
        <v>4949</v>
      </c>
      <c r="F49" s="29">
        <v>189</v>
      </c>
      <c r="G49" s="65">
        <f>VLOOKUP(Data[[#This Row],[Product]],Rates[#All],2,FALSE)</f>
        <v>6.49</v>
      </c>
      <c r="H49" s="65">
        <f>Data[[#This Row],[Units]]*Data[[#This Row],[Cost P Unit]]</f>
        <v>1226.6100000000001</v>
      </c>
      <c r="I49" s="65"/>
    </row>
    <row r="50" spans="2:9">
      <c r="B50" s="27" t="s">
        <v>25</v>
      </c>
      <c r="C50" s="27" t="s">
        <v>20</v>
      </c>
      <c r="D50" s="27" t="s">
        <v>10</v>
      </c>
      <c r="E50" s="28">
        <v>5075</v>
      </c>
      <c r="F50" s="29">
        <v>21</v>
      </c>
      <c r="G50" s="65">
        <f>VLOOKUP(Data[[#This Row],[Product]],Rates[#All],2,FALSE)</f>
        <v>8.65</v>
      </c>
      <c r="H50" s="65">
        <f>Data[[#This Row],[Units]]*Data[[#This Row],[Cost P Unit]]</f>
        <v>181.65</v>
      </c>
      <c r="I50" s="65"/>
    </row>
    <row r="51" spans="2:9">
      <c r="B51" s="27" t="s">
        <v>27</v>
      </c>
      <c r="C51" s="27" t="s">
        <v>14</v>
      </c>
      <c r="D51" s="27" t="s">
        <v>29</v>
      </c>
      <c r="E51" s="28">
        <v>9198</v>
      </c>
      <c r="F51" s="29">
        <v>36</v>
      </c>
      <c r="G51" s="65">
        <f>VLOOKUP(Data[[#This Row],[Product]],Rates[#All],2,FALSE)</f>
        <v>8.7899999999999991</v>
      </c>
      <c r="H51" s="65">
        <f>Data[[#This Row],[Units]]*Data[[#This Row],[Cost P Unit]]</f>
        <v>316.43999999999994</v>
      </c>
      <c r="I51" s="65"/>
    </row>
    <row r="52" spans="2:9">
      <c r="B52" s="27" t="s">
        <v>16</v>
      </c>
      <c r="C52" s="27" t="s">
        <v>30</v>
      </c>
      <c r="D52" s="27" t="s">
        <v>32</v>
      </c>
      <c r="E52" s="28">
        <v>3339</v>
      </c>
      <c r="F52" s="29">
        <v>75</v>
      </c>
      <c r="G52" s="65">
        <f>VLOOKUP(Data[[#This Row],[Product]],Rates[#All],2,FALSE)</f>
        <v>7.16</v>
      </c>
      <c r="H52" s="65">
        <f>Data[[#This Row],[Units]]*Data[[#This Row],[Cost P Unit]]</f>
        <v>537</v>
      </c>
      <c r="I52" s="65"/>
    </row>
    <row r="53" spans="2:9">
      <c r="B53" s="27" t="s">
        <v>5</v>
      </c>
      <c r="C53" s="27" t="s">
        <v>30</v>
      </c>
      <c r="D53" s="27" t="s">
        <v>28</v>
      </c>
      <c r="E53" s="28">
        <v>5019</v>
      </c>
      <c r="F53" s="29">
        <v>156</v>
      </c>
      <c r="G53" s="65">
        <f>VLOOKUP(Data[[#This Row],[Product]],Rates[#All],2,FALSE)</f>
        <v>3.11</v>
      </c>
      <c r="H53" s="65">
        <f>Data[[#This Row],[Units]]*Data[[#This Row],[Cost P Unit]]</f>
        <v>485.15999999999997</v>
      </c>
      <c r="I53" s="65"/>
    </row>
    <row r="54" spans="2:9">
      <c r="B54" s="27" t="s">
        <v>25</v>
      </c>
      <c r="C54" s="27" t="s">
        <v>14</v>
      </c>
      <c r="D54" s="27" t="s">
        <v>29</v>
      </c>
      <c r="E54" s="28">
        <v>16184</v>
      </c>
      <c r="F54" s="29">
        <v>39</v>
      </c>
      <c r="G54" s="65">
        <f>VLOOKUP(Data[[#This Row],[Product]],Rates[#All],2,FALSE)</f>
        <v>8.7899999999999991</v>
      </c>
      <c r="H54" s="65">
        <f>Data[[#This Row],[Units]]*Data[[#This Row],[Cost P Unit]]</f>
        <v>342.80999999999995</v>
      </c>
      <c r="I54" s="65"/>
    </row>
    <row r="55" spans="2:9">
      <c r="B55" s="27" t="s">
        <v>16</v>
      </c>
      <c r="C55" s="27" t="s">
        <v>14</v>
      </c>
      <c r="D55" s="27" t="s">
        <v>41</v>
      </c>
      <c r="E55" s="28">
        <v>497</v>
      </c>
      <c r="F55" s="29">
        <v>63</v>
      </c>
      <c r="G55" s="65">
        <f>VLOOKUP(Data[[#This Row],[Product]],Rates[#All],2,FALSE)</f>
        <v>9</v>
      </c>
      <c r="H55" s="65">
        <f>Data[[#This Row],[Units]]*Data[[#This Row],[Cost P Unit]]</f>
        <v>567</v>
      </c>
      <c r="I55" s="65"/>
    </row>
    <row r="56" spans="2:9">
      <c r="B56" s="27" t="s">
        <v>26</v>
      </c>
      <c r="C56" s="27" t="s">
        <v>14</v>
      </c>
      <c r="D56" s="27" t="s">
        <v>32</v>
      </c>
      <c r="E56" s="28">
        <v>8211</v>
      </c>
      <c r="F56" s="29">
        <v>75</v>
      </c>
      <c r="G56" s="65">
        <f>VLOOKUP(Data[[#This Row],[Product]],Rates[#All],2,FALSE)</f>
        <v>7.16</v>
      </c>
      <c r="H56" s="65">
        <f>Data[[#This Row],[Units]]*Data[[#This Row],[Cost P Unit]]</f>
        <v>537</v>
      </c>
      <c r="I56" s="65"/>
    </row>
    <row r="57" spans="2:9">
      <c r="B57" s="27" t="s">
        <v>26</v>
      </c>
      <c r="C57" s="27" t="s">
        <v>20</v>
      </c>
      <c r="D57" s="27" t="s">
        <v>40</v>
      </c>
      <c r="E57" s="28">
        <v>6580</v>
      </c>
      <c r="F57" s="29">
        <v>183</v>
      </c>
      <c r="G57" s="65">
        <f>VLOOKUP(Data[[#This Row],[Product]],Rates[#All],2,FALSE)</f>
        <v>10.38</v>
      </c>
      <c r="H57" s="65">
        <f>Data[[#This Row],[Units]]*Data[[#This Row],[Cost P Unit]]</f>
        <v>1899.5400000000002</v>
      </c>
      <c r="I57" s="65"/>
    </row>
    <row r="58" spans="2:9">
      <c r="B58" s="27" t="s">
        <v>13</v>
      </c>
      <c r="C58" s="27" t="s">
        <v>9</v>
      </c>
      <c r="D58" s="27" t="s">
        <v>31</v>
      </c>
      <c r="E58" s="28">
        <v>4760</v>
      </c>
      <c r="F58" s="29">
        <v>69</v>
      </c>
      <c r="G58" s="65">
        <f>VLOOKUP(Data[[#This Row],[Product]],Rates[#All],2,FALSE)</f>
        <v>9.33</v>
      </c>
      <c r="H58" s="65">
        <f>Data[[#This Row],[Units]]*Data[[#This Row],[Cost P Unit]]</f>
        <v>643.77</v>
      </c>
      <c r="I58" s="65"/>
    </row>
    <row r="59" spans="2:9">
      <c r="B59" s="27" t="s">
        <v>5</v>
      </c>
      <c r="C59" s="27" t="s">
        <v>14</v>
      </c>
      <c r="D59" s="27" t="s">
        <v>18</v>
      </c>
      <c r="E59" s="28">
        <v>5439</v>
      </c>
      <c r="F59" s="29">
        <v>30</v>
      </c>
      <c r="G59" s="65">
        <f>VLOOKUP(Data[[#This Row],[Product]],Rates[#All],2,FALSE)</f>
        <v>13.15</v>
      </c>
      <c r="H59" s="65">
        <f>Data[[#This Row],[Units]]*Data[[#This Row],[Cost P Unit]]</f>
        <v>394.5</v>
      </c>
      <c r="I59" s="65"/>
    </row>
    <row r="60" spans="2:9">
      <c r="B60" s="27" t="s">
        <v>13</v>
      </c>
      <c r="C60" s="27" t="s">
        <v>30</v>
      </c>
      <c r="D60" s="27" t="s">
        <v>28</v>
      </c>
      <c r="E60" s="28">
        <v>1463</v>
      </c>
      <c r="F60" s="29">
        <v>39</v>
      </c>
      <c r="G60" s="65">
        <f>VLOOKUP(Data[[#This Row],[Product]],Rates[#All],2,FALSE)</f>
        <v>3.11</v>
      </c>
      <c r="H60" s="65">
        <f>Data[[#This Row],[Units]]*Data[[#This Row],[Cost P Unit]]</f>
        <v>121.28999999999999</v>
      </c>
      <c r="I60" s="65"/>
    </row>
    <row r="61" spans="2:9">
      <c r="B61" s="27" t="s">
        <v>27</v>
      </c>
      <c r="C61" s="27" t="s">
        <v>30</v>
      </c>
      <c r="D61" s="27" t="s">
        <v>10</v>
      </c>
      <c r="E61" s="28">
        <v>7777</v>
      </c>
      <c r="F61" s="29">
        <v>504</v>
      </c>
      <c r="G61" s="65">
        <f>VLOOKUP(Data[[#This Row],[Product]],Rates[#All],2,FALSE)</f>
        <v>8.65</v>
      </c>
      <c r="H61" s="65">
        <f>Data[[#This Row],[Units]]*Data[[#This Row],[Cost P Unit]]</f>
        <v>4359.6000000000004</v>
      </c>
      <c r="I61" s="65"/>
    </row>
    <row r="62" spans="2:9">
      <c r="B62" s="27" t="s">
        <v>11</v>
      </c>
      <c r="C62" s="27" t="s">
        <v>6</v>
      </c>
      <c r="D62" s="27" t="s">
        <v>32</v>
      </c>
      <c r="E62" s="28">
        <v>1085</v>
      </c>
      <c r="F62" s="29">
        <v>273</v>
      </c>
      <c r="G62" s="65">
        <f>VLOOKUP(Data[[#This Row],[Product]],Rates[#All],2,FALSE)</f>
        <v>7.16</v>
      </c>
      <c r="H62" s="65">
        <f>Data[[#This Row],[Units]]*Data[[#This Row],[Cost P Unit]]</f>
        <v>1954.68</v>
      </c>
      <c r="I62" s="65"/>
    </row>
    <row r="63" spans="2:9">
      <c r="B63" s="27" t="s">
        <v>25</v>
      </c>
      <c r="C63" s="27" t="s">
        <v>6</v>
      </c>
      <c r="D63" s="27" t="s">
        <v>21</v>
      </c>
      <c r="E63" s="28">
        <v>182</v>
      </c>
      <c r="F63" s="29">
        <v>48</v>
      </c>
      <c r="G63" s="65">
        <f>VLOOKUP(Data[[#This Row],[Product]],Rates[#All],2,FALSE)</f>
        <v>5.79</v>
      </c>
      <c r="H63" s="65">
        <f>Data[[#This Row],[Units]]*Data[[#This Row],[Cost P Unit]]</f>
        <v>277.92</v>
      </c>
      <c r="I63" s="65"/>
    </row>
    <row r="64" spans="2:9">
      <c r="B64" s="27" t="s">
        <v>16</v>
      </c>
      <c r="C64" s="27" t="s">
        <v>30</v>
      </c>
      <c r="D64" s="27" t="s">
        <v>39</v>
      </c>
      <c r="E64" s="28">
        <v>4242</v>
      </c>
      <c r="F64" s="29">
        <v>207</v>
      </c>
      <c r="G64" s="65">
        <f>VLOOKUP(Data[[#This Row],[Product]],Rates[#All],2,FALSE)</f>
        <v>16.73</v>
      </c>
      <c r="H64" s="65">
        <f>Data[[#This Row],[Units]]*Data[[#This Row],[Cost P Unit]]</f>
        <v>3463.11</v>
      </c>
      <c r="I64" s="65"/>
    </row>
    <row r="65" spans="2:9">
      <c r="B65" s="27" t="s">
        <v>16</v>
      </c>
      <c r="C65" s="27" t="s">
        <v>14</v>
      </c>
      <c r="D65" s="27" t="s">
        <v>10</v>
      </c>
      <c r="E65" s="28">
        <v>6118</v>
      </c>
      <c r="F65" s="29">
        <v>9</v>
      </c>
      <c r="G65" s="65">
        <f>VLOOKUP(Data[[#This Row],[Product]],Rates[#All],2,FALSE)</f>
        <v>8.65</v>
      </c>
      <c r="H65" s="65">
        <f>Data[[#This Row],[Units]]*Data[[#This Row],[Cost P Unit]]</f>
        <v>77.850000000000009</v>
      </c>
      <c r="I65" s="65"/>
    </row>
    <row r="66" spans="2:9">
      <c r="B66" s="27" t="s">
        <v>35</v>
      </c>
      <c r="C66" s="27" t="s">
        <v>14</v>
      </c>
      <c r="D66" s="27" t="s">
        <v>34</v>
      </c>
      <c r="E66" s="28">
        <v>2317</v>
      </c>
      <c r="F66" s="29">
        <v>261</v>
      </c>
      <c r="G66" s="65">
        <f>VLOOKUP(Data[[#This Row],[Product]],Rates[#All],2,FALSE)</f>
        <v>6.49</v>
      </c>
      <c r="H66" s="65">
        <f>Data[[#This Row],[Units]]*Data[[#This Row],[Cost P Unit]]</f>
        <v>1693.89</v>
      </c>
      <c r="I66" s="65"/>
    </row>
    <row r="67" spans="2:9">
      <c r="B67" s="27" t="s">
        <v>16</v>
      </c>
      <c r="C67" s="27" t="s">
        <v>20</v>
      </c>
      <c r="D67" s="27" t="s">
        <v>29</v>
      </c>
      <c r="E67" s="28">
        <v>938</v>
      </c>
      <c r="F67" s="29">
        <v>6</v>
      </c>
      <c r="G67" s="65">
        <f>VLOOKUP(Data[[#This Row],[Product]],Rates[#All],2,FALSE)</f>
        <v>8.7899999999999991</v>
      </c>
      <c r="H67" s="65">
        <f>Data[[#This Row],[Units]]*Data[[#This Row],[Cost P Unit]]</f>
        <v>52.739999999999995</v>
      </c>
      <c r="I67" s="65"/>
    </row>
    <row r="68" spans="2:9">
      <c r="B68" s="27" t="s">
        <v>8</v>
      </c>
      <c r="C68" s="27" t="s">
        <v>6</v>
      </c>
      <c r="D68" s="27" t="s">
        <v>37</v>
      </c>
      <c r="E68" s="28">
        <v>9709</v>
      </c>
      <c r="F68" s="29">
        <v>30</v>
      </c>
      <c r="G68" s="65">
        <f>VLOOKUP(Data[[#This Row],[Product]],Rates[#All],2,FALSE)</f>
        <v>11.73</v>
      </c>
      <c r="H68" s="65">
        <f>Data[[#This Row],[Units]]*Data[[#This Row],[Cost P Unit]]</f>
        <v>351.90000000000003</v>
      </c>
      <c r="I68" s="65"/>
    </row>
    <row r="69" spans="2:9">
      <c r="B69" s="27" t="s">
        <v>23</v>
      </c>
      <c r="C69" s="27" t="s">
        <v>30</v>
      </c>
      <c r="D69" s="27" t="s">
        <v>33</v>
      </c>
      <c r="E69" s="28">
        <v>2205</v>
      </c>
      <c r="F69" s="29">
        <v>138</v>
      </c>
      <c r="G69" s="65">
        <f>VLOOKUP(Data[[#This Row],[Product]],Rates[#All],2,FALSE)</f>
        <v>10.62</v>
      </c>
      <c r="H69" s="65">
        <f>Data[[#This Row],[Units]]*Data[[#This Row],[Cost P Unit]]</f>
        <v>1465.56</v>
      </c>
      <c r="I69" s="65"/>
    </row>
    <row r="70" spans="2:9">
      <c r="B70" s="27" t="s">
        <v>23</v>
      </c>
      <c r="C70" s="27" t="s">
        <v>6</v>
      </c>
      <c r="D70" s="27" t="s">
        <v>28</v>
      </c>
      <c r="E70" s="28">
        <v>4487</v>
      </c>
      <c r="F70" s="29">
        <v>111</v>
      </c>
      <c r="G70" s="65">
        <f>VLOOKUP(Data[[#This Row],[Product]],Rates[#All],2,FALSE)</f>
        <v>3.11</v>
      </c>
      <c r="H70" s="65">
        <f>Data[[#This Row],[Units]]*Data[[#This Row],[Cost P Unit]]</f>
        <v>345.21</v>
      </c>
      <c r="I70" s="65"/>
    </row>
    <row r="71" spans="2:9">
      <c r="B71" s="27" t="s">
        <v>25</v>
      </c>
      <c r="C71" s="27" t="s">
        <v>9</v>
      </c>
      <c r="D71" s="27" t="s">
        <v>15</v>
      </c>
      <c r="E71" s="28">
        <v>2415</v>
      </c>
      <c r="F71" s="29">
        <v>15</v>
      </c>
      <c r="G71" s="65">
        <f>VLOOKUP(Data[[#This Row],[Product]],Rates[#All],2,FALSE)</f>
        <v>6.47</v>
      </c>
      <c r="H71" s="65">
        <f>Data[[#This Row],[Units]]*Data[[#This Row],[Cost P Unit]]</f>
        <v>97.05</v>
      </c>
      <c r="I71" s="65"/>
    </row>
    <row r="72" spans="2:9">
      <c r="B72" s="27" t="s">
        <v>5</v>
      </c>
      <c r="C72" s="27" t="s">
        <v>30</v>
      </c>
      <c r="D72" s="27" t="s">
        <v>36</v>
      </c>
      <c r="E72" s="28">
        <v>4018</v>
      </c>
      <c r="F72" s="29">
        <v>162</v>
      </c>
      <c r="G72" s="65">
        <f>VLOOKUP(Data[[#This Row],[Product]],Rates[#All],2,FALSE)</f>
        <v>7.64</v>
      </c>
      <c r="H72" s="65">
        <f>Data[[#This Row],[Units]]*Data[[#This Row],[Cost P Unit]]</f>
        <v>1237.6799999999998</v>
      </c>
      <c r="I72" s="65"/>
    </row>
    <row r="73" spans="2:9">
      <c r="B73" s="27" t="s">
        <v>25</v>
      </c>
      <c r="C73" s="27" t="s">
        <v>30</v>
      </c>
      <c r="D73" s="27" t="s">
        <v>36</v>
      </c>
      <c r="E73" s="28">
        <v>861</v>
      </c>
      <c r="F73" s="29">
        <v>195</v>
      </c>
      <c r="G73" s="65">
        <f>VLOOKUP(Data[[#This Row],[Product]],Rates[#All],2,FALSE)</f>
        <v>7.64</v>
      </c>
      <c r="H73" s="65">
        <f>Data[[#This Row],[Units]]*Data[[#This Row],[Cost P Unit]]</f>
        <v>1489.8</v>
      </c>
      <c r="I73" s="65"/>
    </row>
    <row r="74" spans="2:9">
      <c r="B74" s="27" t="s">
        <v>35</v>
      </c>
      <c r="C74" s="27" t="s">
        <v>20</v>
      </c>
      <c r="D74" s="27" t="s">
        <v>24</v>
      </c>
      <c r="E74" s="28">
        <v>5586</v>
      </c>
      <c r="F74" s="29">
        <v>525</v>
      </c>
      <c r="G74" s="65">
        <f>VLOOKUP(Data[[#This Row],[Product]],Rates[#All],2,FALSE)</f>
        <v>11.7</v>
      </c>
      <c r="H74" s="65">
        <f>Data[[#This Row],[Units]]*Data[[#This Row],[Cost P Unit]]</f>
        <v>6142.5</v>
      </c>
      <c r="I74" s="65"/>
    </row>
    <row r="75" spans="2:9">
      <c r="B75" s="27" t="s">
        <v>23</v>
      </c>
      <c r="C75" s="27" t="s">
        <v>30</v>
      </c>
      <c r="D75" s="27" t="s">
        <v>19</v>
      </c>
      <c r="E75" s="28">
        <v>2226</v>
      </c>
      <c r="F75" s="29">
        <v>48</v>
      </c>
      <c r="G75" s="65">
        <f>VLOOKUP(Data[[#This Row],[Product]],Rates[#All],2,FALSE)</f>
        <v>12.37</v>
      </c>
      <c r="H75" s="65">
        <f>Data[[#This Row],[Units]]*Data[[#This Row],[Cost P Unit]]</f>
        <v>593.76</v>
      </c>
      <c r="I75" s="65"/>
    </row>
    <row r="76" spans="2:9">
      <c r="B76" s="27" t="s">
        <v>11</v>
      </c>
      <c r="C76" s="27" t="s">
        <v>30</v>
      </c>
      <c r="D76" s="27" t="s">
        <v>40</v>
      </c>
      <c r="E76" s="28">
        <v>14329</v>
      </c>
      <c r="F76" s="29">
        <v>150</v>
      </c>
      <c r="G76" s="65">
        <f>VLOOKUP(Data[[#This Row],[Product]],Rates[#All],2,FALSE)</f>
        <v>10.38</v>
      </c>
      <c r="H76" s="65">
        <f>Data[[#This Row],[Units]]*Data[[#This Row],[Cost P Unit]]</f>
        <v>1557.0000000000002</v>
      </c>
      <c r="I76" s="65"/>
    </row>
    <row r="77" spans="2:9">
      <c r="B77" s="27" t="s">
        <v>11</v>
      </c>
      <c r="C77" s="27" t="s">
        <v>30</v>
      </c>
      <c r="D77" s="27" t="s">
        <v>33</v>
      </c>
      <c r="E77" s="28">
        <v>8463</v>
      </c>
      <c r="F77" s="29">
        <v>492</v>
      </c>
      <c r="G77" s="65">
        <f>VLOOKUP(Data[[#This Row],[Product]],Rates[#All],2,FALSE)</f>
        <v>10.62</v>
      </c>
      <c r="H77" s="65">
        <f>Data[[#This Row],[Units]]*Data[[#This Row],[Cost P Unit]]</f>
        <v>5225.04</v>
      </c>
      <c r="I77" s="65"/>
    </row>
    <row r="78" spans="2:9">
      <c r="B78" s="27" t="s">
        <v>25</v>
      </c>
      <c r="C78" s="27" t="s">
        <v>30</v>
      </c>
      <c r="D78" s="27" t="s">
        <v>32</v>
      </c>
      <c r="E78" s="28">
        <v>2891</v>
      </c>
      <c r="F78" s="29">
        <v>102</v>
      </c>
      <c r="G78" s="65">
        <f>VLOOKUP(Data[[#This Row],[Product]],Rates[#All],2,FALSE)</f>
        <v>7.16</v>
      </c>
      <c r="H78" s="65">
        <f>Data[[#This Row],[Units]]*Data[[#This Row],[Cost P Unit]]</f>
        <v>730.32</v>
      </c>
      <c r="I78" s="65"/>
    </row>
    <row r="79" spans="2:9">
      <c r="B79" s="27" t="s">
        <v>27</v>
      </c>
      <c r="C79" s="27" t="s">
        <v>14</v>
      </c>
      <c r="D79" s="27" t="s">
        <v>34</v>
      </c>
      <c r="E79" s="28">
        <v>3773</v>
      </c>
      <c r="F79" s="29">
        <v>165</v>
      </c>
      <c r="G79" s="65">
        <f>VLOOKUP(Data[[#This Row],[Product]],Rates[#All],2,FALSE)</f>
        <v>6.49</v>
      </c>
      <c r="H79" s="65">
        <f>Data[[#This Row],[Units]]*Data[[#This Row],[Cost P Unit]]</f>
        <v>1070.8500000000001</v>
      </c>
      <c r="I79" s="65"/>
    </row>
    <row r="80" spans="2:9">
      <c r="B80" s="27" t="s">
        <v>13</v>
      </c>
      <c r="C80" s="27" t="s">
        <v>14</v>
      </c>
      <c r="D80" s="27" t="s">
        <v>40</v>
      </c>
      <c r="E80" s="28">
        <v>854</v>
      </c>
      <c r="F80" s="29">
        <v>309</v>
      </c>
      <c r="G80" s="65">
        <f>VLOOKUP(Data[[#This Row],[Product]],Rates[#All],2,FALSE)</f>
        <v>10.38</v>
      </c>
      <c r="H80" s="65">
        <f>Data[[#This Row],[Units]]*Data[[#This Row],[Cost P Unit]]</f>
        <v>3207.42</v>
      </c>
      <c r="I80" s="65"/>
    </row>
    <row r="81" spans="2:9">
      <c r="B81" s="27" t="s">
        <v>16</v>
      </c>
      <c r="C81" s="27" t="s">
        <v>14</v>
      </c>
      <c r="D81" s="27" t="s">
        <v>28</v>
      </c>
      <c r="E81" s="28">
        <v>4970</v>
      </c>
      <c r="F81" s="29">
        <v>156</v>
      </c>
      <c r="G81" s="65">
        <f>VLOOKUP(Data[[#This Row],[Product]],Rates[#All],2,FALSE)</f>
        <v>3.11</v>
      </c>
      <c r="H81" s="65">
        <f>Data[[#This Row],[Units]]*Data[[#This Row],[Cost P Unit]]</f>
        <v>485.15999999999997</v>
      </c>
      <c r="I81" s="65"/>
    </row>
    <row r="82" spans="2:9">
      <c r="B82" s="27" t="s">
        <v>11</v>
      </c>
      <c r="C82" s="27" t="s">
        <v>9</v>
      </c>
      <c r="D82" s="27" t="s">
        <v>42</v>
      </c>
      <c r="E82" s="28">
        <v>98</v>
      </c>
      <c r="F82" s="29">
        <v>159</v>
      </c>
      <c r="G82" s="65">
        <f>VLOOKUP(Data[[#This Row],[Product]],Rates[#All],2,FALSE)</f>
        <v>5.6</v>
      </c>
      <c r="H82" s="65">
        <f>Data[[#This Row],[Units]]*Data[[#This Row],[Cost P Unit]]</f>
        <v>890.4</v>
      </c>
      <c r="I82" s="65"/>
    </row>
    <row r="83" spans="2:9">
      <c r="B83" s="27" t="s">
        <v>25</v>
      </c>
      <c r="C83" s="27" t="s">
        <v>9</v>
      </c>
      <c r="D83" s="27" t="s">
        <v>37</v>
      </c>
      <c r="E83" s="28">
        <v>13391</v>
      </c>
      <c r="F83" s="29">
        <v>201</v>
      </c>
      <c r="G83" s="65">
        <f>VLOOKUP(Data[[#This Row],[Product]],Rates[#All],2,FALSE)</f>
        <v>11.73</v>
      </c>
      <c r="H83" s="65">
        <f>Data[[#This Row],[Units]]*Data[[#This Row],[Cost P Unit]]</f>
        <v>2357.73</v>
      </c>
      <c r="I83" s="65"/>
    </row>
    <row r="84" spans="2:9">
      <c r="B84" s="27" t="s">
        <v>8</v>
      </c>
      <c r="C84" s="27" t="s">
        <v>17</v>
      </c>
      <c r="D84" s="27" t="s">
        <v>21</v>
      </c>
      <c r="E84" s="28">
        <v>8890</v>
      </c>
      <c r="F84" s="29">
        <v>210</v>
      </c>
      <c r="G84" s="65">
        <f>VLOOKUP(Data[[#This Row],[Product]],Rates[#All],2,FALSE)</f>
        <v>5.79</v>
      </c>
      <c r="H84" s="65">
        <f>Data[[#This Row],[Units]]*Data[[#This Row],[Cost P Unit]]</f>
        <v>1215.9000000000001</v>
      </c>
      <c r="I84" s="65"/>
    </row>
    <row r="85" spans="2:9">
      <c r="B85" s="27" t="s">
        <v>26</v>
      </c>
      <c r="C85" s="27" t="s">
        <v>20</v>
      </c>
      <c r="D85" s="27" t="s">
        <v>31</v>
      </c>
      <c r="E85" s="28">
        <v>56</v>
      </c>
      <c r="F85" s="29">
        <v>51</v>
      </c>
      <c r="G85" s="65">
        <f>VLOOKUP(Data[[#This Row],[Product]],Rates[#All],2,FALSE)</f>
        <v>9.33</v>
      </c>
      <c r="H85" s="65">
        <f>Data[[#This Row],[Units]]*Data[[#This Row],[Cost P Unit]]</f>
        <v>475.83</v>
      </c>
      <c r="I85" s="65"/>
    </row>
    <row r="86" spans="2:9">
      <c r="B86" s="27" t="s">
        <v>27</v>
      </c>
      <c r="C86" s="27" t="s">
        <v>14</v>
      </c>
      <c r="D86" s="27" t="s">
        <v>18</v>
      </c>
      <c r="E86" s="28">
        <v>3339</v>
      </c>
      <c r="F86" s="29">
        <v>39</v>
      </c>
      <c r="G86" s="65">
        <f>VLOOKUP(Data[[#This Row],[Product]],Rates[#All],2,FALSE)</f>
        <v>13.15</v>
      </c>
      <c r="H86" s="65">
        <f>Data[[#This Row],[Units]]*Data[[#This Row],[Cost P Unit]]</f>
        <v>512.85</v>
      </c>
      <c r="I86" s="65"/>
    </row>
    <row r="87" spans="2:9">
      <c r="B87" s="27" t="s">
        <v>35</v>
      </c>
      <c r="C87" s="27" t="s">
        <v>9</v>
      </c>
      <c r="D87" s="27" t="s">
        <v>15</v>
      </c>
      <c r="E87" s="28">
        <v>3808</v>
      </c>
      <c r="F87" s="29">
        <v>279</v>
      </c>
      <c r="G87" s="65">
        <f>VLOOKUP(Data[[#This Row],[Product]],Rates[#All],2,FALSE)</f>
        <v>6.47</v>
      </c>
      <c r="H87" s="65">
        <f>Data[[#This Row],[Units]]*Data[[#This Row],[Cost P Unit]]</f>
        <v>1805.1299999999999</v>
      </c>
      <c r="I87" s="65"/>
    </row>
    <row r="88" spans="2:9">
      <c r="B88" s="27" t="s">
        <v>35</v>
      </c>
      <c r="C88" s="27" t="s">
        <v>20</v>
      </c>
      <c r="D88" s="27" t="s">
        <v>31</v>
      </c>
      <c r="E88" s="28">
        <v>63</v>
      </c>
      <c r="F88" s="29">
        <v>123</v>
      </c>
      <c r="G88" s="65">
        <f>VLOOKUP(Data[[#This Row],[Product]],Rates[#All],2,FALSE)</f>
        <v>9.33</v>
      </c>
      <c r="H88" s="65">
        <f>Data[[#This Row],[Units]]*Data[[#This Row],[Cost P Unit]]</f>
        <v>1147.5899999999999</v>
      </c>
      <c r="I88" s="65"/>
    </row>
    <row r="89" spans="2:9">
      <c r="B89" s="27" t="s">
        <v>26</v>
      </c>
      <c r="C89" s="27" t="s">
        <v>17</v>
      </c>
      <c r="D89" s="27" t="s">
        <v>39</v>
      </c>
      <c r="E89" s="28">
        <v>7812</v>
      </c>
      <c r="F89" s="29">
        <v>81</v>
      </c>
      <c r="G89" s="65">
        <f>VLOOKUP(Data[[#This Row],[Product]],Rates[#All],2,FALSE)</f>
        <v>16.73</v>
      </c>
      <c r="H89" s="65">
        <f>Data[[#This Row],[Units]]*Data[[#This Row],[Cost P Unit]]</f>
        <v>1355.13</v>
      </c>
      <c r="I89" s="65"/>
    </row>
    <row r="90" spans="2:9">
      <c r="B90" s="27" t="s">
        <v>5</v>
      </c>
      <c r="C90" s="27" t="s">
        <v>6</v>
      </c>
      <c r="D90" s="27" t="s">
        <v>36</v>
      </c>
      <c r="E90" s="28">
        <v>7693</v>
      </c>
      <c r="F90" s="29">
        <v>21</v>
      </c>
      <c r="G90" s="65">
        <f>VLOOKUP(Data[[#This Row],[Product]],Rates[#All],2,FALSE)</f>
        <v>7.64</v>
      </c>
      <c r="H90" s="65">
        <f>Data[[#This Row],[Units]]*Data[[#This Row],[Cost P Unit]]</f>
        <v>160.44</v>
      </c>
      <c r="I90" s="65"/>
    </row>
    <row r="91" spans="2:9">
      <c r="B91" s="27" t="s">
        <v>27</v>
      </c>
      <c r="C91" s="27" t="s">
        <v>14</v>
      </c>
      <c r="D91" s="27" t="s">
        <v>40</v>
      </c>
      <c r="E91" s="28">
        <v>973</v>
      </c>
      <c r="F91" s="29">
        <v>162</v>
      </c>
      <c r="G91" s="65">
        <f>VLOOKUP(Data[[#This Row],[Product]],Rates[#All],2,FALSE)</f>
        <v>10.38</v>
      </c>
      <c r="H91" s="65">
        <f>Data[[#This Row],[Units]]*Data[[#This Row],[Cost P Unit]]</f>
        <v>1681.5600000000002</v>
      </c>
      <c r="I91" s="65"/>
    </row>
    <row r="92" spans="2:9">
      <c r="B92" s="27" t="s">
        <v>35</v>
      </c>
      <c r="C92" s="27" t="s">
        <v>9</v>
      </c>
      <c r="D92" s="27" t="s">
        <v>41</v>
      </c>
      <c r="E92" s="28">
        <v>567</v>
      </c>
      <c r="F92" s="29">
        <v>228</v>
      </c>
      <c r="G92" s="65">
        <f>VLOOKUP(Data[[#This Row],[Product]],Rates[#All],2,FALSE)</f>
        <v>9</v>
      </c>
      <c r="H92" s="65">
        <f>Data[[#This Row],[Units]]*Data[[#This Row],[Cost P Unit]]</f>
        <v>2052</v>
      </c>
      <c r="I92" s="65"/>
    </row>
    <row r="93" spans="2:9">
      <c r="B93" s="27" t="s">
        <v>35</v>
      </c>
      <c r="C93" s="27" t="s">
        <v>14</v>
      </c>
      <c r="D93" s="27" t="s">
        <v>32</v>
      </c>
      <c r="E93" s="28">
        <v>2471</v>
      </c>
      <c r="F93" s="29">
        <v>342</v>
      </c>
      <c r="G93" s="65">
        <f>VLOOKUP(Data[[#This Row],[Product]],Rates[#All],2,FALSE)</f>
        <v>7.16</v>
      </c>
      <c r="H93" s="65">
        <f>Data[[#This Row],[Units]]*Data[[#This Row],[Cost P Unit]]</f>
        <v>2448.7200000000003</v>
      </c>
      <c r="I93" s="65"/>
    </row>
    <row r="94" spans="2:9">
      <c r="B94" s="27" t="s">
        <v>25</v>
      </c>
      <c r="C94" s="27" t="s">
        <v>20</v>
      </c>
      <c r="D94" s="27" t="s">
        <v>31</v>
      </c>
      <c r="E94" s="28">
        <v>7189</v>
      </c>
      <c r="F94" s="29">
        <v>54</v>
      </c>
      <c r="G94" s="65">
        <f>VLOOKUP(Data[[#This Row],[Product]],Rates[#All],2,FALSE)</f>
        <v>9.33</v>
      </c>
      <c r="H94" s="65">
        <f>Data[[#This Row],[Units]]*Data[[#This Row],[Cost P Unit]]</f>
        <v>503.82</v>
      </c>
      <c r="I94" s="65"/>
    </row>
    <row r="95" spans="2:9">
      <c r="B95" s="27" t="s">
        <v>13</v>
      </c>
      <c r="C95" s="27" t="s">
        <v>9</v>
      </c>
      <c r="D95" s="27" t="s">
        <v>40</v>
      </c>
      <c r="E95" s="28">
        <v>7455</v>
      </c>
      <c r="F95" s="29">
        <v>216</v>
      </c>
      <c r="G95" s="65">
        <f>VLOOKUP(Data[[#This Row],[Product]],Rates[#All],2,FALSE)</f>
        <v>10.38</v>
      </c>
      <c r="H95" s="65">
        <f>Data[[#This Row],[Units]]*Data[[#This Row],[Cost P Unit]]</f>
        <v>2242.0800000000004</v>
      </c>
      <c r="I95" s="65"/>
    </row>
    <row r="96" spans="2:9">
      <c r="B96" s="27" t="s">
        <v>27</v>
      </c>
      <c r="C96" s="27" t="s">
        <v>30</v>
      </c>
      <c r="D96" s="27" t="s">
        <v>42</v>
      </c>
      <c r="E96" s="28">
        <v>3108</v>
      </c>
      <c r="F96" s="29">
        <v>54</v>
      </c>
      <c r="G96" s="65">
        <f>VLOOKUP(Data[[#This Row],[Product]],Rates[#All],2,FALSE)</f>
        <v>5.6</v>
      </c>
      <c r="H96" s="65">
        <f>Data[[#This Row],[Units]]*Data[[#This Row],[Cost P Unit]]</f>
        <v>302.39999999999998</v>
      </c>
      <c r="I96" s="65"/>
    </row>
    <row r="97" spans="2:9">
      <c r="B97" s="27" t="s">
        <v>16</v>
      </c>
      <c r="C97" s="27" t="s">
        <v>20</v>
      </c>
      <c r="D97" s="27" t="s">
        <v>18</v>
      </c>
      <c r="E97" s="28">
        <v>469</v>
      </c>
      <c r="F97" s="29">
        <v>75</v>
      </c>
      <c r="G97" s="65">
        <f>VLOOKUP(Data[[#This Row],[Product]],Rates[#All],2,FALSE)</f>
        <v>13.15</v>
      </c>
      <c r="H97" s="65">
        <f>Data[[#This Row],[Units]]*Data[[#This Row],[Cost P Unit]]</f>
        <v>986.25</v>
      </c>
      <c r="I97" s="65"/>
    </row>
    <row r="98" spans="2:9">
      <c r="B98" s="27" t="s">
        <v>11</v>
      </c>
      <c r="C98" s="27" t="s">
        <v>6</v>
      </c>
      <c r="D98" s="27" t="s">
        <v>34</v>
      </c>
      <c r="E98" s="28">
        <v>2737</v>
      </c>
      <c r="F98" s="29">
        <v>93</v>
      </c>
      <c r="G98" s="65">
        <f>VLOOKUP(Data[[#This Row],[Product]],Rates[#All],2,FALSE)</f>
        <v>6.49</v>
      </c>
      <c r="H98" s="65">
        <f>Data[[#This Row],[Units]]*Data[[#This Row],[Cost P Unit]]</f>
        <v>603.57000000000005</v>
      </c>
      <c r="I98" s="65"/>
    </row>
    <row r="99" spans="2:9">
      <c r="B99" s="27" t="s">
        <v>11</v>
      </c>
      <c r="C99" s="27" t="s">
        <v>6</v>
      </c>
      <c r="D99" s="27" t="s">
        <v>18</v>
      </c>
      <c r="E99" s="28">
        <v>4305</v>
      </c>
      <c r="F99" s="29">
        <v>156</v>
      </c>
      <c r="G99" s="65">
        <f>VLOOKUP(Data[[#This Row],[Product]],Rates[#All],2,FALSE)</f>
        <v>13.15</v>
      </c>
      <c r="H99" s="65">
        <f>Data[[#This Row],[Units]]*Data[[#This Row],[Cost P Unit]]</f>
        <v>2051.4</v>
      </c>
      <c r="I99" s="65"/>
    </row>
    <row r="100" spans="2:9">
      <c r="B100" s="27" t="s">
        <v>11</v>
      </c>
      <c r="C100" s="27" t="s">
        <v>20</v>
      </c>
      <c r="D100" s="27" t="s">
        <v>28</v>
      </c>
      <c r="E100" s="28">
        <v>2408</v>
      </c>
      <c r="F100" s="29">
        <v>9</v>
      </c>
      <c r="G100" s="65">
        <f>VLOOKUP(Data[[#This Row],[Product]],Rates[#All],2,FALSE)</f>
        <v>3.11</v>
      </c>
      <c r="H100" s="65">
        <f>Data[[#This Row],[Units]]*Data[[#This Row],[Cost P Unit]]</f>
        <v>27.99</v>
      </c>
      <c r="I100" s="65"/>
    </row>
    <row r="101" spans="2:9">
      <c r="B101" s="27" t="s">
        <v>27</v>
      </c>
      <c r="C101" s="27" t="s">
        <v>14</v>
      </c>
      <c r="D101" s="27" t="s">
        <v>36</v>
      </c>
      <c r="E101" s="28">
        <v>1281</v>
      </c>
      <c r="F101" s="29">
        <v>18</v>
      </c>
      <c r="G101" s="65">
        <f>VLOOKUP(Data[[#This Row],[Product]],Rates[#All],2,FALSE)</f>
        <v>7.64</v>
      </c>
      <c r="H101" s="65">
        <f>Data[[#This Row],[Units]]*Data[[#This Row],[Cost P Unit]]</f>
        <v>137.51999999999998</v>
      </c>
      <c r="I101" s="65"/>
    </row>
    <row r="102" spans="2:9">
      <c r="B102" s="27" t="s">
        <v>5</v>
      </c>
      <c r="C102" s="27" t="s">
        <v>9</v>
      </c>
      <c r="D102" s="27" t="s">
        <v>10</v>
      </c>
      <c r="E102" s="28">
        <v>12348</v>
      </c>
      <c r="F102" s="29">
        <v>234</v>
      </c>
      <c r="G102" s="65">
        <f>VLOOKUP(Data[[#This Row],[Product]],Rates[#All],2,FALSE)</f>
        <v>8.65</v>
      </c>
      <c r="H102" s="65">
        <f>Data[[#This Row],[Units]]*Data[[#This Row],[Cost P Unit]]</f>
        <v>2024.1000000000001</v>
      </c>
      <c r="I102" s="65"/>
    </row>
    <row r="103" spans="2:9">
      <c r="B103" s="27" t="s">
        <v>27</v>
      </c>
      <c r="C103" s="27" t="s">
        <v>30</v>
      </c>
      <c r="D103" s="27" t="s">
        <v>40</v>
      </c>
      <c r="E103" s="28">
        <v>3689</v>
      </c>
      <c r="F103" s="29">
        <v>312</v>
      </c>
      <c r="G103" s="65">
        <f>VLOOKUP(Data[[#This Row],[Product]],Rates[#All],2,FALSE)</f>
        <v>10.38</v>
      </c>
      <c r="H103" s="65">
        <f>Data[[#This Row],[Units]]*Data[[#This Row],[Cost P Unit]]</f>
        <v>3238.5600000000004</v>
      </c>
      <c r="I103" s="65"/>
    </row>
    <row r="104" spans="2:9">
      <c r="B104" s="27" t="s">
        <v>23</v>
      </c>
      <c r="C104" s="27" t="s">
        <v>14</v>
      </c>
      <c r="D104" s="27" t="s">
        <v>36</v>
      </c>
      <c r="E104" s="28">
        <v>2870</v>
      </c>
      <c r="F104" s="29">
        <v>300</v>
      </c>
      <c r="G104" s="65">
        <f>VLOOKUP(Data[[#This Row],[Product]],Rates[#All],2,FALSE)</f>
        <v>7.64</v>
      </c>
      <c r="H104" s="65">
        <f>Data[[#This Row],[Units]]*Data[[#This Row],[Cost P Unit]]</f>
        <v>2292</v>
      </c>
      <c r="I104" s="65"/>
    </row>
    <row r="105" spans="2:9">
      <c r="B105" s="27" t="s">
        <v>26</v>
      </c>
      <c r="C105" s="27" t="s">
        <v>14</v>
      </c>
      <c r="D105" s="27" t="s">
        <v>39</v>
      </c>
      <c r="E105" s="28">
        <v>798</v>
      </c>
      <c r="F105" s="29">
        <v>519</v>
      </c>
      <c r="G105" s="65">
        <f>VLOOKUP(Data[[#This Row],[Product]],Rates[#All],2,FALSE)</f>
        <v>16.73</v>
      </c>
      <c r="H105" s="65">
        <f>Data[[#This Row],[Units]]*Data[[#This Row],[Cost P Unit]]</f>
        <v>8682.8700000000008</v>
      </c>
      <c r="I105" s="65"/>
    </row>
    <row r="106" spans="2:9">
      <c r="B106" s="27" t="s">
        <v>13</v>
      </c>
      <c r="C106" s="27" t="s">
        <v>6</v>
      </c>
      <c r="D106" s="27" t="s">
        <v>41</v>
      </c>
      <c r="E106" s="28">
        <v>2933</v>
      </c>
      <c r="F106" s="29">
        <v>9</v>
      </c>
      <c r="G106" s="65">
        <f>VLOOKUP(Data[[#This Row],[Product]],Rates[#All],2,FALSE)</f>
        <v>9</v>
      </c>
      <c r="H106" s="65">
        <f>Data[[#This Row],[Units]]*Data[[#This Row],[Cost P Unit]]</f>
        <v>81</v>
      </c>
      <c r="I106" s="65"/>
    </row>
    <row r="107" spans="2:9">
      <c r="B107" s="27" t="s">
        <v>25</v>
      </c>
      <c r="C107" s="27" t="s">
        <v>9</v>
      </c>
      <c r="D107" s="27" t="s">
        <v>12</v>
      </c>
      <c r="E107" s="28">
        <v>2744</v>
      </c>
      <c r="F107" s="29">
        <v>9</v>
      </c>
      <c r="G107" s="65">
        <f>VLOOKUP(Data[[#This Row],[Product]],Rates[#All],2,FALSE)</f>
        <v>11.88</v>
      </c>
      <c r="H107" s="65">
        <f>Data[[#This Row],[Units]]*Data[[#This Row],[Cost P Unit]]</f>
        <v>106.92</v>
      </c>
      <c r="I107" s="65"/>
    </row>
    <row r="108" spans="2:9">
      <c r="B108" s="27" t="s">
        <v>5</v>
      </c>
      <c r="C108" s="27" t="s">
        <v>14</v>
      </c>
      <c r="D108" s="27" t="s">
        <v>19</v>
      </c>
      <c r="E108" s="28">
        <v>9772</v>
      </c>
      <c r="F108" s="29">
        <v>90</v>
      </c>
      <c r="G108" s="65">
        <f>VLOOKUP(Data[[#This Row],[Product]],Rates[#All],2,FALSE)</f>
        <v>12.37</v>
      </c>
      <c r="H108" s="65">
        <f>Data[[#This Row],[Units]]*Data[[#This Row],[Cost P Unit]]</f>
        <v>1113.3</v>
      </c>
      <c r="I108" s="65"/>
    </row>
    <row r="109" spans="2:9">
      <c r="B109" s="27" t="s">
        <v>23</v>
      </c>
      <c r="C109" s="27" t="s">
        <v>30</v>
      </c>
      <c r="D109" s="27" t="s">
        <v>18</v>
      </c>
      <c r="E109" s="28">
        <v>1568</v>
      </c>
      <c r="F109" s="29">
        <v>96</v>
      </c>
      <c r="G109" s="65">
        <f>VLOOKUP(Data[[#This Row],[Product]],Rates[#All],2,FALSE)</f>
        <v>13.15</v>
      </c>
      <c r="H109" s="65">
        <f>Data[[#This Row],[Units]]*Data[[#This Row],[Cost P Unit]]</f>
        <v>1262.4000000000001</v>
      </c>
      <c r="I109" s="65"/>
    </row>
    <row r="110" spans="2:9">
      <c r="B110" s="27" t="s">
        <v>26</v>
      </c>
      <c r="C110" s="27" t="s">
        <v>14</v>
      </c>
      <c r="D110" s="27" t="s">
        <v>29</v>
      </c>
      <c r="E110" s="28">
        <v>11417</v>
      </c>
      <c r="F110" s="29">
        <v>21</v>
      </c>
      <c r="G110" s="65">
        <f>VLOOKUP(Data[[#This Row],[Product]],Rates[#All],2,FALSE)</f>
        <v>8.7899999999999991</v>
      </c>
      <c r="H110" s="65">
        <f>Data[[#This Row],[Units]]*Data[[#This Row],[Cost P Unit]]</f>
        <v>184.58999999999997</v>
      </c>
      <c r="I110" s="65"/>
    </row>
    <row r="111" spans="2:9">
      <c r="B111" s="27" t="s">
        <v>5</v>
      </c>
      <c r="C111" s="27" t="s">
        <v>30</v>
      </c>
      <c r="D111" s="27" t="s">
        <v>42</v>
      </c>
      <c r="E111" s="28">
        <v>6748</v>
      </c>
      <c r="F111" s="29">
        <v>48</v>
      </c>
      <c r="G111" s="65">
        <f>VLOOKUP(Data[[#This Row],[Product]],Rates[#All],2,FALSE)</f>
        <v>5.6</v>
      </c>
      <c r="H111" s="65">
        <f>Data[[#This Row],[Units]]*Data[[#This Row],[Cost P Unit]]</f>
        <v>268.79999999999995</v>
      </c>
      <c r="I111" s="65"/>
    </row>
    <row r="112" spans="2:9">
      <c r="B112" s="27" t="s">
        <v>35</v>
      </c>
      <c r="C112" s="27" t="s">
        <v>14</v>
      </c>
      <c r="D112" s="27" t="s">
        <v>39</v>
      </c>
      <c r="E112" s="28">
        <v>1407</v>
      </c>
      <c r="F112" s="29">
        <v>72</v>
      </c>
      <c r="G112" s="65">
        <f>VLOOKUP(Data[[#This Row],[Product]],Rates[#All],2,FALSE)</f>
        <v>16.73</v>
      </c>
      <c r="H112" s="65">
        <f>Data[[#This Row],[Units]]*Data[[#This Row],[Cost P Unit]]</f>
        <v>1204.56</v>
      </c>
      <c r="I112" s="65"/>
    </row>
    <row r="113" spans="2:9">
      <c r="B113" s="27" t="s">
        <v>8</v>
      </c>
      <c r="C113" s="27" t="s">
        <v>9</v>
      </c>
      <c r="D113" s="27" t="s">
        <v>32</v>
      </c>
      <c r="E113" s="28">
        <v>2023</v>
      </c>
      <c r="F113" s="29">
        <v>168</v>
      </c>
      <c r="G113" s="65">
        <f>VLOOKUP(Data[[#This Row],[Product]],Rates[#All],2,FALSE)</f>
        <v>7.16</v>
      </c>
      <c r="H113" s="65">
        <f>Data[[#This Row],[Units]]*Data[[#This Row],[Cost P Unit]]</f>
        <v>1202.8800000000001</v>
      </c>
      <c r="I113" s="65"/>
    </row>
    <row r="114" spans="2:9">
      <c r="B114" s="27" t="s">
        <v>25</v>
      </c>
      <c r="C114" s="27" t="s">
        <v>17</v>
      </c>
      <c r="D114" s="27" t="s">
        <v>42</v>
      </c>
      <c r="E114" s="28">
        <v>5236</v>
      </c>
      <c r="F114" s="29">
        <v>51</v>
      </c>
      <c r="G114" s="65">
        <f>VLOOKUP(Data[[#This Row],[Product]],Rates[#All],2,FALSE)</f>
        <v>5.6</v>
      </c>
      <c r="H114" s="65">
        <f>Data[[#This Row],[Units]]*Data[[#This Row],[Cost P Unit]]</f>
        <v>285.59999999999997</v>
      </c>
      <c r="I114" s="65"/>
    </row>
    <row r="115" spans="2:9">
      <c r="B115" s="27" t="s">
        <v>13</v>
      </c>
      <c r="C115" s="27" t="s">
        <v>14</v>
      </c>
      <c r="D115" s="27" t="s">
        <v>36</v>
      </c>
      <c r="E115" s="28">
        <v>1925</v>
      </c>
      <c r="F115" s="29">
        <v>192</v>
      </c>
      <c r="G115" s="65">
        <f>VLOOKUP(Data[[#This Row],[Product]],Rates[#All],2,FALSE)</f>
        <v>7.64</v>
      </c>
      <c r="H115" s="65">
        <f>Data[[#This Row],[Units]]*Data[[#This Row],[Cost P Unit]]</f>
        <v>1466.8799999999999</v>
      </c>
      <c r="I115" s="65"/>
    </row>
    <row r="116" spans="2:9">
      <c r="B116" s="27" t="s">
        <v>23</v>
      </c>
      <c r="C116" s="27" t="s">
        <v>6</v>
      </c>
      <c r="D116" s="27" t="s">
        <v>24</v>
      </c>
      <c r="E116" s="28">
        <v>6608</v>
      </c>
      <c r="F116" s="29">
        <v>225</v>
      </c>
      <c r="G116" s="65">
        <f>VLOOKUP(Data[[#This Row],[Product]],Rates[#All],2,FALSE)</f>
        <v>11.7</v>
      </c>
      <c r="H116" s="65">
        <f>Data[[#This Row],[Units]]*Data[[#This Row],[Cost P Unit]]</f>
        <v>2632.5</v>
      </c>
      <c r="I116" s="65"/>
    </row>
    <row r="117" spans="2:9">
      <c r="B117" s="27" t="s">
        <v>16</v>
      </c>
      <c r="C117" s="27" t="s">
        <v>30</v>
      </c>
      <c r="D117" s="27" t="s">
        <v>42</v>
      </c>
      <c r="E117" s="28">
        <v>8008</v>
      </c>
      <c r="F117" s="29">
        <v>456</v>
      </c>
      <c r="G117" s="65">
        <f>VLOOKUP(Data[[#This Row],[Product]],Rates[#All],2,FALSE)</f>
        <v>5.6</v>
      </c>
      <c r="H117" s="65">
        <f>Data[[#This Row],[Units]]*Data[[#This Row],[Cost P Unit]]</f>
        <v>2553.6</v>
      </c>
      <c r="I117" s="65"/>
    </row>
    <row r="118" spans="2:9">
      <c r="B118" s="27" t="s">
        <v>35</v>
      </c>
      <c r="C118" s="27" t="s">
        <v>30</v>
      </c>
      <c r="D118" s="27" t="s">
        <v>18</v>
      </c>
      <c r="E118" s="28">
        <v>1428</v>
      </c>
      <c r="F118" s="29">
        <v>93</v>
      </c>
      <c r="G118" s="65">
        <f>VLOOKUP(Data[[#This Row],[Product]],Rates[#All],2,FALSE)</f>
        <v>13.15</v>
      </c>
      <c r="H118" s="65">
        <f>Data[[#This Row],[Units]]*Data[[#This Row],[Cost P Unit]]</f>
        <v>1222.95</v>
      </c>
      <c r="I118" s="65"/>
    </row>
    <row r="119" spans="2:9">
      <c r="B119" s="27" t="s">
        <v>16</v>
      </c>
      <c r="C119" s="27" t="s">
        <v>30</v>
      </c>
      <c r="D119" s="27" t="s">
        <v>12</v>
      </c>
      <c r="E119" s="28">
        <v>525</v>
      </c>
      <c r="F119" s="29">
        <v>48</v>
      </c>
      <c r="G119" s="65">
        <f>VLOOKUP(Data[[#This Row],[Product]],Rates[#All],2,FALSE)</f>
        <v>11.88</v>
      </c>
      <c r="H119" s="65">
        <f>Data[[#This Row],[Units]]*Data[[#This Row],[Cost P Unit]]</f>
        <v>570.24</v>
      </c>
      <c r="I119" s="65"/>
    </row>
    <row r="120" spans="2:9">
      <c r="B120" s="27" t="s">
        <v>16</v>
      </c>
      <c r="C120" s="27" t="s">
        <v>6</v>
      </c>
      <c r="D120" s="27" t="s">
        <v>15</v>
      </c>
      <c r="E120" s="28">
        <v>1505</v>
      </c>
      <c r="F120" s="29">
        <v>102</v>
      </c>
      <c r="G120" s="65">
        <f>VLOOKUP(Data[[#This Row],[Product]],Rates[#All],2,FALSE)</f>
        <v>6.47</v>
      </c>
      <c r="H120" s="65">
        <f>Data[[#This Row],[Units]]*Data[[#This Row],[Cost P Unit]]</f>
        <v>659.93999999999994</v>
      </c>
      <c r="I120" s="65"/>
    </row>
    <row r="121" spans="2:9">
      <c r="B121" s="27" t="s">
        <v>23</v>
      </c>
      <c r="C121" s="27" t="s">
        <v>9</v>
      </c>
      <c r="D121" s="27" t="s">
        <v>7</v>
      </c>
      <c r="E121" s="28">
        <v>6755</v>
      </c>
      <c r="F121" s="29">
        <v>252</v>
      </c>
      <c r="G121" s="65">
        <f>VLOOKUP(Data[[#This Row],[Product]],Rates[#All],2,FALSE)</f>
        <v>14.49</v>
      </c>
      <c r="H121" s="65">
        <f>Data[[#This Row],[Units]]*Data[[#This Row],[Cost P Unit]]</f>
        <v>3651.48</v>
      </c>
      <c r="I121" s="65">
        <f>Data[[#This Row],[Amount]]-Data[[#This Row],[Total Cost]]</f>
        <v>3103.52</v>
      </c>
    </row>
    <row r="122" spans="2:9">
      <c r="B122" s="27" t="s">
        <v>26</v>
      </c>
      <c r="C122" s="27" t="s">
        <v>6</v>
      </c>
      <c r="D122" s="27" t="s">
        <v>15</v>
      </c>
      <c r="E122" s="28">
        <v>11571</v>
      </c>
      <c r="F122" s="29">
        <v>138</v>
      </c>
      <c r="G122" s="65">
        <f>VLOOKUP(Data[[#This Row],[Product]],Rates[#All],2,FALSE)</f>
        <v>6.47</v>
      </c>
      <c r="H122" s="65">
        <f>Data[[#This Row],[Units]]*Data[[#This Row],[Cost P Unit]]</f>
        <v>892.86</v>
      </c>
      <c r="I122" s="65"/>
    </row>
    <row r="123" spans="2:9">
      <c r="B123" s="27" t="s">
        <v>5</v>
      </c>
      <c r="C123" s="27" t="s">
        <v>20</v>
      </c>
      <c r="D123" s="27" t="s">
        <v>18</v>
      </c>
      <c r="E123" s="28">
        <v>2541</v>
      </c>
      <c r="F123" s="29">
        <v>90</v>
      </c>
      <c r="G123" s="65">
        <f>VLOOKUP(Data[[#This Row],[Product]],Rates[#All],2,FALSE)</f>
        <v>13.15</v>
      </c>
      <c r="H123" s="65">
        <f>Data[[#This Row],[Units]]*Data[[#This Row],[Cost P Unit]]</f>
        <v>1183.5</v>
      </c>
      <c r="I123" s="65"/>
    </row>
    <row r="124" spans="2:9">
      <c r="B124" s="27" t="s">
        <v>13</v>
      </c>
      <c r="C124" s="27" t="s">
        <v>6</v>
      </c>
      <c r="D124" s="27" t="s">
        <v>7</v>
      </c>
      <c r="E124" s="28">
        <v>1526</v>
      </c>
      <c r="F124" s="29">
        <v>240</v>
      </c>
      <c r="G124" s="65">
        <f>VLOOKUP(Data[[#This Row],[Product]],Rates[#All],2,FALSE)</f>
        <v>14.49</v>
      </c>
      <c r="H124" s="65">
        <f>Data[[#This Row],[Units]]*Data[[#This Row],[Cost P Unit]]</f>
        <v>3477.6</v>
      </c>
      <c r="I124" s="65">
        <f>Data[[#This Row],[Amount]]-Data[[#This Row],[Total Cost]]</f>
        <v>-1951.6</v>
      </c>
    </row>
    <row r="125" spans="2:9">
      <c r="B125" s="27" t="s">
        <v>5</v>
      </c>
      <c r="C125" s="27" t="s">
        <v>20</v>
      </c>
      <c r="D125" s="27" t="s">
        <v>12</v>
      </c>
      <c r="E125" s="28">
        <v>6125</v>
      </c>
      <c r="F125" s="29">
        <v>102</v>
      </c>
      <c r="G125" s="65">
        <f>VLOOKUP(Data[[#This Row],[Product]],Rates[#All],2,FALSE)</f>
        <v>11.88</v>
      </c>
      <c r="H125" s="65">
        <f>Data[[#This Row],[Units]]*Data[[#This Row],[Cost P Unit]]</f>
        <v>1211.76</v>
      </c>
      <c r="I125" s="65"/>
    </row>
    <row r="126" spans="2:9">
      <c r="B126" s="27" t="s">
        <v>13</v>
      </c>
      <c r="C126" s="27" t="s">
        <v>9</v>
      </c>
      <c r="D126" s="27" t="s">
        <v>39</v>
      </c>
      <c r="E126" s="28">
        <v>847</v>
      </c>
      <c r="F126" s="29">
        <v>129</v>
      </c>
      <c r="G126" s="65">
        <f>VLOOKUP(Data[[#This Row],[Product]],Rates[#All],2,FALSE)</f>
        <v>16.73</v>
      </c>
      <c r="H126" s="65">
        <f>Data[[#This Row],[Units]]*Data[[#This Row],[Cost P Unit]]</f>
        <v>2158.17</v>
      </c>
      <c r="I126" s="65"/>
    </row>
    <row r="127" spans="2:9">
      <c r="B127" s="27" t="s">
        <v>8</v>
      </c>
      <c r="C127" s="27" t="s">
        <v>9</v>
      </c>
      <c r="D127" s="27" t="s">
        <v>39</v>
      </c>
      <c r="E127" s="28">
        <v>4753</v>
      </c>
      <c r="F127" s="29">
        <v>300</v>
      </c>
      <c r="G127" s="65">
        <f>VLOOKUP(Data[[#This Row],[Product]],Rates[#All],2,FALSE)</f>
        <v>16.73</v>
      </c>
      <c r="H127" s="65">
        <f>Data[[#This Row],[Units]]*Data[[#This Row],[Cost P Unit]]</f>
        <v>5019</v>
      </c>
      <c r="I127" s="65"/>
    </row>
    <row r="128" spans="2:9">
      <c r="B128" s="27" t="s">
        <v>16</v>
      </c>
      <c r="C128" s="27" t="s">
        <v>20</v>
      </c>
      <c r="D128" s="27" t="s">
        <v>19</v>
      </c>
      <c r="E128" s="28">
        <v>959</v>
      </c>
      <c r="F128" s="29">
        <v>135</v>
      </c>
      <c r="G128" s="65">
        <f>VLOOKUP(Data[[#This Row],[Product]],Rates[#All],2,FALSE)</f>
        <v>12.37</v>
      </c>
      <c r="H128" s="65">
        <f>Data[[#This Row],[Units]]*Data[[#This Row],[Cost P Unit]]</f>
        <v>1669.9499999999998</v>
      </c>
      <c r="I128" s="65"/>
    </row>
    <row r="129" spans="2:9">
      <c r="B129" s="27" t="s">
        <v>23</v>
      </c>
      <c r="C129" s="27" t="s">
        <v>9</v>
      </c>
      <c r="D129" s="27" t="s">
        <v>38</v>
      </c>
      <c r="E129" s="28">
        <v>2793</v>
      </c>
      <c r="F129" s="29">
        <v>114</v>
      </c>
      <c r="G129" s="65">
        <f>VLOOKUP(Data[[#This Row],[Product]],Rates[#All],2,FALSE)</f>
        <v>4.97</v>
      </c>
      <c r="H129" s="65">
        <f>Data[[#This Row],[Units]]*Data[[#This Row],[Cost P Unit]]</f>
        <v>566.57999999999993</v>
      </c>
      <c r="I129" s="65"/>
    </row>
    <row r="130" spans="2:9">
      <c r="B130" s="27" t="s">
        <v>23</v>
      </c>
      <c r="C130" s="27" t="s">
        <v>9</v>
      </c>
      <c r="D130" s="27" t="s">
        <v>24</v>
      </c>
      <c r="E130" s="28">
        <v>4606</v>
      </c>
      <c r="F130" s="29">
        <v>63</v>
      </c>
      <c r="G130" s="65">
        <f>VLOOKUP(Data[[#This Row],[Product]],Rates[#All],2,FALSE)</f>
        <v>11.7</v>
      </c>
      <c r="H130" s="65">
        <f>Data[[#This Row],[Units]]*Data[[#This Row],[Cost P Unit]]</f>
        <v>737.09999999999991</v>
      </c>
      <c r="I130" s="65"/>
    </row>
    <row r="131" spans="2:9">
      <c r="B131" s="27" t="s">
        <v>23</v>
      </c>
      <c r="C131" s="27" t="s">
        <v>14</v>
      </c>
      <c r="D131" s="27" t="s">
        <v>32</v>
      </c>
      <c r="E131" s="28">
        <v>5551</v>
      </c>
      <c r="F131" s="29">
        <v>252</v>
      </c>
      <c r="G131" s="65">
        <f>VLOOKUP(Data[[#This Row],[Product]],Rates[#All],2,FALSE)</f>
        <v>7.16</v>
      </c>
      <c r="H131" s="65">
        <f>Data[[#This Row],[Units]]*Data[[#This Row],[Cost P Unit]]</f>
        <v>1804.32</v>
      </c>
      <c r="I131" s="65"/>
    </row>
    <row r="132" spans="2:9">
      <c r="B132" s="27" t="s">
        <v>35</v>
      </c>
      <c r="C132" s="27" t="s">
        <v>14</v>
      </c>
      <c r="D132" s="27" t="s">
        <v>10</v>
      </c>
      <c r="E132" s="28">
        <v>6657</v>
      </c>
      <c r="F132" s="29">
        <v>303</v>
      </c>
      <c r="G132" s="65">
        <f>VLOOKUP(Data[[#This Row],[Product]],Rates[#All],2,FALSE)</f>
        <v>8.65</v>
      </c>
      <c r="H132" s="65">
        <f>Data[[#This Row],[Units]]*Data[[#This Row],[Cost P Unit]]</f>
        <v>2620.9500000000003</v>
      </c>
      <c r="I132" s="65"/>
    </row>
    <row r="133" spans="2:9">
      <c r="B133" s="27" t="s">
        <v>23</v>
      </c>
      <c r="C133" s="27" t="s">
        <v>17</v>
      </c>
      <c r="D133" s="27" t="s">
        <v>28</v>
      </c>
      <c r="E133" s="28">
        <v>4438</v>
      </c>
      <c r="F133" s="29">
        <v>246</v>
      </c>
      <c r="G133" s="65">
        <f>VLOOKUP(Data[[#This Row],[Product]],Rates[#All],2,FALSE)</f>
        <v>3.11</v>
      </c>
      <c r="H133" s="65">
        <f>Data[[#This Row],[Units]]*Data[[#This Row],[Cost P Unit]]</f>
        <v>765.06</v>
      </c>
      <c r="I133" s="65"/>
    </row>
    <row r="134" spans="2:9">
      <c r="B134" s="27" t="s">
        <v>8</v>
      </c>
      <c r="C134" s="27" t="s">
        <v>20</v>
      </c>
      <c r="D134" s="27" t="s">
        <v>22</v>
      </c>
      <c r="E134" s="28">
        <v>168</v>
      </c>
      <c r="F134" s="29">
        <v>84</v>
      </c>
      <c r="G134" s="65">
        <f>VLOOKUP(Data[[#This Row],[Product]],Rates[#All],2,FALSE)</f>
        <v>9.77</v>
      </c>
      <c r="H134" s="65">
        <f>Data[[#This Row],[Units]]*Data[[#This Row],[Cost P Unit]]</f>
        <v>820.68</v>
      </c>
      <c r="I134" s="65"/>
    </row>
    <row r="135" spans="2:9">
      <c r="B135" s="27" t="s">
        <v>23</v>
      </c>
      <c r="C135" s="27" t="s">
        <v>30</v>
      </c>
      <c r="D135" s="27" t="s">
        <v>28</v>
      </c>
      <c r="E135" s="28">
        <v>7777</v>
      </c>
      <c r="F135" s="29">
        <v>39</v>
      </c>
      <c r="G135" s="65">
        <f>VLOOKUP(Data[[#This Row],[Product]],Rates[#All],2,FALSE)</f>
        <v>3.11</v>
      </c>
      <c r="H135" s="65">
        <f>Data[[#This Row],[Units]]*Data[[#This Row],[Cost P Unit]]</f>
        <v>121.28999999999999</v>
      </c>
      <c r="I135" s="65"/>
    </row>
    <row r="136" spans="2:9">
      <c r="B136" s="27" t="s">
        <v>25</v>
      </c>
      <c r="C136" s="27" t="s">
        <v>14</v>
      </c>
      <c r="D136" s="27" t="s">
        <v>28</v>
      </c>
      <c r="E136" s="28">
        <v>3339</v>
      </c>
      <c r="F136" s="29">
        <v>348</v>
      </c>
      <c r="G136" s="65">
        <f>VLOOKUP(Data[[#This Row],[Product]],Rates[#All],2,FALSE)</f>
        <v>3.11</v>
      </c>
      <c r="H136" s="65">
        <f>Data[[#This Row],[Units]]*Data[[#This Row],[Cost P Unit]]</f>
        <v>1082.28</v>
      </c>
      <c r="I136" s="65"/>
    </row>
    <row r="137" spans="2:9">
      <c r="B137" s="27" t="s">
        <v>23</v>
      </c>
      <c r="C137" s="27" t="s">
        <v>6</v>
      </c>
      <c r="D137" s="27" t="s">
        <v>19</v>
      </c>
      <c r="E137" s="28">
        <v>6391</v>
      </c>
      <c r="F137" s="29">
        <v>48</v>
      </c>
      <c r="G137" s="65">
        <f>VLOOKUP(Data[[#This Row],[Product]],Rates[#All],2,FALSE)</f>
        <v>12.37</v>
      </c>
      <c r="H137" s="65">
        <f>Data[[#This Row],[Units]]*Data[[#This Row],[Cost P Unit]]</f>
        <v>593.76</v>
      </c>
      <c r="I137" s="65"/>
    </row>
    <row r="138" spans="2:9">
      <c r="B138" s="27" t="s">
        <v>25</v>
      </c>
      <c r="C138" s="27" t="s">
        <v>6</v>
      </c>
      <c r="D138" s="27" t="s">
        <v>22</v>
      </c>
      <c r="E138" s="28">
        <v>518</v>
      </c>
      <c r="F138" s="29">
        <v>75</v>
      </c>
      <c r="G138" s="65">
        <f>VLOOKUP(Data[[#This Row],[Product]],Rates[#All],2,FALSE)</f>
        <v>9.77</v>
      </c>
      <c r="H138" s="65">
        <f>Data[[#This Row],[Units]]*Data[[#This Row],[Cost P Unit]]</f>
        <v>732.75</v>
      </c>
      <c r="I138" s="65"/>
    </row>
    <row r="139" spans="2:9">
      <c r="B139" s="27" t="s">
        <v>23</v>
      </c>
      <c r="C139" s="27" t="s">
        <v>20</v>
      </c>
      <c r="D139" s="27" t="s">
        <v>40</v>
      </c>
      <c r="E139" s="28">
        <v>5677</v>
      </c>
      <c r="F139" s="29">
        <v>258</v>
      </c>
      <c r="G139" s="65">
        <f>VLOOKUP(Data[[#This Row],[Product]],Rates[#All],2,FALSE)</f>
        <v>10.38</v>
      </c>
      <c r="H139" s="65">
        <f>Data[[#This Row],[Units]]*Data[[#This Row],[Cost P Unit]]</f>
        <v>2678.0400000000004</v>
      </c>
      <c r="I139" s="65"/>
    </row>
    <row r="140" spans="2:9">
      <c r="B140" s="27" t="s">
        <v>16</v>
      </c>
      <c r="C140" s="27" t="s">
        <v>17</v>
      </c>
      <c r="D140" s="27" t="s">
        <v>28</v>
      </c>
      <c r="E140" s="28">
        <v>6048</v>
      </c>
      <c r="F140" s="29">
        <v>27</v>
      </c>
      <c r="G140" s="65">
        <f>VLOOKUP(Data[[#This Row],[Product]],Rates[#All],2,FALSE)</f>
        <v>3.11</v>
      </c>
      <c r="H140" s="65">
        <f>Data[[#This Row],[Units]]*Data[[#This Row],[Cost P Unit]]</f>
        <v>83.97</v>
      </c>
      <c r="I140" s="65"/>
    </row>
    <row r="141" spans="2:9">
      <c r="B141" s="27" t="s">
        <v>8</v>
      </c>
      <c r="C141" s="27" t="s">
        <v>20</v>
      </c>
      <c r="D141" s="27" t="s">
        <v>10</v>
      </c>
      <c r="E141" s="28">
        <v>3752</v>
      </c>
      <c r="F141" s="29">
        <v>213</v>
      </c>
      <c r="G141" s="65">
        <f>VLOOKUP(Data[[#This Row],[Product]],Rates[#All],2,FALSE)</f>
        <v>8.65</v>
      </c>
      <c r="H141" s="65">
        <f>Data[[#This Row],[Units]]*Data[[#This Row],[Cost P Unit]]</f>
        <v>1842.45</v>
      </c>
      <c r="I141" s="65"/>
    </row>
    <row r="142" spans="2:9">
      <c r="B142" s="27" t="s">
        <v>25</v>
      </c>
      <c r="C142" s="27" t="s">
        <v>9</v>
      </c>
      <c r="D142" s="27" t="s">
        <v>32</v>
      </c>
      <c r="E142" s="28">
        <v>4480</v>
      </c>
      <c r="F142" s="29">
        <v>357</v>
      </c>
      <c r="G142" s="65">
        <f>VLOOKUP(Data[[#This Row],[Product]],Rates[#All],2,FALSE)</f>
        <v>7.16</v>
      </c>
      <c r="H142" s="65">
        <f>Data[[#This Row],[Units]]*Data[[#This Row],[Cost P Unit]]</f>
        <v>2556.12</v>
      </c>
      <c r="I142" s="65"/>
    </row>
    <row r="143" spans="2:9">
      <c r="B143" s="27" t="s">
        <v>11</v>
      </c>
      <c r="C143" s="27" t="s">
        <v>6</v>
      </c>
      <c r="D143" s="27" t="s">
        <v>12</v>
      </c>
      <c r="E143" s="28">
        <v>259</v>
      </c>
      <c r="F143" s="29">
        <v>207</v>
      </c>
      <c r="G143" s="65">
        <f>VLOOKUP(Data[[#This Row],[Product]],Rates[#All],2,FALSE)</f>
        <v>11.88</v>
      </c>
      <c r="H143" s="65">
        <f>Data[[#This Row],[Units]]*Data[[#This Row],[Cost P Unit]]</f>
        <v>2459.1600000000003</v>
      </c>
      <c r="I143" s="65"/>
    </row>
    <row r="144" spans="2:9">
      <c r="B144" s="27" t="s">
        <v>8</v>
      </c>
      <c r="C144" s="27" t="s">
        <v>6</v>
      </c>
      <c r="D144" s="27" t="s">
        <v>7</v>
      </c>
      <c r="E144" s="28">
        <v>42</v>
      </c>
      <c r="F144" s="29">
        <v>150</v>
      </c>
      <c r="G144" s="65">
        <f>VLOOKUP(Data[[#This Row],[Product]],Rates[#All],2,FALSE)</f>
        <v>14.49</v>
      </c>
      <c r="H144" s="65">
        <f>Data[[#This Row],[Units]]*Data[[#This Row],[Cost P Unit]]</f>
        <v>2173.5</v>
      </c>
      <c r="I144" s="65">
        <f>Data[[#This Row],[Amount]]-Data[[#This Row],[Total Cost]]</f>
        <v>-2131.5</v>
      </c>
    </row>
    <row r="145" spans="2:9">
      <c r="B145" s="27" t="s">
        <v>13</v>
      </c>
      <c r="C145" s="27" t="s">
        <v>14</v>
      </c>
      <c r="D145" s="27" t="s">
        <v>42</v>
      </c>
      <c r="E145" s="28">
        <v>98</v>
      </c>
      <c r="F145" s="29">
        <v>204</v>
      </c>
      <c r="G145" s="65">
        <f>VLOOKUP(Data[[#This Row],[Product]],Rates[#All],2,FALSE)</f>
        <v>5.6</v>
      </c>
      <c r="H145" s="65">
        <f>Data[[#This Row],[Units]]*Data[[#This Row],[Cost P Unit]]</f>
        <v>1142.3999999999999</v>
      </c>
      <c r="I145" s="65"/>
    </row>
    <row r="146" spans="2:9">
      <c r="B146" s="27" t="s">
        <v>23</v>
      </c>
      <c r="C146" s="27" t="s">
        <v>9</v>
      </c>
      <c r="D146" s="27" t="s">
        <v>39</v>
      </c>
      <c r="E146" s="28">
        <v>2478</v>
      </c>
      <c r="F146" s="29">
        <v>21</v>
      </c>
      <c r="G146" s="65">
        <f>VLOOKUP(Data[[#This Row],[Product]],Rates[#All],2,FALSE)</f>
        <v>16.73</v>
      </c>
      <c r="H146" s="65">
        <f>Data[[#This Row],[Units]]*Data[[#This Row],[Cost P Unit]]</f>
        <v>351.33</v>
      </c>
      <c r="I146" s="65"/>
    </row>
    <row r="147" spans="2:9">
      <c r="B147" s="27" t="s">
        <v>13</v>
      </c>
      <c r="C147" s="27" t="s">
        <v>30</v>
      </c>
      <c r="D147" s="27" t="s">
        <v>19</v>
      </c>
      <c r="E147" s="28">
        <v>7847</v>
      </c>
      <c r="F147" s="29">
        <v>174</v>
      </c>
      <c r="G147" s="65">
        <f>VLOOKUP(Data[[#This Row],[Product]],Rates[#All],2,FALSE)</f>
        <v>12.37</v>
      </c>
      <c r="H147" s="65">
        <f>Data[[#This Row],[Units]]*Data[[#This Row],[Cost P Unit]]</f>
        <v>2152.3799999999997</v>
      </c>
      <c r="I147" s="65"/>
    </row>
    <row r="148" spans="2:9">
      <c r="B148" s="27" t="s">
        <v>26</v>
      </c>
      <c r="C148" s="27" t="s">
        <v>6</v>
      </c>
      <c r="D148" s="27" t="s">
        <v>28</v>
      </c>
      <c r="E148" s="28">
        <v>9926</v>
      </c>
      <c r="F148" s="29">
        <v>201</v>
      </c>
      <c r="G148" s="65">
        <f>VLOOKUP(Data[[#This Row],[Product]],Rates[#All],2,FALSE)</f>
        <v>3.11</v>
      </c>
      <c r="H148" s="65">
        <f>Data[[#This Row],[Units]]*Data[[#This Row],[Cost P Unit]]</f>
        <v>625.11</v>
      </c>
      <c r="I148" s="65"/>
    </row>
    <row r="149" spans="2:9">
      <c r="B149" s="27" t="s">
        <v>8</v>
      </c>
      <c r="C149" s="27" t="s">
        <v>20</v>
      </c>
      <c r="D149" s="27" t="s">
        <v>31</v>
      </c>
      <c r="E149" s="28">
        <v>819</v>
      </c>
      <c r="F149" s="29">
        <v>510</v>
      </c>
      <c r="G149" s="65">
        <f>VLOOKUP(Data[[#This Row],[Product]],Rates[#All],2,FALSE)</f>
        <v>9.33</v>
      </c>
      <c r="H149" s="65">
        <f>Data[[#This Row],[Units]]*Data[[#This Row],[Cost P Unit]]</f>
        <v>4758.3</v>
      </c>
      <c r="I149" s="65"/>
    </row>
    <row r="150" spans="2:9">
      <c r="B150" s="27" t="s">
        <v>16</v>
      </c>
      <c r="C150" s="27" t="s">
        <v>17</v>
      </c>
      <c r="D150" s="27" t="s">
        <v>32</v>
      </c>
      <c r="E150" s="28">
        <v>3052</v>
      </c>
      <c r="F150" s="29">
        <v>378</v>
      </c>
      <c r="G150" s="65">
        <f>VLOOKUP(Data[[#This Row],[Product]],Rates[#All],2,FALSE)</f>
        <v>7.16</v>
      </c>
      <c r="H150" s="65">
        <f>Data[[#This Row],[Units]]*Data[[#This Row],[Cost P Unit]]</f>
        <v>2706.48</v>
      </c>
      <c r="I150" s="65"/>
    </row>
    <row r="151" spans="2:9">
      <c r="B151" s="27" t="s">
        <v>11</v>
      </c>
      <c r="C151" s="27" t="s">
        <v>30</v>
      </c>
      <c r="D151" s="27" t="s">
        <v>41</v>
      </c>
      <c r="E151" s="28">
        <v>6832</v>
      </c>
      <c r="F151" s="29">
        <v>27</v>
      </c>
      <c r="G151" s="65">
        <f>VLOOKUP(Data[[#This Row],[Product]],Rates[#All],2,FALSE)</f>
        <v>9</v>
      </c>
      <c r="H151" s="65">
        <f>Data[[#This Row],[Units]]*Data[[#This Row],[Cost P Unit]]</f>
        <v>243</v>
      </c>
      <c r="I151" s="65"/>
    </row>
    <row r="152" spans="2:9">
      <c r="B152" s="27" t="s">
        <v>26</v>
      </c>
      <c r="C152" s="27" t="s">
        <v>17</v>
      </c>
      <c r="D152" s="27" t="s">
        <v>29</v>
      </c>
      <c r="E152" s="28">
        <v>2016</v>
      </c>
      <c r="F152" s="29">
        <v>117</v>
      </c>
      <c r="G152" s="65">
        <f>VLOOKUP(Data[[#This Row],[Product]],Rates[#All],2,FALSE)</f>
        <v>8.7899999999999991</v>
      </c>
      <c r="H152" s="65">
        <f>Data[[#This Row],[Units]]*Data[[#This Row],[Cost P Unit]]</f>
        <v>1028.4299999999998</v>
      </c>
      <c r="I152" s="65"/>
    </row>
    <row r="153" spans="2:9">
      <c r="B153" s="27" t="s">
        <v>16</v>
      </c>
      <c r="C153" s="27" t="s">
        <v>20</v>
      </c>
      <c r="D153" s="27" t="s">
        <v>41</v>
      </c>
      <c r="E153" s="28">
        <v>7322</v>
      </c>
      <c r="F153" s="29">
        <v>36</v>
      </c>
      <c r="G153" s="65">
        <f>VLOOKUP(Data[[#This Row],[Product]],Rates[#All],2,FALSE)</f>
        <v>9</v>
      </c>
      <c r="H153" s="65">
        <f>Data[[#This Row],[Units]]*Data[[#This Row],[Cost P Unit]]</f>
        <v>324</v>
      </c>
      <c r="I153" s="65"/>
    </row>
    <row r="154" spans="2:9">
      <c r="B154" s="27" t="s">
        <v>8</v>
      </c>
      <c r="C154" s="27" t="s">
        <v>9</v>
      </c>
      <c r="D154" s="27" t="s">
        <v>19</v>
      </c>
      <c r="E154" s="28">
        <v>357</v>
      </c>
      <c r="F154" s="29">
        <v>126</v>
      </c>
      <c r="G154" s="65">
        <f>VLOOKUP(Data[[#This Row],[Product]],Rates[#All],2,FALSE)</f>
        <v>12.37</v>
      </c>
      <c r="H154" s="65">
        <f>Data[[#This Row],[Units]]*Data[[#This Row],[Cost P Unit]]</f>
        <v>1558.62</v>
      </c>
      <c r="I154" s="65"/>
    </row>
    <row r="155" spans="2:9">
      <c r="B155" s="27" t="s">
        <v>11</v>
      </c>
      <c r="C155" s="27" t="s">
        <v>17</v>
      </c>
      <c r="D155" s="27" t="s">
        <v>18</v>
      </c>
      <c r="E155" s="28">
        <v>3192</v>
      </c>
      <c r="F155" s="29">
        <v>72</v>
      </c>
      <c r="G155" s="65">
        <f>VLOOKUP(Data[[#This Row],[Product]],Rates[#All],2,FALSE)</f>
        <v>13.15</v>
      </c>
      <c r="H155" s="65">
        <f>Data[[#This Row],[Units]]*Data[[#This Row],[Cost P Unit]]</f>
        <v>946.80000000000007</v>
      </c>
      <c r="I155" s="65"/>
    </row>
    <row r="156" spans="2:9">
      <c r="B156" s="27" t="s">
        <v>23</v>
      </c>
      <c r="C156" s="27" t="s">
        <v>14</v>
      </c>
      <c r="D156" s="27" t="s">
        <v>22</v>
      </c>
      <c r="E156" s="28">
        <v>8435</v>
      </c>
      <c r="F156" s="29">
        <v>42</v>
      </c>
      <c r="G156" s="65">
        <f>VLOOKUP(Data[[#This Row],[Product]],Rates[#All],2,FALSE)</f>
        <v>9.77</v>
      </c>
      <c r="H156" s="65">
        <f>Data[[#This Row],[Units]]*Data[[#This Row],[Cost P Unit]]</f>
        <v>410.34</v>
      </c>
      <c r="I156" s="65"/>
    </row>
    <row r="157" spans="2:9">
      <c r="B157" s="27" t="s">
        <v>5</v>
      </c>
      <c r="C157" s="27" t="s">
        <v>17</v>
      </c>
      <c r="D157" s="27" t="s">
        <v>32</v>
      </c>
      <c r="E157" s="28">
        <v>0</v>
      </c>
      <c r="F157" s="29">
        <v>135</v>
      </c>
      <c r="G157" s="65">
        <f>VLOOKUP(Data[[#This Row],[Product]],Rates[#All],2,FALSE)</f>
        <v>7.16</v>
      </c>
      <c r="H157" s="65">
        <f>Data[[#This Row],[Units]]*Data[[#This Row],[Cost P Unit]]</f>
        <v>966.6</v>
      </c>
      <c r="I157" s="65"/>
    </row>
    <row r="158" spans="2:9">
      <c r="B158" s="27" t="s">
        <v>23</v>
      </c>
      <c r="C158" s="27" t="s">
        <v>30</v>
      </c>
      <c r="D158" s="27" t="s">
        <v>38</v>
      </c>
      <c r="E158" s="28">
        <v>8862</v>
      </c>
      <c r="F158" s="29">
        <v>189</v>
      </c>
      <c r="G158" s="65">
        <f>VLOOKUP(Data[[#This Row],[Product]],Rates[#All],2,FALSE)</f>
        <v>4.97</v>
      </c>
      <c r="H158" s="65">
        <f>Data[[#This Row],[Units]]*Data[[#This Row],[Cost P Unit]]</f>
        <v>939.32999999999993</v>
      </c>
      <c r="I158" s="65"/>
    </row>
    <row r="159" spans="2:9">
      <c r="B159" s="27" t="s">
        <v>16</v>
      </c>
      <c r="C159" s="27" t="s">
        <v>6</v>
      </c>
      <c r="D159" s="27" t="s">
        <v>40</v>
      </c>
      <c r="E159" s="28">
        <v>3556</v>
      </c>
      <c r="F159" s="29">
        <v>459</v>
      </c>
      <c r="G159" s="65">
        <f>VLOOKUP(Data[[#This Row],[Product]],Rates[#All],2,FALSE)</f>
        <v>10.38</v>
      </c>
      <c r="H159" s="65">
        <f>Data[[#This Row],[Units]]*Data[[#This Row],[Cost P Unit]]</f>
        <v>4764.42</v>
      </c>
      <c r="I159" s="65"/>
    </row>
    <row r="160" spans="2:9">
      <c r="B160" s="27" t="s">
        <v>25</v>
      </c>
      <c r="C160" s="27" t="s">
        <v>30</v>
      </c>
      <c r="D160" s="27" t="s">
        <v>37</v>
      </c>
      <c r="E160" s="28">
        <v>7280</v>
      </c>
      <c r="F160" s="29">
        <v>201</v>
      </c>
      <c r="G160" s="65">
        <f>VLOOKUP(Data[[#This Row],[Product]],Rates[#All],2,FALSE)</f>
        <v>11.73</v>
      </c>
      <c r="H160" s="65">
        <f>Data[[#This Row],[Units]]*Data[[#This Row],[Cost P Unit]]</f>
        <v>2357.73</v>
      </c>
      <c r="I160" s="65"/>
    </row>
    <row r="161" spans="2:9">
      <c r="B161" s="27" t="s">
        <v>16</v>
      </c>
      <c r="C161" s="27" t="s">
        <v>30</v>
      </c>
      <c r="D161" s="27" t="s">
        <v>7</v>
      </c>
      <c r="E161" s="28">
        <v>3402</v>
      </c>
      <c r="F161" s="29">
        <v>366</v>
      </c>
      <c r="G161" s="65">
        <f>VLOOKUP(Data[[#This Row],[Product]],Rates[#All],2,FALSE)</f>
        <v>14.49</v>
      </c>
      <c r="H161" s="65">
        <f>Data[[#This Row],[Units]]*Data[[#This Row],[Cost P Unit]]</f>
        <v>5303.34</v>
      </c>
      <c r="I161" s="65">
        <f>Data[[#This Row],[Amount]]-Data[[#This Row],[Total Cost]]</f>
        <v>-1901.3400000000001</v>
      </c>
    </row>
    <row r="162" spans="2:9">
      <c r="B162" s="27" t="s">
        <v>27</v>
      </c>
      <c r="C162" s="27" t="s">
        <v>6</v>
      </c>
      <c r="D162" s="27" t="s">
        <v>32</v>
      </c>
      <c r="E162" s="28">
        <v>4592</v>
      </c>
      <c r="F162" s="29">
        <v>324</v>
      </c>
      <c r="G162" s="65">
        <f>VLOOKUP(Data[[#This Row],[Product]],Rates[#All],2,FALSE)</f>
        <v>7.16</v>
      </c>
      <c r="H162" s="65">
        <f>Data[[#This Row],[Units]]*Data[[#This Row],[Cost P Unit]]</f>
        <v>2319.84</v>
      </c>
      <c r="I162" s="65"/>
    </row>
    <row r="163" spans="2:9">
      <c r="B163" s="27" t="s">
        <v>11</v>
      </c>
      <c r="C163" s="27" t="s">
        <v>9</v>
      </c>
      <c r="D163" s="27" t="s">
        <v>37</v>
      </c>
      <c r="E163" s="28">
        <v>7833</v>
      </c>
      <c r="F163" s="29">
        <v>243</v>
      </c>
      <c r="G163" s="65">
        <f>VLOOKUP(Data[[#This Row],[Product]],Rates[#All],2,FALSE)</f>
        <v>11.73</v>
      </c>
      <c r="H163" s="65">
        <f>Data[[#This Row],[Units]]*Data[[#This Row],[Cost P Unit]]</f>
        <v>2850.3900000000003</v>
      </c>
      <c r="I163" s="65"/>
    </row>
    <row r="164" spans="2:9">
      <c r="B164" s="27" t="s">
        <v>26</v>
      </c>
      <c r="C164" s="27" t="s">
        <v>17</v>
      </c>
      <c r="D164" s="27" t="s">
        <v>41</v>
      </c>
      <c r="E164" s="28">
        <v>7651</v>
      </c>
      <c r="F164" s="29">
        <v>213</v>
      </c>
      <c r="G164" s="65">
        <f>VLOOKUP(Data[[#This Row],[Product]],Rates[#All],2,FALSE)</f>
        <v>9</v>
      </c>
      <c r="H164" s="65">
        <f>Data[[#This Row],[Units]]*Data[[#This Row],[Cost P Unit]]</f>
        <v>1917</v>
      </c>
      <c r="I164" s="65"/>
    </row>
    <row r="165" spans="2:9">
      <c r="B165" s="27" t="s">
        <v>5</v>
      </c>
      <c r="C165" s="27" t="s">
        <v>9</v>
      </c>
      <c r="D165" s="27" t="s">
        <v>7</v>
      </c>
      <c r="E165" s="28">
        <v>2275</v>
      </c>
      <c r="F165" s="29">
        <v>447</v>
      </c>
      <c r="G165" s="65">
        <f>VLOOKUP(Data[[#This Row],[Product]],Rates[#All],2,FALSE)</f>
        <v>14.49</v>
      </c>
      <c r="H165" s="65">
        <f>Data[[#This Row],[Units]]*Data[[#This Row],[Cost P Unit]]</f>
        <v>6477.03</v>
      </c>
      <c r="I165" s="65">
        <f>Data[[#This Row],[Amount]]-Data[[#This Row],[Total Cost]]</f>
        <v>-4202.03</v>
      </c>
    </row>
    <row r="166" spans="2:9">
      <c r="B166" s="27" t="s">
        <v>5</v>
      </c>
      <c r="C166" s="27" t="s">
        <v>20</v>
      </c>
      <c r="D166" s="27" t="s">
        <v>31</v>
      </c>
      <c r="E166" s="28">
        <v>5670</v>
      </c>
      <c r="F166" s="29">
        <v>297</v>
      </c>
      <c r="G166" s="65">
        <f>VLOOKUP(Data[[#This Row],[Product]],Rates[#All],2,FALSE)</f>
        <v>9.33</v>
      </c>
      <c r="H166" s="65">
        <f>Data[[#This Row],[Units]]*Data[[#This Row],[Cost P Unit]]</f>
        <v>2771.01</v>
      </c>
      <c r="I166" s="65"/>
    </row>
    <row r="167" spans="2:9">
      <c r="B167" s="27" t="s">
        <v>23</v>
      </c>
      <c r="C167" s="27" t="s">
        <v>9</v>
      </c>
      <c r="D167" s="27" t="s">
        <v>29</v>
      </c>
      <c r="E167" s="28">
        <v>2135</v>
      </c>
      <c r="F167" s="29">
        <v>27</v>
      </c>
      <c r="G167" s="65">
        <f>VLOOKUP(Data[[#This Row],[Product]],Rates[#All],2,FALSE)</f>
        <v>8.7899999999999991</v>
      </c>
      <c r="H167" s="65">
        <f>Data[[#This Row],[Units]]*Data[[#This Row],[Cost P Unit]]</f>
        <v>237.32999999999998</v>
      </c>
      <c r="I167" s="65"/>
    </row>
    <row r="168" spans="2:9">
      <c r="B168" s="27" t="s">
        <v>5</v>
      </c>
      <c r="C168" s="27" t="s">
        <v>30</v>
      </c>
      <c r="D168" s="27" t="s">
        <v>34</v>
      </c>
      <c r="E168" s="28">
        <v>2779</v>
      </c>
      <c r="F168" s="29">
        <v>75</v>
      </c>
      <c r="G168" s="65">
        <f>VLOOKUP(Data[[#This Row],[Product]],Rates[#All],2,FALSE)</f>
        <v>6.49</v>
      </c>
      <c r="H168" s="65">
        <f>Data[[#This Row],[Units]]*Data[[#This Row],[Cost P Unit]]</f>
        <v>486.75</v>
      </c>
      <c r="I168" s="65"/>
    </row>
    <row r="169" spans="2:9">
      <c r="B169" s="27" t="s">
        <v>35</v>
      </c>
      <c r="C169" s="27" t="s">
        <v>17</v>
      </c>
      <c r="D169" s="27" t="s">
        <v>19</v>
      </c>
      <c r="E169" s="28">
        <v>12950</v>
      </c>
      <c r="F169" s="29">
        <v>30</v>
      </c>
      <c r="G169" s="65">
        <f>VLOOKUP(Data[[#This Row],[Product]],Rates[#All],2,FALSE)</f>
        <v>12.37</v>
      </c>
      <c r="H169" s="65">
        <f>Data[[#This Row],[Units]]*Data[[#This Row],[Cost P Unit]]</f>
        <v>371.09999999999997</v>
      </c>
      <c r="I169" s="65"/>
    </row>
    <row r="170" spans="2:9">
      <c r="B170" s="27" t="s">
        <v>23</v>
      </c>
      <c r="C170" s="27" t="s">
        <v>14</v>
      </c>
      <c r="D170" s="27" t="s">
        <v>15</v>
      </c>
      <c r="E170" s="28">
        <v>2646</v>
      </c>
      <c r="F170" s="29">
        <v>177</v>
      </c>
      <c r="G170" s="65">
        <f>VLOOKUP(Data[[#This Row],[Product]],Rates[#All],2,FALSE)</f>
        <v>6.47</v>
      </c>
      <c r="H170" s="65">
        <f>Data[[#This Row],[Units]]*Data[[#This Row],[Cost P Unit]]</f>
        <v>1145.19</v>
      </c>
      <c r="I170" s="65"/>
    </row>
    <row r="171" spans="2:9">
      <c r="B171" s="27" t="s">
        <v>5</v>
      </c>
      <c r="C171" s="27" t="s">
        <v>30</v>
      </c>
      <c r="D171" s="27" t="s">
        <v>19</v>
      </c>
      <c r="E171" s="28">
        <v>3794</v>
      </c>
      <c r="F171" s="29">
        <v>159</v>
      </c>
      <c r="G171" s="65">
        <f>VLOOKUP(Data[[#This Row],[Product]],Rates[#All],2,FALSE)</f>
        <v>12.37</v>
      </c>
      <c r="H171" s="65">
        <f>Data[[#This Row],[Units]]*Data[[#This Row],[Cost P Unit]]</f>
        <v>1966.83</v>
      </c>
      <c r="I171" s="65"/>
    </row>
    <row r="172" spans="2:9">
      <c r="B172" s="27" t="s">
        <v>27</v>
      </c>
      <c r="C172" s="27" t="s">
        <v>9</v>
      </c>
      <c r="D172" s="27" t="s">
        <v>19</v>
      </c>
      <c r="E172" s="28">
        <v>819</v>
      </c>
      <c r="F172" s="29">
        <v>306</v>
      </c>
      <c r="G172" s="65">
        <f>VLOOKUP(Data[[#This Row],[Product]],Rates[#All],2,FALSE)</f>
        <v>12.37</v>
      </c>
      <c r="H172" s="65">
        <f>Data[[#This Row],[Units]]*Data[[#This Row],[Cost P Unit]]</f>
        <v>3785.22</v>
      </c>
      <c r="I172" s="65"/>
    </row>
    <row r="173" spans="2:9">
      <c r="B173" s="27" t="s">
        <v>27</v>
      </c>
      <c r="C173" s="27" t="s">
        <v>30</v>
      </c>
      <c r="D173" s="27" t="s">
        <v>33</v>
      </c>
      <c r="E173" s="28">
        <v>2583</v>
      </c>
      <c r="F173" s="29">
        <v>18</v>
      </c>
      <c r="G173" s="65">
        <f>VLOOKUP(Data[[#This Row],[Product]],Rates[#All],2,FALSE)</f>
        <v>10.62</v>
      </c>
      <c r="H173" s="65">
        <f>Data[[#This Row],[Units]]*Data[[#This Row],[Cost P Unit]]</f>
        <v>191.16</v>
      </c>
      <c r="I173" s="65"/>
    </row>
    <row r="174" spans="2:9">
      <c r="B174" s="27" t="s">
        <v>23</v>
      </c>
      <c r="C174" s="27" t="s">
        <v>9</v>
      </c>
      <c r="D174" s="27" t="s">
        <v>36</v>
      </c>
      <c r="E174" s="28">
        <v>4585</v>
      </c>
      <c r="F174" s="29">
        <v>240</v>
      </c>
      <c r="G174" s="65">
        <f>VLOOKUP(Data[[#This Row],[Product]],Rates[#All],2,FALSE)</f>
        <v>7.64</v>
      </c>
      <c r="H174" s="65">
        <f>Data[[#This Row],[Units]]*Data[[#This Row],[Cost P Unit]]</f>
        <v>1833.6</v>
      </c>
      <c r="I174" s="65"/>
    </row>
    <row r="175" spans="2:9">
      <c r="B175" s="27" t="s">
        <v>25</v>
      </c>
      <c r="C175" s="27" t="s">
        <v>30</v>
      </c>
      <c r="D175" s="27" t="s">
        <v>19</v>
      </c>
      <c r="E175" s="28">
        <v>1652</v>
      </c>
      <c r="F175" s="29">
        <v>93</v>
      </c>
      <c r="G175" s="65">
        <f>VLOOKUP(Data[[#This Row],[Product]],Rates[#All],2,FALSE)</f>
        <v>12.37</v>
      </c>
      <c r="H175" s="65">
        <f>Data[[#This Row],[Units]]*Data[[#This Row],[Cost P Unit]]</f>
        <v>1150.4099999999999</v>
      </c>
      <c r="I175" s="65"/>
    </row>
    <row r="176" spans="2:9">
      <c r="B176" s="27" t="s">
        <v>35</v>
      </c>
      <c r="C176" s="27" t="s">
        <v>30</v>
      </c>
      <c r="D176" s="27" t="s">
        <v>42</v>
      </c>
      <c r="E176" s="28">
        <v>4991</v>
      </c>
      <c r="F176" s="29">
        <v>9</v>
      </c>
      <c r="G176" s="65">
        <f>VLOOKUP(Data[[#This Row],[Product]],Rates[#All],2,FALSE)</f>
        <v>5.6</v>
      </c>
      <c r="H176" s="65">
        <f>Data[[#This Row],[Units]]*Data[[#This Row],[Cost P Unit]]</f>
        <v>50.4</v>
      </c>
      <c r="I176" s="65"/>
    </row>
    <row r="177" spans="2:9">
      <c r="B177" s="27" t="s">
        <v>8</v>
      </c>
      <c r="C177" s="27" t="s">
        <v>30</v>
      </c>
      <c r="D177" s="27" t="s">
        <v>29</v>
      </c>
      <c r="E177" s="28">
        <v>2009</v>
      </c>
      <c r="F177" s="29">
        <v>219</v>
      </c>
      <c r="G177" s="65">
        <f>VLOOKUP(Data[[#This Row],[Product]],Rates[#All],2,FALSE)</f>
        <v>8.7899999999999991</v>
      </c>
      <c r="H177" s="65">
        <f>Data[[#This Row],[Units]]*Data[[#This Row],[Cost P Unit]]</f>
        <v>1925.0099999999998</v>
      </c>
      <c r="I177" s="65"/>
    </row>
    <row r="178" spans="2:9">
      <c r="B178" s="27" t="s">
        <v>26</v>
      </c>
      <c r="C178" s="27" t="s">
        <v>17</v>
      </c>
      <c r="D178" s="27" t="s">
        <v>22</v>
      </c>
      <c r="E178" s="28">
        <v>1568</v>
      </c>
      <c r="F178" s="29">
        <v>141</v>
      </c>
      <c r="G178" s="65">
        <f>VLOOKUP(Data[[#This Row],[Product]],Rates[#All],2,FALSE)</f>
        <v>9.77</v>
      </c>
      <c r="H178" s="65">
        <f>Data[[#This Row],[Units]]*Data[[#This Row],[Cost P Unit]]</f>
        <v>1377.57</v>
      </c>
      <c r="I178" s="65"/>
    </row>
    <row r="179" spans="2:9">
      <c r="B179" s="27" t="s">
        <v>13</v>
      </c>
      <c r="C179" s="27" t="s">
        <v>6</v>
      </c>
      <c r="D179" s="27" t="s">
        <v>33</v>
      </c>
      <c r="E179" s="28">
        <v>3388</v>
      </c>
      <c r="F179" s="29">
        <v>123</v>
      </c>
      <c r="G179" s="65">
        <f>VLOOKUP(Data[[#This Row],[Product]],Rates[#All],2,FALSE)</f>
        <v>10.62</v>
      </c>
      <c r="H179" s="65">
        <f>Data[[#This Row],[Units]]*Data[[#This Row],[Cost P Unit]]</f>
        <v>1306.26</v>
      </c>
      <c r="I179" s="65"/>
    </row>
    <row r="180" spans="2:9">
      <c r="B180" s="27" t="s">
        <v>5</v>
      </c>
      <c r="C180" s="27" t="s">
        <v>20</v>
      </c>
      <c r="D180" s="27" t="s">
        <v>38</v>
      </c>
      <c r="E180" s="28">
        <v>623</v>
      </c>
      <c r="F180" s="29">
        <v>51</v>
      </c>
      <c r="G180" s="65">
        <f>VLOOKUP(Data[[#This Row],[Product]],Rates[#All],2,FALSE)</f>
        <v>4.97</v>
      </c>
      <c r="H180" s="65">
        <f>Data[[#This Row],[Units]]*Data[[#This Row],[Cost P Unit]]</f>
        <v>253.47</v>
      </c>
      <c r="I180" s="65"/>
    </row>
    <row r="181" spans="2:9">
      <c r="B181" s="27" t="s">
        <v>16</v>
      </c>
      <c r="C181" s="27" t="s">
        <v>14</v>
      </c>
      <c r="D181" s="27" t="s">
        <v>12</v>
      </c>
      <c r="E181" s="28">
        <v>10073</v>
      </c>
      <c r="F181" s="29">
        <v>120</v>
      </c>
      <c r="G181" s="65">
        <f>VLOOKUP(Data[[#This Row],[Product]],Rates[#All],2,FALSE)</f>
        <v>11.88</v>
      </c>
      <c r="H181" s="65">
        <f>Data[[#This Row],[Units]]*Data[[#This Row],[Cost P Unit]]</f>
        <v>1425.6000000000001</v>
      </c>
      <c r="I181" s="65"/>
    </row>
    <row r="182" spans="2:9">
      <c r="B182" s="27" t="s">
        <v>8</v>
      </c>
      <c r="C182" s="27" t="s">
        <v>17</v>
      </c>
      <c r="D182" s="27" t="s">
        <v>42</v>
      </c>
      <c r="E182" s="28">
        <v>1561</v>
      </c>
      <c r="F182" s="29">
        <v>27</v>
      </c>
      <c r="G182" s="65">
        <f>VLOOKUP(Data[[#This Row],[Product]],Rates[#All],2,FALSE)</f>
        <v>5.6</v>
      </c>
      <c r="H182" s="65">
        <f>Data[[#This Row],[Units]]*Data[[#This Row],[Cost P Unit]]</f>
        <v>151.19999999999999</v>
      </c>
      <c r="I182" s="65"/>
    </row>
    <row r="183" spans="2:9">
      <c r="B183" s="27" t="s">
        <v>11</v>
      </c>
      <c r="C183" s="27" t="s">
        <v>14</v>
      </c>
      <c r="D183" s="27" t="s">
        <v>39</v>
      </c>
      <c r="E183" s="28">
        <v>11522</v>
      </c>
      <c r="F183" s="29">
        <v>204</v>
      </c>
      <c r="G183" s="65">
        <f>VLOOKUP(Data[[#This Row],[Product]],Rates[#All],2,FALSE)</f>
        <v>16.73</v>
      </c>
      <c r="H183" s="65">
        <f>Data[[#This Row],[Units]]*Data[[#This Row],[Cost P Unit]]</f>
        <v>3412.92</v>
      </c>
      <c r="I183" s="65"/>
    </row>
    <row r="184" spans="2:9">
      <c r="B184" s="27" t="s">
        <v>16</v>
      </c>
      <c r="C184" s="27" t="s">
        <v>20</v>
      </c>
      <c r="D184" s="27" t="s">
        <v>31</v>
      </c>
      <c r="E184" s="28">
        <v>2317</v>
      </c>
      <c r="F184" s="29">
        <v>123</v>
      </c>
      <c r="G184" s="65">
        <f>VLOOKUP(Data[[#This Row],[Product]],Rates[#All],2,FALSE)</f>
        <v>9.33</v>
      </c>
      <c r="H184" s="65">
        <f>Data[[#This Row],[Units]]*Data[[#This Row],[Cost P Unit]]</f>
        <v>1147.5899999999999</v>
      </c>
      <c r="I184" s="65"/>
    </row>
    <row r="185" spans="2:9">
      <c r="B185" s="27" t="s">
        <v>35</v>
      </c>
      <c r="C185" s="27" t="s">
        <v>6</v>
      </c>
      <c r="D185" s="27" t="s">
        <v>40</v>
      </c>
      <c r="E185" s="28">
        <v>3059</v>
      </c>
      <c r="F185" s="29">
        <v>27</v>
      </c>
      <c r="G185" s="65">
        <f>VLOOKUP(Data[[#This Row],[Product]],Rates[#All],2,FALSE)</f>
        <v>10.38</v>
      </c>
      <c r="H185" s="65">
        <f>Data[[#This Row],[Units]]*Data[[#This Row],[Cost P Unit]]</f>
        <v>280.26000000000005</v>
      </c>
      <c r="I185" s="65"/>
    </row>
    <row r="186" spans="2:9">
      <c r="B186" s="27" t="s">
        <v>13</v>
      </c>
      <c r="C186" s="27" t="s">
        <v>6</v>
      </c>
      <c r="D186" s="27" t="s">
        <v>42</v>
      </c>
      <c r="E186" s="28">
        <v>2324</v>
      </c>
      <c r="F186" s="29">
        <v>177</v>
      </c>
      <c r="G186" s="65">
        <f>VLOOKUP(Data[[#This Row],[Product]],Rates[#All],2,FALSE)</f>
        <v>5.6</v>
      </c>
      <c r="H186" s="65">
        <f>Data[[#This Row],[Units]]*Data[[#This Row],[Cost P Unit]]</f>
        <v>991.19999999999993</v>
      </c>
      <c r="I186" s="65"/>
    </row>
    <row r="187" spans="2:9">
      <c r="B187" s="27" t="s">
        <v>27</v>
      </c>
      <c r="C187" s="27" t="s">
        <v>17</v>
      </c>
      <c r="D187" s="27" t="s">
        <v>42</v>
      </c>
      <c r="E187" s="28">
        <v>4956</v>
      </c>
      <c r="F187" s="29">
        <v>171</v>
      </c>
      <c r="G187" s="65">
        <f>VLOOKUP(Data[[#This Row],[Product]],Rates[#All],2,FALSE)</f>
        <v>5.6</v>
      </c>
      <c r="H187" s="65">
        <f>Data[[#This Row],[Units]]*Data[[#This Row],[Cost P Unit]]</f>
        <v>957.59999999999991</v>
      </c>
      <c r="I187" s="65"/>
    </row>
    <row r="188" spans="2:9">
      <c r="B188" s="27" t="s">
        <v>35</v>
      </c>
      <c r="C188" s="27" t="s">
        <v>30</v>
      </c>
      <c r="D188" s="27" t="s">
        <v>36</v>
      </c>
      <c r="E188" s="28">
        <v>5355</v>
      </c>
      <c r="F188" s="29">
        <v>204</v>
      </c>
      <c r="G188" s="65">
        <f>VLOOKUP(Data[[#This Row],[Product]],Rates[#All],2,FALSE)</f>
        <v>7.64</v>
      </c>
      <c r="H188" s="65">
        <f>Data[[#This Row],[Units]]*Data[[#This Row],[Cost P Unit]]</f>
        <v>1558.56</v>
      </c>
      <c r="I188" s="65"/>
    </row>
    <row r="189" spans="2:9">
      <c r="B189" s="27" t="s">
        <v>27</v>
      </c>
      <c r="C189" s="27" t="s">
        <v>30</v>
      </c>
      <c r="D189" s="27" t="s">
        <v>24</v>
      </c>
      <c r="E189" s="28">
        <v>7259</v>
      </c>
      <c r="F189" s="29">
        <v>276</v>
      </c>
      <c r="G189" s="65">
        <f>VLOOKUP(Data[[#This Row],[Product]],Rates[#All],2,FALSE)</f>
        <v>11.7</v>
      </c>
      <c r="H189" s="65">
        <f>Data[[#This Row],[Units]]*Data[[#This Row],[Cost P Unit]]</f>
        <v>3229.2</v>
      </c>
      <c r="I189" s="65"/>
    </row>
    <row r="190" spans="2:9">
      <c r="B190" s="27" t="s">
        <v>8</v>
      </c>
      <c r="C190" s="27" t="s">
        <v>6</v>
      </c>
      <c r="D190" s="27" t="s">
        <v>42</v>
      </c>
      <c r="E190" s="28">
        <v>6279</v>
      </c>
      <c r="F190" s="29">
        <v>45</v>
      </c>
      <c r="G190" s="65">
        <f>VLOOKUP(Data[[#This Row],[Product]],Rates[#All],2,FALSE)</f>
        <v>5.6</v>
      </c>
      <c r="H190" s="65">
        <f>Data[[#This Row],[Units]]*Data[[#This Row],[Cost P Unit]]</f>
        <v>251.99999999999997</v>
      </c>
      <c r="I190" s="65"/>
    </row>
    <row r="191" spans="2:9">
      <c r="B191" s="27" t="s">
        <v>5</v>
      </c>
      <c r="C191" s="27" t="s">
        <v>20</v>
      </c>
      <c r="D191" s="27" t="s">
        <v>32</v>
      </c>
      <c r="E191" s="28">
        <v>2541</v>
      </c>
      <c r="F191" s="29">
        <v>45</v>
      </c>
      <c r="G191" s="65">
        <f>VLOOKUP(Data[[#This Row],[Product]],Rates[#All],2,FALSE)</f>
        <v>7.16</v>
      </c>
      <c r="H191" s="65">
        <f>Data[[#This Row],[Units]]*Data[[#This Row],[Cost P Unit]]</f>
        <v>322.2</v>
      </c>
      <c r="I191" s="65"/>
    </row>
    <row r="192" spans="2:9">
      <c r="B192" s="27" t="s">
        <v>16</v>
      </c>
      <c r="C192" s="27" t="s">
        <v>9</v>
      </c>
      <c r="D192" s="27" t="s">
        <v>39</v>
      </c>
      <c r="E192" s="28">
        <v>3864</v>
      </c>
      <c r="F192" s="29">
        <v>177</v>
      </c>
      <c r="G192" s="65">
        <f>VLOOKUP(Data[[#This Row],[Product]],Rates[#All],2,FALSE)</f>
        <v>16.73</v>
      </c>
      <c r="H192" s="65">
        <f>Data[[#This Row],[Units]]*Data[[#This Row],[Cost P Unit]]</f>
        <v>2961.21</v>
      </c>
      <c r="I192" s="65"/>
    </row>
    <row r="193" spans="2:9">
      <c r="B193" s="27" t="s">
        <v>25</v>
      </c>
      <c r="C193" s="27" t="s">
        <v>14</v>
      </c>
      <c r="D193" s="27" t="s">
        <v>31</v>
      </c>
      <c r="E193" s="28">
        <v>6146</v>
      </c>
      <c r="F193" s="29">
        <v>63</v>
      </c>
      <c r="G193" s="65">
        <f>VLOOKUP(Data[[#This Row],[Product]],Rates[#All],2,FALSE)</f>
        <v>9.33</v>
      </c>
      <c r="H193" s="65">
        <f>Data[[#This Row],[Units]]*Data[[#This Row],[Cost P Unit]]</f>
        <v>587.79</v>
      </c>
      <c r="I193" s="65"/>
    </row>
    <row r="194" spans="2:9">
      <c r="B194" s="27" t="s">
        <v>11</v>
      </c>
      <c r="C194" s="27" t="s">
        <v>17</v>
      </c>
      <c r="D194" s="27" t="s">
        <v>15</v>
      </c>
      <c r="E194" s="28">
        <v>2639</v>
      </c>
      <c r="F194" s="29">
        <v>204</v>
      </c>
      <c r="G194" s="65">
        <f>VLOOKUP(Data[[#This Row],[Product]],Rates[#All],2,FALSE)</f>
        <v>6.47</v>
      </c>
      <c r="H194" s="65">
        <f>Data[[#This Row],[Units]]*Data[[#This Row],[Cost P Unit]]</f>
        <v>1319.8799999999999</v>
      </c>
      <c r="I194" s="65"/>
    </row>
    <row r="195" spans="2:9">
      <c r="B195" s="27" t="s">
        <v>8</v>
      </c>
      <c r="C195" s="27" t="s">
        <v>6</v>
      </c>
      <c r="D195" s="27" t="s">
        <v>22</v>
      </c>
      <c r="E195" s="28">
        <v>1890</v>
      </c>
      <c r="F195" s="29">
        <v>195</v>
      </c>
      <c r="G195" s="65">
        <f>VLOOKUP(Data[[#This Row],[Product]],Rates[#All],2,FALSE)</f>
        <v>9.77</v>
      </c>
      <c r="H195" s="65">
        <f>Data[[#This Row],[Units]]*Data[[#This Row],[Cost P Unit]]</f>
        <v>1905.1499999999999</v>
      </c>
      <c r="I195" s="65"/>
    </row>
    <row r="196" spans="2:9">
      <c r="B196" s="27" t="s">
        <v>23</v>
      </c>
      <c r="C196" s="27" t="s">
        <v>30</v>
      </c>
      <c r="D196" s="27" t="s">
        <v>24</v>
      </c>
      <c r="E196" s="28">
        <v>1932</v>
      </c>
      <c r="F196" s="29">
        <v>369</v>
      </c>
      <c r="G196" s="65">
        <f>VLOOKUP(Data[[#This Row],[Product]],Rates[#All],2,FALSE)</f>
        <v>11.7</v>
      </c>
      <c r="H196" s="65">
        <f>Data[[#This Row],[Units]]*Data[[#This Row],[Cost P Unit]]</f>
        <v>4317.3</v>
      </c>
      <c r="I196" s="65"/>
    </row>
    <row r="197" spans="2:9">
      <c r="B197" s="27" t="s">
        <v>27</v>
      </c>
      <c r="C197" s="27" t="s">
        <v>30</v>
      </c>
      <c r="D197" s="27" t="s">
        <v>18</v>
      </c>
      <c r="E197" s="28">
        <v>6300</v>
      </c>
      <c r="F197" s="29">
        <v>42</v>
      </c>
      <c r="G197" s="65">
        <f>VLOOKUP(Data[[#This Row],[Product]],Rates[#All],2,FALSE)</f>
        <v>13.15</v>
      </c>
      <c r="H197" s="65">
        <f>Data[[#This Row],[Units]]*Data[[#This Row],[Cost P Unit]]</f>
        <v>552.30000000000007</v>
      </c>
      <c r="I197" s="65"/>
    </row>
    <row r="198" spans="2:9">
      <c r="B198" s="27" t="s">
        <v>16</v>
      </c>
      <c r="C198" s="27" t="s">
        <v>6</v>
      </c>
      <c r="D198" s="27" t="s">
        <v>7</v>
      </c>
      <c r="E198" s="28">
        <v>560</v>
      </c>
      <c r="F198" s="29">
        <v>81</v>
      </c>
      <c r="G198" s="65">
        <f>VLOOKUP(Data[[#This Row],[Product]],Rates[#All],2,FALSE)</f>
        <v>14.49</v>
      </c>
      <c r="H198" s="65">
        <f>Data[[#This Row],[Units]]*Data[[#This Row],[Cost P Unit]]</f>
        <v>1173.69</v>
      </c>
      <c r="I198" s="65">
        <f>Data[[#This Row],[Amount]]-Data[[#This Row],[Total Cost]]</f>
        <v>-613.69000000000005</v>
      </c>
    </row>
    <row r="199" spans="2:9">
      <c r="B199" s="27" t="s">
        <v>11</v>
      </c>
      <c r="C199" s="27" t="s">
        <v>6</v>
      </c>
      <c r="D199" s="27" t="s">
        <v>42</v>
      </c>
      <c r="E199" s="28">
        <v>2856</v>
      </c>
      <c r="F199" s="29">
        <v>246</v>
      </c>
      <c r="G199" s="65">
        <f>VLOOKUP(Data[[#This Row],[Product]],Rates[#All],2,FALSE)</f>
        <v>5.6</v>
      </c>
      <c r="H199" s="65">
        <f>Data[[#This Row],[Units]]*Data[[#This Row],[Cost P Unit]]</f>
        <v>1377.6</v>
      </c>
      <c r="I199" s="65"/>
    </row>
    <row r="200" spans="2:9">
      <c r="B200" s="27" t="s">
        <v>11</v>
      </c>
      <c r="C200" s="27" t="s">
        <v>30</v>
      </c>
      <c r="D200" s="27" t="s">
        <v>28</v>
      </c>
      <c r="E200" s="28">
        <v>707</v>
      </c>
      <c r="F200" s="29">
        <v>174</v>
      </c>
      <c r="G200" s="65">
        <f>VLOOKUP(Data[[#This Row],[Product]],Rates[#All],2,FALSE)</f>
        <v>3.11</v>
      </c>
      <c r="H200" s="65">
        <f>Data[[#This Row],[Units]]*Data[[#This Row],[Cost P Unit]]</f>
        <v>541.14</v>
      </c>
      <c r="I200" s="65"/>
    </row>
    <row r="201" spans="2:9">
      <c r="B201" s="27" t="s">
        <v>8</v>
      </c>
      <c r="C201" s="27" t="s">
        <v>9</v>
      </c>
      <c r="D201" s="27" t="s">
        <v>7</v>
      </c>
      <c r="E201" s="28">
        <v>3598</v>
      </c>
      <c r="F201" s="29">
        <v>81</v>
      </c>
      <c r="G201" s="65">
        <f>VLOOKUP(Data[[#This Row],[Product]],Rates[#All],2,FALSE)</f>
        <v>14.49</v>
      </c>
      <c r="H201" s="65">
        <f>Data[[#This Row],[Units]]*Data[[#This Row],[Cost P Unit]]</f>
        <v>1173.69</v>
      </c>
      <c r="I201" s="65">
        <f>Data[[#This Row],[Amount]]-Data[[#This Row],[Total Cost]]</f>
        <v>2424.31</v>
      </c>
    </row>
    <row r="202" spans="2:9">
      <c r="B202" s="27" t="s">
        <v>5</v>
      </c>
      <c r="C202" s="27" t="s">
        <v>9</v>
      </c>
      <c r="D202" s="27" t="s">
        <v>22</v>
      </c>
      <c r="E202" s="28">
        <v>6853</v>
      </c>
      <c r="F202" s="29">
        <v>372</v>
      </c>
      <c r="G202" s="65">
        <f>VLOOKUP(Data[[#This Row],[Product]],Rates[#All],2,FALSE)</f>
        <v>9.77</v>
      </c>
      <c r="H202" s="65">
        <f>Data[[#This Row],[Units]]*Data[[#This Row],[Cost P Unit]]</f>
        <v>3634.44</v>
      </c>
      <c r="I202" s="65"/>
    </row>
    <row r="203" spans="2:9">
      <c r="B203" s="27" t="s">
        <v>5</v>
      </c>
      <c r="C203" s="27" t="s">
        <v>9</v>
      </c>
      <c r="D203" s="27" t="s">
        <v>29</v>
      </c>
      <c r="E203" s="28">
        <v>4725</v>
      </c>
      <c r="F203" s="29">
        <v>174</v>
      </c>
      <c r="G203" s="65">
        <f>VLOOKUP(Data[[#This Row],[Product]],Rates[#All],2,FALSE)</f>
        <v>8.7899999999999991</v>
      </c>
      <c r="H203" s="65">
        <f>Data[[#This Row],[Units]]*Data[[#This Row],[Cost P Unit]]</f>
        <v>1529.4599999999998</v>
      </c>
      <c r="I203" s="65"/>
    </row>
    <row r="204" spans="2:9">
      <c r="B204" s="27" t="s">
        <v>13</v>
      </c>
      <c r="C204" s="27" t="s">
        <v>14</v>
      </c>
      <c r="D204" s="27" t="s">
        <v>10</v>
      </c>
      <c r="E204" s="28">
        <v>10304</v>
      </c>
      <c r="F204" s="29">
        <v>84</v>
      </c>
      <c r="G204" s="65">
        <f>VLOOKUP(Data[[#This Row],[Product]],Rates[#All],2,FALSE)</f>
        <v>8.65</v>
      </c>
      <c r="H204" s="65">
        <f>Data[[#This Row],[Units]]*Data[[#This Row],[Cost P Unit]]</f>
        <v>726.6</v>
      </c>
      <c r="I204" s="65"/>
    </row>
    <row r="205" spans="2:9">
      <c r="B205" s="27" t="s">
        <v>13</v>
      </c>
      <c r="C205" s="27" t="s">
        <v>30</v>
      </c>
      <c r="D205" s="27" t="s">
        <v>29</v>
      </c>
      <c r="E205" s="28">
        <v>1274</v>
      </c>
      <c r="F205" s="29">
        <v>225</v>
      </c>
      <c r="G205" s="65">
        <f>VLOOKUP(Data[[#This Row],[Product]],Rates[#All],2,FALSE)</f>
        <v>8.7899999999999991</v>
      </c>
      <c r="H205" s="65">
        <f>Data[[#This Row],[Units]]*Data[[#This Row],[Cost P Unit]]</f>
        <v>1977.7499999999998</v>
      </c>
      <c r="I205" s="65"/>
    </row>
    <row r="206" spans="2:9">
      <c r="B206" s="27" t="s">
        <v>25</v>
      </c>
      <c r="C206" s="27" t="s">
        <v>14</v>
      </c>
      <c r="D206" s="27" t="s">
        <v>7</v>
      </c>
      <c r="E206" s="28">
        <v>1526</v>
      </c>
      <c r="F206" s="29">
        <v>105</v>
      </c>
      <c r="G206" s="65">
        <f>VLOOKUP(Data[[#This Row],[Product]],Rates[#All],2,FALSE)</f>
        <v>14.49</v>
      </c>
      <c r="H206" s="65">
        <f>Data[[#This Row],[Units]]*Data[[#This Row],[Cost P Unit]]</f>
        <v>1521.45</v>
      </c>
      <c r="I206" s="65">
        <f>Data[[#This Row],[Amount]]-Data[[#This Row],[Total Cost]]</f>
        <v>4.5499999999999545</v>
      </c>
    </row>
    <row r="207" spans="2:9">
      <c r="B207" s="27" t="s">
        <v>5</v>
      </c>
      <c r="C207" s="27" t="s">
        <v>17</v>
      </c>
      <c r="D207" s="27" t="s">
        <v>40</v>
      </c>
      <c r="E207" s="28">
        <v>3101</v>
      </c>
      <c r="F207" s="29">
        <v>225</v>
      </c>
      <c r="G207" s="65">
        <f>VLOOKUP(Data[[#This Row],[Product]],Rates[#All],2,FALSE)</f>
        <v>10.38</v>
      </c>
      <c r="H207" s="65">
        <f>Data[[#This Row],[Units]]*Data[[#This Row],[Cost P Unit]]</f>
        <v>2335.5</v>
      </c>
      <c r="I207" s="65"/>
    </row>
    <row r="208" spans="2:9">
      <c r="B208" s="27" t="s">
        <v>26</v>
      </c>
      <c r="C208" s="27" t="s">
        <v>6</v>
      </c>
      <c r="D208" s="27" t="s">
        <v>24</v>
      </c>
      <c r="E208" s="28">
        <v>1057</v>
      </c>
      <c r="F208" s="29">
        <v>54</v>
      </c>
      <c r="G208" s="65">
        <f>VLOOKUP(Data[[#This Row],[Product]],Rates[#All],2,FALSE)</f>
        <v>11.7</v>
      </c>
      <c r="H208" s="65">
        <f>Data[[#This Row],[Units]]*Data[[#This Row],[Cost P Unit]]</f>
        <v>631.79999999999995</v>
      </c>
      <c r="I208" s="65"/>
    </row>
    <row r="209" spans="2:9">
      <c r="B209" s="27" t="s">
        <v>23</v>
      </c>
      <c r="C209" s="27" t="s">
        <v>6</v>
      </c>
      <c r="D209" s="27" t="s">
        <v>42</v>
      </c>
      <c r="E209" s="28">
        <v>5306</v>
      </c>
      <c r="F209" s="29">
        <v>0</v>
      </c>
      <c r="G209" s="65">
        <f>VLOOKUP(Data[[#This Row],[Product]],Rates[#All],2,FALSE)</f>
        <v>5.6</v>
      </c>
      <c r="H209" s="65">
        <f>Data[[#This Row],[Units]]*Data[[#This Row],[Cost P Unit]]</f>
        <v>0</v>
      </c>
      <c r="I209" s="65"/>
    </row>
    <row r="210" spans="2:9">
      <c r="B210" s="27" t="s">
        <v>25</v>
      </c>
      <c r="C210" s="27" t="s">
        <v>17</v>
      </c>
      <c r="D210" s="27" t="s">
        <v>38</v>
      </c>
      <c r="E210" s="28">
        <v>4018</v>
      </c>
      <c r="F210" s="29">
        <v>171</v>
      </c>
      <c r="G210" s="65">
        <f>VLOOKUP(Data[[#This Row],[Product]],Rates[#All],2,FALSE)</f>
        <v>4.97</v>
      </c>
      <c r="H210" s="65">
        <f>Data[[#This Row],[Units]]*Data[[#This Row],[Cost P Unit]]</f>
        <v>849.87</v>
      </c>
      <c r="I210" s="65"/>
    </row>
    <row r="211" spans="2:9">
      <c r="B211" s="27" t="s">
        <v>11</v>
      </c>
      <c r="C211" s="27" t="s">
        <v>30</v>
      </c>
      <c r="D211" s="27" t="s">
        <v>29</v>
      </c>
      <c r="E211" s="28">
        <v>938</v>
      </c>
      <c r="F211" s="29">
        <v>189</v>
      </c>
      <c r="G211" s="65">
        <f>VLOOKUP(Data[[#This Row],[Product]],Rates[#All],2,FALSE)</f>
        <v>8.7899999999999991</v>
      </c>
      <c r="H211" s="65">
        <f>Data[[#This Row],[Units]]*Data[[#This Row],[Cost P Unit]]</f>
        <v>1661.31</v>
      </c>
      <c r="I211" s="65"/>
    </row>
    <row r="212" spans="2:9">
      <c r="B212" s="27" t="s">
        <v>23</v>
      </c>
      <c r="C212" s="27" t="s">
        <v>20</v>
      </c>
      <c r="D212" s="27" t="s">
        <v>15</v>
      </c>
      <c r="E212" s="28">
        <v>1778</v>
      </c>
      <c r="F212" s="29">
        <v>270</v>
      </c>
      <c r="G212" s="65">
        <f>VLOOKUP(Data[[#This Row],[Product]],Rates[#All],2,FALSE)</f>
        <v>6.47</v>
      </c>
      <c r="H212" s="65">
        <f>Data[[#This Row],[Units]]*Data[[#This Row],[Cost P Unit]]</f>
        <v>1746.8999999999999</v>
      </c>
      <c r="I212" s="65"/>
    </row>
    <row r="213" spans="2:9">
      <c r="B213" s="27" t="s">
        <v>16</v>
      </c>
      <c r="C213" s="27" t="s">
        <v>17</v>
      </c>
      <c r="D213" s="27" t="s">
        <v>7</v>
      </c>
      <c r="E213" s="28">
        <v>1638</v>
      </c>
      <c r="F213" s="29">
        <v>63</v>
      </c>
      <c r="G213" s="65">
        <f>VLOOKUP(Data[[#This Row],[Product]],Rates[#All],2,FALSE)</f>
        <v>14.49</v>
      </c>
      <c r="H213" s="65">
        <f>Data[[#This Row],[Units]]*Data[[#This Row],[Cost P Unit]]</f>
        <v>912.87</v>
      </c>
      <c r="I213" s="65">
        <f>Data[[#This Row],[Amount]]-Data[[#This Row],[Total Cost]]</f>
        <v>725.13</v>
      </c>
    </row>
    <row r="214" spans="2:9">
      <c r="B214" s="27" t="s">
        <v>13</v>
      </c>
      <c r="C214" s="27" t="s">
        <v>20</v>
      </c>
      <c r="D214" s="27" t="s">
        <v>18</v>
      </c>
      <c r="E214" s="28">
        <v>154</v>
      </c>
      <c r="F214" s="29">
        <v>21</v>
      </c>
      <c r="G214" s="65">
        <f>VLOOKUP(Data[[#This Row],[Product]],Rates[#All],2,FALSE)</f>
        <v>13.15</v>
      </c>
      <c r="H214" s="65">
        <f>Data[[#This Row],[Units]]*Data[[#This Row],[Cost P Unit]]</f>
        <v>276.15000000000003</v>
      </c>
      <c r="I214" s="65"/>
    </row>
    <row r="215" spans="2:9">
      <c r="B215" s="27" t="s">
        <v>23</v>
      </c>
      <c r="C215" s="27" t="s">
        <v>6</v>
      </c>
      <c r="D215" s="27" t="s">
        <v>22</v>
      </c>
      <c r="E215" s="28">
        <v>9835</v>
      </c>
      <c r="F215" s="29">
        <v>207</v>
      </c>
      <c r="G215" s="65">
        <f>VLOOKUP(Data[[#This Row],[Product]],Rates[#All],2,FALSE)</f>
        <v>9.77</v>
      </c>
      <c r="H215" s="65">
        <f>Data[[#This Row],[Units]]*Data[[#This Row],[Cost P Unit]]</f>
        <v>2022.3899999999999</v>
      </c>
      <c r="I215" s="65"/>
    </row>
    <row r="216" spans="2:9">
      <c r="B216" s="27" t="s">
        <v>11</v>
      </c>
      <c r="C216" s="27" t="s">
        <v>6</v>
      </c>
      <c r="D216" s="27" t="s">
        <v>33</v>
      </c>
      <c r="E216" s="28">
        <v>7273</v>
      </c>
      <c r="F216" s="29">
        <v>96</v>
      </c>
      <c r="G216" s="65">
        <f>VLOOKUP(Data[[#This Row],[Product]],Rates[#All],2,FALSE)</f>
        <v>10.62</v>
      </c>
      <c r="H216" s="65">
        <f>Data[[#This Row],[Units]]*Data[[#This Row],[Cost P Unit]]</f>
        <v>1019.52</v>
      </c>
      <c r="I216" s="65"/>
    </row>
    <row r="217" spans="2:9">
      <c r="B217" s="27" t="s">
        <v>25</v>
      </c>
      <c r="C217" s="27" t="s">
        <v>17</v>
      </c>
      <c r="D217" s="27" t="s">
        <v>22</v>
      </c>
      <c r="E217" s="28">
        <v>6909</v>
      </c>
      <c r="F217" s="29">
        <v>81</v>
      </c>
      <c r="G217" s="65">
        <f>VLOOKUP(Data[[#This Row],[Product]],Rates[#All],2,FALSE)</f>
        <v>9.77</v>
      </c>
      <c r="H217" s="65">
        <f>Data[[#This Row],[Units]]*Data[[#This Row],[Cost P Unit]]</f>
        <v>791.37</v>
      </c>
      <c r="I217" s="65"/>
    </row>
    <row r="218" spans="2:9">
      <c r="B218" s="27" t="s">
        <v>11</v>
      </c>
      <c r="C218" s="27" t="s">
        <v>17</v>
      </c>
      <c r="D218" s="27" t="s">
        <v>38</v>
      </c>
      <c r="E218" s="28">
        <v>3920</v>
      </c>
      <c r="F218" s="29">
        <v>306</v>
      </c>
      <c r="G218" s="65">
        <f>VLOOKUP(Data[[#This Row],[Product]],Rates[#All],2,FALSE)</f>
        <v>4.97</v>
      </c>
      <c r="H218" s="65">
        <f>Data[[#This Row],[Units]]*Data[[#This Row],[Cost P Unit]]</f>
        <v>1520.82</v>
      </c>
      <c r="I218" s="65"/>
    </row>
    <row r="219" spans="2:9">
      <c r="B219" s="27" t="s">
        <v>35</v>
      </c>
      <c r="C219" s="27" t="s">
        <v>17</v>
      </c>
      <c r="D219" s="27" t="s">
        <v>41</v>
      </c>
      <c r="E219" s="28">
        <v>4858</v>
      </c>
      <c r="F219" s="29">
        <v>279</v>
      </c>
      <c r="G219" s="65">
        <f>VLOOKUP(Data[[#This Row],[Product]],Rates[#All],2,FALSE)</f>
        <v>9</v>
      </c>
      <c r="H219" s="65">
        <f>Data[[#This Row],[Units]]*Data[[#This Row],[Cost P Unit]]</f>
        <v>2511</v>
      </c>
      <c r="I219" s="65"/>
    </row>
    <row r="220" spans="2:9">
      <c r="B220" s="27" t="s">
        <v>26</v>
      </c>
      <c r="C220" s="27" t="s">
        <v>20</v>
      </c>
      <c r="D220" s="27" t="s">
        <v>12</v>
      </c>
      <c r="E220" s="28">
        <v>3549</v>
      </c>
      <c r="F220" s="29">
        <v>3</v>
      </c>
      <c r="G220" s="65">
        <f>VLOOKUP(Data[[#This Row],[Product]],Rates[#All],2,FALSE)</f>
        <v>11.88</v>
      </c>
      <c r="H220" s="65">
        <f>Data[[#This Row],[Units]]*Data[[#This Row],[Cost P Unit]]</f>
        <v>35.64</v>
      </c>
      <c r="I220" s="65"/>
    </row>
    <row r="221" spans="2:9">
      <c r="B221" s="27" t="s">
        <v>23</v>
      </c>
      <c r="C221" s="27" t="s">
        <v>17</v>
      </c>
      <c r="D221" s="27" t="s">
        <v>39</v>
      </c>
      <c r="E221" s="28">
        <v>966</v>
      </c>
      <c r="F221" s="29">
        <v>198</v>
      </c>
      <c r="G221" s="65">
        <f>VLOOKUP(Data[[#This Row],[Product]],Rates[#All],2,FALSE)</f>
        <v>16.73</v>
      </c>
      <c r="H221" s="65">
        <f>Data[[#This Row],[Units]]*Data[[#This Row],[Cost P Unit]]</f>
        <v>3312.54</v>
      </c>
      <c r="I221" s="65"/>
    </row>
    <row r="222" spans="2:9">
      <c r="B222" s="27" t="s">
        <v>25</v>
      </c>
      <c r="C222" s="27" t="s">
        <v>17</v>
      </c>
      <c r="D222" s="27" t="s">
        <v>15</v>
      </c>
      <c r="E222" s="28">
        <v>385</v>
      </c>
      <c r="F222" s="29">
        <v>249</v>
      </c>
      <c r="G222" s="65">
        <f>VLOOKUP(Data[[#This Row],[Product]],Rates[#All],2,FALSE)</f>
        <v>6.47</v>
      </c>
      <c r="H222" s="65">
        <f>Data[[#This Row],[Units]]*Data[[#This Row],[Cost P Unit]]</f>
        <v>1611.03</v>
      </c>
      <c r="I222" s="65"/>
    </row>
    <row r="223" spans="2:9">
      <c r="B223" s="27" t="s">
        <v>16</v>
      </c>
      <c r="C223" s="27" t="s">
        <v>30</v>
      </c>
      <c r="D223" s="27" t="s">
        <v>29</v>
      </c>
      <c r="E223" s="28">
        <v>2219</v>
      </c>
      <c r="F223" s="29">
        <v>75</v>
      </c>
      <c r="G223" s="65">
        <f>VLOOKUP(Data[[#This Row],[Product]],Rates[#All],2,FALSE)</f>
        <v>8.7899999999999991</v>
      </c>
      <c r="H223" s="65">
        <f>Data[[#This Row],[Units]]*Data[[#This Row],[Cost P Unit]]</f>
        <v>659.24999999999989</v>
      </c>
      <c r="I223" s="65"/>
    </row>
    <row r="224" spans="2:9">
      <c r="B224" s="27" t="s">
        <v>11</v>
      </c>
      <c r="C224" s="27" t="s">
        <v>14</v>
      </c>
      <c r="D224" s="27" t="s">
        <v>10</v>
      </c>
      <c r="E224" s="28">
        <v>2954</v>
      </c>
      <c r="F224" s="29">
        <v>189</v>
      </c>
      <c r="G224" s="65">
        <f>VLOOKUP(Data[[#This Row],[Product]],Rates[#All],2,FALSE)</f>
        <v>8.65</v>
      </c>
      <c r="H224" s="65">
        <f>Data[[#This Row],[Units]]*Data[[#This Row],[Cost P Unit]]</f>
        <v>1634.8500000000001</v>
      </c>
      <c r="I224" s="65"/>
    </row>
    <row r="225" spans="2:9">
      <c r="B225" s="27" t="s">
        <v>23</v>
      </c>
      <c r="C225" s="27" t="s">
        <v>14</v>
      </c>
      <c r="D225" s="27" t="s">
        <v>10</v>
      </c>
      <c r="E225" s="28">
        <v>280</v>
      </c>
      <c r="F225" s="29">
        <v>87</v>
      </c>
      <c r="G225" s="65">
        <f>VLOOKUP(Data[[#This Row],[Product]],Rates[#All],2,FALSE)</f>
        <v>8.65</v>
      </c>
      <c r="H225" s="65">
        <f>Data[[#This Row],[Units]]*Data[[#This Row],[Cost P Unit]]</f>
        <v>752.55000000000007</v>
      </c>
      <c r="I225" s="65"/>
    </row>
    <row r="226" spans="2:9">
      <c r="B226" s="27" t="s">
        <v>13</v>
      </c>
      <c r="C226" s="27" t="s">
        <v>14</v>
      </c>
      <c r="D226" s="27" t="s">
        <v>7</v>
      </c>
      <c r="E226" s="28">
        <v>6118</v>
      </c>
      <c r="F226" s="29">
        <v>174</v>
      </c>
      <c r="G226" s="65">
        <f>VLOOKUP(Data[[#This Row],[Product]],Rates[#All],2,FALSE)</f>
        <v>14.49</v>
      </c>
      <c r="H226" s="65">
        <f>Data[[#This Row],[Units]]*Data[[#This Row],[Cost P Unit]]</f>
        <v>2521.2600000000002</v>
      </c>
      <c r="I226" s="65">
        <f>Data[[#This Row],[Amount]]-Data[[#This Row],[Total Cost]]</f>
        <v>3596.74</v>
      </c>
    </row>
    <row r="227" spans="2:9">
      <c r="B227" s="27" t="s">
        <v>26</v>
      </c>
      <c r="C227" s="27" t="s">
        <v>17</v>
      </c>
      <c r="D227" s="27" t="s">
        <v>37</v>
      </c>
      <c r="E227" s="28">
        <v>4802</v>
      </c>
      <c r="F227" s="29">
        <v>36</v>
      </c>
      <c r="G227" s="65">
        <f>VLOOKUP(Data[[#This Row],[Product]],Rates[#All],2,FALSE)</f>
        <v>11.73</v>
      </c>
      <c r="H227" s="65">
        <f>Data[[#This Row],[Units]]*Data[[#This Row],[Cost P Unit]]</f>
        <v>422.28000000000003</v>
      </c>
      <c r="I227" s="65"/>
    </row>
    <row r="228" spans="2:9">
      <c r="B228" s="27" t="s">
        <v>11</v>
      </c>
      <c r="C228" s="27" t="s">
        <v>20</v>
      </c>
      <c r="D228" s="27" t="s">
        <v>38</v>
      </c>
      <c r="E228" s="28">
        <v>4137</v>
      </c>
      <c r="F228" s="29">
        <v>60</v>
      </c>
      <c r="G228" s="65">
        <f>VLOOKUP(Data[[#This Row],[Product]],Rates[#All],2,FALSE)</f>
        <v>4.97</v>
      </c>
      <c r="H228" s="65">
        <f>Data[[#This Row],[Units]]*Data[[#This Row],[Cost P Unit]]</f>
        <v>298.2</v>
      </c>
      <c r="I228" s="65"/>
    </row>
    <row r="229" spans="2:9">
      <c r="B229" s="27" t="s">
        <v>27</v>
      </c>
      <c r="C229" s="27" t="s">
        <v>9</v>
      </c>
      <c r="D229" s="27" t="s">
        <v>34</v>
      </c>
      <c r="E229" s="28">
        <v>2023</v>
      </c>
      <c r="F229" s="29">
        <v>78</v>
      </c>
      <c r="G229" s="65">
        <f>VLOOKUP(Data[[#This Row],[Product]],Rates[#All],2,FALSE)</f>
        <v>6.49</v>
      </c>
      <c r="H229" s="65">
        <f>Data[[#This Row],[Units]]*Data[[#This Row],[Cost P Unit]]</f>
        <v>506.22</v>
      </c>
      <c r="I229" s="65"/>
    </row>
    <row r="230" spans="2:9">
      <c r="B230" s="27" t="s">
        <v>11</v>
      </c>
      <c r="C230" s="27" t="s">
        <v>14</v>
      </c>
      <c r="D230" s="27" t="s">
        <v>7</v>
      </c>
      <c r="E230" s="28">
        <v>9051</v>
      </c>
      <c r="F230" s="29">
        <v>57</v>
      </c>
      <c r="G230" s="65">
        <f>VLOOKUP(Data[[#This Row],[Product]],Rates[#All],2,FALSE)</f>
        <v>14.49</v>
      </c>
      <c r="H230" s="65">
        <f>Data[[#This Row],[Units]]*Data[[#This Row],[Cost P Unit]]</f>
        <v>825.93000000000006</v>
      </c>
      <c r="I230" s="65">
        <f>Data[[#This Row],[Amount]]-Data[[#This Row],[Total Cost]]</f>
        <v>8225.07</v>
      </c>
    </row>
    <row r="231" spans="2:9">
      <c r="B231" s="27" t="s">
        <v>11</v>
      </c>
      <c r="C231" s="27" t="s">
        <v>6</v>
      </c>
      <c r="D231" s="27" t="s">
        <v>40</v>
      </c>
      <c r="E231" s="28">
        <v>2919</v>
      </c>
      <c r="F231" s="29">
        <v>45</v>
      </c>
      <c r="G231" s="65">
        <f>VLOOKUP(Data[[#This Row],[Product]],Rates[#All],2,FALSE)</f>
        <v>10.38</v>
      </c>
      <c r="H231" s="65">
        <f>Data[[#This Row],[Units]]*Data[[#This Row],[Cost P Unit]]</f>
        <v>467.1</v>
      </c>
      <c r="I231" s="65"/>
    </row>
    <row r="232" spans="2:9">
      <c r="B232" s="27" t="s">
        <v>13</v>
      </c>
      <c r="C232" s="27" t="s">
        <v>20</v>
      </c>
      <c r="D232" s="27" t="s">
        <v>22</v>
      </c>
      <c r="E232" s="28">
        <v>5915</v>
      </c>
      <c r="F232" s="29">
        <v>3</v>
      </c>
      <c r="G232" s="65">
        <f>VLOOKUP(Data[[#This Row],[Product]],Rates[#All],2,FALSE)</f>
        <v>9.77</v>
      </c>
      <c r="H232" s="65">
        <f>Data[[#This Row],[Units]]*Data[[#This Row],[Cost P Unit]]</f>
        <v>29.31</v>
      </c>
      <c r="I232" s="65"/>
    </row>
    <row r="233" spans="2:9">
      <c r="B233" s="27" t="s">
        <v>35</v>
      </c>
      <c r="C233" s="27" t="s">
        <v>9</v>
      </c>
      <c r="D233" s="27" t="s">
        <v>37</v>
      </c>
      <c r="E233" s="28">
        <v>2562</v>
      </c>
      <c r="F233" s="29">
        <v>6</v>
      </c>
      <c r="G233" s="65">
        <f>VLOOKUP(Data[[#This Row],[Product]],Rates[#All],2,FALSE)</f>
        <v>11.73</v>
      </c>
      <c r="H233" s="65">
        <f>Data[[#This Row],[Units]]*Data[[#This Row],[Cost P Unit]]</f>
        <v>70.38</v>
      </c>
      <c r="I233" s="65"/>
    </row>
    <row r="234" spans="2:9">
      <c r="B234" s="27" t="s">
        <v>25</v>
      </c>
      <c r="C234" s="27" t="s">
        <v>6</v>
      </c>
      <c r="D234" s="27" t="s">
        <v>18</v>
      </c>
      <c r="E234" s="28">
        <v>8813</v>
      </c>
      <c r="F234" s="29">
        <v>21</v>
      </c>
      <c r="G234" s="65">
        <f>VLOOKUP(Data[[#This Row],[Product]],Rates[#All],2,FALSE)</f>
        <v>13.15</v>
      </c>
      <c r="H234" s="65">
        <f>Data[[#This Row],[Units]]*Data[[#This Row],[Cost P Unit]]</f>
        <v>276.15000000000003</v>
      </c>
      <c r="I234" s="65"/>
    </row>
    <row r="235" spans="2:9">
      <c r="B235" s="27" t="s">
        <v>25</v>
      </c>
      <c r="C235" s="27" t="s">
        <v>14</v>
      </c>
      <c r="D235" s="27" t="s">
        <v>15</v>
      </c>
      <c r="E235" s="28">
        <v>6111</v>
      </c>
      <c r="F235" s="29">
        <v>3</v>
      </c>
      <c r="G235" s="65">
        <f>VLOOKUP(Data[[#This Row],[Product]],Rates[#All],2,FALSE)</f>
        <v>6.47</v>
      </c>
      <c r="H235" s="65">
        <f>Data[[#This Row],[Units]]*Data[[#This Row],[Cost P Unit]]</f>
        <v>19.41</v>
      </c>
      <c r="I235" s="65"/>
    </row>
    <row r="236" spans="2:9">
      <c r="B236" s="27" t="s">
        <v>8</v>
      </c>
      <c r="C236" s="27" t="s">
        <v>30</v>
      </c>
      <c r="D236" s="27" t="s">
        <v>21</v>
      </c>
      <c r="E236" s="28">
        <v>3507</v>
      </c>
      <c r="F236" s="29">
        <v>288</v>
      </c>
      <c r="G236" s="65">
        <f>VLOOKUP(Data[[#This Row],[Product]],Rates[#All],2,FALSE)</f>
        <v>5.79</v>
      </c>
      <c r="H236" s="65">
        <f>Data[[#This Row],[Units]]*Data[[#This Row],[Cost P Unit]]</f>
        <v>1667.52</v>
      </c>
      <c r="I236" s="65"/>
    </row>
    <row r="237" spans="2:9">
      <c r="B237" s="27" t="s">
        <v>16</v>
      </c>
      <c r="C237" s="27" t="s">
        <v>14</v>
      </c>
      <c r="D237" s="27" t="s">
        <v>31</v>
      </c>
      <c r="E237" s="28">
        <v>4319</v>
      </c>
      <c r="F237" s="29">
        <v>30</v>
      </c>
      <c r="G237" s="65">
        <f>VLOOKUP(Data[[#This Row],[Product]],Rates[#All],2,FALSE)</f>
        <v>9.33</v>
      </c>
      <c r="H237" s="65">
        <f>Data[[#This Row],[Units]]*Data[[#This Row],[Cost P Unit]]</f>
        <v>279.89999999999998</v>
      </c>
      <c r="I237" s="65"/>
    </row>
    <row r="238" spans="2:9">
      <c r="B238" s="27" t="s">
        <v>5</v>
      </c>
      <c r="C238" s="27" t="s">
        <v>20</v>
      </c>
      <c r="D238" s="27" t="s">
        <v>42</v>
      </c>
      <c r="E238" s="28">
        <v>609</v>
      </c>
      <c r="F238" s="29">
        <v>87</v>
      </c>
      <c r="G238" s="65">
        <f>VLOOKUP(Data[[#This Row],[Product]],Rates[#All],2,FALSE)</f>
        <v>5.6</v>
      </c>
      <c r="H238" s="65">
        <f>Data[[#This Row],[Units]]*Data[[#This Row],[Cost P Unit]]</f>
        <v>487.2</v>
      </c>
      <c r="I238" s="65"/>
    </row>
    <row r="239" spans="2:9">
      <c r="B239" s="27" t="s">
        <v>5</v>
      </c>
      <c r="C239" s="27" t="s">
        <v>17</v>
      </c>
      <c r="D239" s="27" t="s">
        <v>39</v>
      </c>
      <c r="E239" s="28">
        <v>6370</v>
      </c>
      <c r="F239" s="29">
        <v>30</v>
      </c>
      <c r="G239" s="65">
        <f>VLOOKUP(Data[[#This Row],[Product]],Rates[#All],2,FALSE)</f>
        <v>16.73</v>
      </c>
      <c r="H239" s="65">
        <f>Data[[#This Row],[Units]]*Data[[#This Row],[Cost P Unit]]</f>
        <v>501.90000000000003</v>
      </c>
      <c r="I239" s="65"/>
    </row>
    <row r="240" spans="2:9">
      <c r="B240" s="27" t="s">
        <v>25</v>
      </c>
      <c r="C240" s="27" t="s">
        <v>20</v>
      </c>
      <c r="D240" s="27" t="s">
        <v>36</v>
      </c>
      <c r="E240" s="28">
        <v>5474</v>
      </c>
      <c r="F240" s="29">
        <v>168</v>
      </c>
      <c r="G240" s="65">
        <f>VLOOKUP(Data[[#This Row],[Product]],Rates[#All],2,FALSE)</f>
        <v>7.64</v>
      </c>
      <c r="H240" s="65">
        <f>Data[[#This Row],[Units]]*Data[[#This Row],[Cost P Unit]]</f>
        <v>1283.52</v>
      </c>
      <c r="I240" s="65"/>
    </row>
    <row r="241" spans="2:9">
      <c r="B241" s="27" t="s">
        <v>5</v>
      </c>
      <c r="C241" s="27" t="s">
        <v>14</v>
      </c>
      <c r="D241" s="27" t="s">
        <v>39</v>
      </c>
      <c r="E241" s="28">
        <v>3164</v>
      </c>
      <c r="F241" s="29">
        <v>306</v>
      </c>
      <c r="G241" s="65">
        <f>VLOOKUP(Data[[#This Row],[Product]],Rates[#All],2,FALSE)</f>
        <v>16.73</v>
      </c>
      <c r="H241" s="65">
        <f>Data[[#This Row],[Units]]*Data[[#This Row],[Cost P Unit]]</f>
        <v>5119.38</v>
      </c>
      <c r="I241" s="65"/>
    </row>
    <row r="242" spans="2:9">
      <c r="B242" s="27" t="s">
        <v>16</v>
      </c>
      <c r="C242" s="27" t="s">
        <v>9</v>
      </c>
      <c r="D242" s="27" t="s">
        <v>12</v>
      </c>
      <c r="E242" s="28">
        <v>1302</v>
      </c>
      <c r="F242" s="29">
        <v>402</v>
      </c>
      <c r="G242" s="65">
        <f>VLOOKUP(Data[[#This Row],[Product]],Rates[#All],2,FALSE)</f>
        <v>11.88</v>
      </c>
      <c r="H242" s="65">
        <f>Data[[#This Row],[Units]]*Data[[#This Row],[Cost P Unit]]</f>
        <v>4775.76</v>
      </c>
      <c r="I242" s="65"/>
    </row>
    <row r="243" spans="2:9">
      <c r="B243" s="27" t="s">
        <v>27</v>
      </c>
      <c r="C243" s="27" t="s">
        <v>6</v>
      </c>
      <c r="D243" s="27" t="s">
        <v>40</v>
      </c>
      <c r="E243" s="28">
        <v>7308</v>
      </c>
      <c r="F243" s="29">
        <v>327</v>
      </c>
      <c r="G243" s="65">
        <f>VLOOKUP(Data[[#This Row],[Product]],Rates[#All],2,FALSE)</f>
        <v>10.38</v>
      </c>
      <c r="H243" s="65">
        <f>Data[[#This Row],[Units]]*Data[[#This Row],[Cost P Unit]]</f>
        <v>3394.26</v>
      </c>
      <c r="I243" s="65"/>
    </row>
    <row r="244" spans="2:9">
      <c r="B244" s="27" t="s">
        <v>5</v>
      </c>
      <c r="C244" s="27" t="s">
        <v>6</v>
      </c>
      <c r="D244" s="27" t="s">
        <v>39</v>
      </c>
      <c r="E244" s="28">
        <v>6132</v>
      </c>
      <c r="F244" s="29">
        <v>93</v>
      </c>
      <c r="G244" s="65">
        <f>VLOOKUP(Data[[#This Row],[Product]],Rates[#All],2,FALSE)</f>
        <v>16.73</v>
      </c>
      <c r="H244" s="65">
        <f>Data[[#This Row],[Units]]*Data[[#This Row],[Cost P Unit]]</f>
        <v>1555.89</v>
      </c>
      <c r="I244" s="65"/>
    </row>
    <row r="245" spans="2:9">
      <c r="B245" s="27" t="s">
        <v>35</v>
      </c>
      <c r="C245" s="27" t="s">
        <v>9</v>
      </c>
      <c r="D245" s="27" t="s">
        <v>24</v>
      </c>
      <c r="E245" s="28">
        <v>3472</v>
      </c>
      <c r="F245" s="29">
        <v>96</v>
      </c>
      <c r="G245" s="65">
        <f>VLOOKUP(Data[[#This Row],[Product]],Rates[#All],2,FALSE)</f>
        <v>11.7</v>
      </c>
      <c r="H245" s="65">
        <f>Data[[#This Row],[Units]]*Data[[#This Row],[Cost P Unit]]</f>
        <v>1123.1999999999998</v>
      </c>
      <c r="I245" s="65"/>
    </row>
    <row r="246" spans="2:9">
      <c r="B246" s="27" t="s">
        <v>8</v>
      </c>
      <c r="C246" s="27" t="s">
        <v>17</v>
      </c>
      <c r="D246" s="27" t="s">
        <v>15</v>
      </c>
      <c r="E246" s="28">
        <v>9660</v>
      </c>
      <c r="F246" s="29">
        <v>27</v>
      </c>
      <c r="G246" s="65">
        <f>VLOOKUP(Data[[#This Row],[Product]],Rates[#All],2,FALSE)</f>
        <v>6.47</v>
      </c>
      <c r="H246" s="65">
        <f>Data[[#This Row],[Units]]*Data[[#This Row],[Cost P Unit]]</f>
        <v>174.69</v>
      </c>
      <c r="I246" s="65"/>
    </row>
    <row r="247" spans="2:9">
      <c r="B247" s="27" t="s">
        <v>11</v>
      </c>
      <c r="C247" s="27" t="s">
        <v>20</v>
      </c>
      <c r="D247" s="27" t="s">
        <v>42</v>
      </c>
      <c r="E247" s="28">
        <v>2436</v>
      </c>
      <c r="F247" s="29">
        <v>99</v>
      </c>
      <c r="G247" s="65">
        <f>VLOOKUP(Data[[#This Row],[Product]],Rates[#All],2,FALSE)</f>
        <v>5.6</v>
      </c>
      <c r="H247" s="65">
        <f>Data[[#This Row],[Units]]*Data[[#This Row],[Cost P Unit]]</f>
        <v>554.4</v>
      </c>
      <c r="I247" s="65"/>
    </row>
    <row r="248" spans="2:9">
      <c r="B248" s="27" t="s">
        <v>11</v>
      </c>
      <c r="C248" s="27" t="s">
        <v>20</v>
      </c>
      <c r="D248" s="27" t="s">
        <v>19</v>
      </c>
      <c r="E248" s="28">
        <v>9506</v>
      </c>
      <c r="F248" s="29">
        <v>87</v>
      </c>
      <c r="G248" s="65">
        <f>VLOOKUP(Data[[#This Row],[Product]],Rates[#All],2,FALSE)</f>
        <v>12.37</v>
      </c>
      <c r="H248" s="65">
        <f>Data[[#This Row],[Units]]*Data[[#This Row],[Cost P Unit]]</f>
        <v>1076.1899999999998</v>
      </c>
      <c r="I248" s="65"/>
    </row>
    <row r="249" spans="2:9">
      <c r="B249" s="27" t="s">
        <v>35</v>
      </c>
      <c r="C249" s="27" t="s">
        <v>6</v>
      </c>
      <c r="D249" s="27" t="s">
        <v>41</v>
      </c>
      <c r="E249" s="28">
        <v>245</v>
      </c>
      <c r="F249" s="29">
        <v>288</v>
      </c>
      <c r="G249" s="65">
        <f>VLOOKUP(Data[[#This Row],[Product]],Rates[#All],2,FALSE)</f>
        <v>9</v>
      </c>
      <c r="H249" s="65">
        <f>Data[[#This Row],[Units]]*Data[[#This Row],[Cost P Unit]]</f>
        <v>2592</v>
      </c>
      <c r="I249" s="65"/>
    </row>
    <row r="250" spans="2:9">
      <c r="B250" s="27" t="s">
        <v>8</v>
      </c>
      <c r="C250" s="27" t="s">
        <v>9</v>
      </c>
      <c r="D250" s="27" t="s">
        <v>33</v>
      </c>
      <c r="E250" s="28">
        <v>2702</v>
      </c>
      <c r="F250" s="29">
        <v>363</v>
      </c>
      <c r="G250" s="65">
        <f>VLOOKUP(Data[[#This Row],[Product]],Rates[#All],2,FALSE)</f>
        <v>10.62</v>
      </c>
      <c r="H250" s="65">
        <f>Data[[#This Row],[Units]]*Data[[#This Row],[Cost P Unit]]</f>
        <v>3855.0599999999995</v>
      </c>
      <c r="I250" s="65"/>
    </row>
    <row r="251" spans="2:9">
      <c r="B251" s="27" t="s">
        <v>35</v>
      </c>
      <c r="C251" s="27" t="s">
        <v>30</v>
      </c>
      <c r="D251" s="27" t="s">
        <v>28</v>
      </c>
      <c r="E251" s="28">
        <v>700</v>
      </c>
      <c r="F251" s="29">
        <v>87</v>
      </c>
      <c r="G251" s="65">
        <f>VLOOKUP(Data[[#This Row],[Product]],Rates[#All],2,FALSE)</f>
        <v>3.11</v>
      </c>
      <c r="H251" s="65">
        <f>Data[[#This Row],[Units]]*Data[[#This Row],[Cost P Unit]]</f>
        <v>270.57</v>
      </c>
      <c r="I251" s="65"/>
    </row>
    <row r="252" spans="2:9">
      <c r="B252" s="27" t="s">
        <v>16</v>
      </c>
      <c r="C252" s="27" t="s">
        <v>30</v>
      </c>
      <c r="D252" s="27" t="s">
        <v>28</v>
      </c>
      <c r="E252" s="28">
        <v>3759</v>
      </c>
      <c r="F252" s="29">
        <v>150</v>
      </c>
      <c r="G252" s="65">
        <f>VLOOKUP(Data[[#This Row],[Product]],Rates[#All],2,FALSE)</f>
        <v>3.11</v>
      </c>
      <c r="H252" s="65">
        <f>Data[[#This Row],[Units]]*Data[[#This Row],[Cost P Unit]]</f>
        <v>466.5</v>
      </c>
      <c r="I252" s="65"/>
    </row>
    <row r="253" spans="2:9">
      <c r="B253" s="27" t="s">
        <v>26</v>
      </c>
      <c r="C253" s="27" t="s">
        <v>9</v>
      </c>
      <c r="D253" s="27" t="s">
        <v>28</v>
      </c>
      <c r="E253" s="28">
        <v>1589</v>
      </c>
      <c r="F253" s="29">
        <v>303</v>
      </c>
      <c r="G253" s="65">
        <f>VLOOKUP(Data[[#This Row],[Product]],Rates[#All],2,FALSE)</f>
        <v>3.11</v>
      </c>
      <c r="H253" s="65">
        <f>Data[[#This Row],[Units]]*Data[[#This Row],[Cost P Unit]]</f>
        <v>942.32999999999993</v>
      </c>
      <c r="I253" s="65"/>
    </row>
    <row r="254" spans="2:9">
      <c r="B254" s="27" t="s">
        <v>23</v>
      </c>
      <c r="C254" s="27" t="s">
        <v>9</v>
      </c>
      <c r="D254" s="27" t="s">
        <v>40</v>
      </c>
      <c r="E254" s="28">
        <v>5194</v>
      </c>
      <c r="F254" s="29">
        <v>288</v>
      </c>
      <c r="G254" s="65">
        <f>VLOOKUP(Data[[#This Row],[Product]],Rates[#All],2,FALSE)</f>
        <v>10.38</v>
      </c>
      <c r="H254" s="65">
        <f>Data[[#This Row],[Units]]*Data[[#This Row],[Cost P Unit]]</f>
        <v>2989.44</v>
      </c>
      <c r="I254" s="65"/>
    </row>
    <row r="255" spans="2:9">
      <c r="B255" s="27" t="s">
        <v>35</v>
      </c>
      <c r="C255" s="27" t="s">
        <v>14</v>
      </c>
      <c r="D255" s="27" t="s">
        <v>31</v>
      </c>
      <c r="E255" s="28">
        <v>945</v>
      </c>
      <c r="F255" s="29">
        <v>75</v>
      </c>
      <c r="G255" s="65">
        <f>VLOOKUP(Data[[#This Row],[Product]],Rates[#All],2,FALSE)</f>
        <v>9.33</v>
      </c>
      <c r="H255" s="65">
        <f>Data[[#This Row],[Units]]*Data[[#This Row],[Cost P Unit]]</f>
        <v>699.75</v>
      </c>
      <c r="I255" s="65"/>
    </row>
    <row r="256" spans="2:9">
      <c r="B256" s="27" t="s">
        <v>5</v>
      </c>
      <c r="C256" s="27" t="s">
        <v>20</v>
      </c>
      <c r="D256" s="27" t="s">
        <v>21</v>
      </c>
      <c r="E256" s="28">
        <v>1988</v>
      </c>
      <c r="F256" s="29">
        <v>39</v>
      </c>
      <c r="G256" s="65">
        <f>VLOOKUP(Data[[#This Row],[Product]],Rates[#All],2,FALSE)</f>
        <v>5.79</v>
      </c>
      <c r="H256" s="65">
        <f>Data[[#This Row],[Units]]*Data[[#This Row],[Cost P Unit]]</f>
        <v>225.81</v>
      </c>
      <c r="I256" s="65"/>
    </row>
    <row r="257" spans="2:9">
      <c r="B257" s="27" t="s">
        <v>16</v>
      </c>
      <c r="C257" s="27" t="s">
        <v>30</v>
      </c>
      <c r="D257" s="27" t="s">
        <v>10</v>
      </c>
      <c r="E257" s="28">
        <v>6734</v>
      </c>
      <c r="F257" s="29">
        <v>123</v>
      </c>
      <c r="G257" s="65">
        <f>VLOOKUP(Data[[#This Row],[Product]],Rates[#All],2,FALSE)</f>
        <v>8.65</v>
      </c>
      <c r="H257" s="65">
        <f>Data[[#This Row],[Units]]*Data[[#This Row],[Cost P Unit]]</f>
        <v>1063.95</v>
      </c>
      <c r="I257" s="65"/>
    </row>
    <row r="258" spans="2:9">
      <c r="B258" s="27" t="s">
        <v>5</v>
      </c>
      <c r="C258" s="27" t="s">
        <v>14</v>
      </c>
      <c r="D258" s="27" t="s">
        <v>12</v>
      </c>
      <c r="E258" s="28">
        <v>217</v>
      </c>
      <c r="F258" s="29">
        <v>36</v>
      </c>
      <c r="G258" s="65">
        <f>VLOOKUP(Data[[#This Row],[Product]],Rates[#All],2,FALSE)</f>
        <v>11.88</v>
      </c>
      <c r="H258" s="65">
        <f>Data[[#This Row],[Units]]*Data[[#This Row],[Cost P Unit]]</f>
        <v>427.68</v>
      </c>
      <c r="I258" s="65"/>
    </row>
    <row r="259" spans="2:9">
      <c r="B259" s="27" t="s">
        <v>25</v>
      </c>
      <c r="C259" s="27" t="s">
        <v>30</v>
      </c>
      <c r="D259" s="27" t="s">
        <v>22</v>
      </c>
      <c r="E259" s="28">
        <v>6279</v>
      </c>
      <c r="F259" s="29">
        <v>237</v>
      </c>
      <c r="G259" s="65">
        <f>VLOOKUP(Data[[#This Row],[Product]],Rates[#All],2,FALSE)</f>
        <v>9.77</v>
      </c>
      <c r="H259" s="65">
        <f>Data[[#This Row],[Units]]*Data[[#This Row],[Cost P Unit]]</f>
        <v>2315.4899999999998</v>
      </c>
      <c r="I259" s="65"/>
    </row>
    <row r="260" spans="2:9">
      <c r="B260" s="27" t="s">
        <v>5</v>
      </c>
      <c r="C260" s="27" t="s">
        <v>14</v>
      </c>
      <c r="D260" s="27" t="s">
        <v>31</v>
      </c>
      <c r="E260" s="28">
        <v>4424</v>
      </c>
      <c r="F260" s="29">
        <v>201</v>
      </c>
      <c r="G260" s="65">
        <f>VLOOKUP(Data[[#This Row],[Product]],Rates[#All],2,FALSE)</f>
        <v>9.33</v>
      </c>
      <c r="H260" s="65">
        <f>Data[[#This Row],[Units]]*Data[[#This Row],[Cost P Unit]]</f>
        <v>1875.33</v>
      </c>
      <c r="I260" s="65"/>
    </row>
    <row r="261" spans="2:9">
      <c r="B261" s="27" t="s">
        <v>26</v>
      </c>
      <c r="C261" s="27" t="s">
        <v>14</v>
      </c>
      <c r="D261" s="27" t="s">
        <v>28</v>
      </c>
      <c r="E261" s="28">
        <v>189</v>
      </c>
      <c r="F261" s="29">
        <v>48</v>
      </c>
      <c r="G261" s="65">
        <f>VLOOKUP(Data[[#This Row],[Product]],Rates[#All],2,FALSE)</f>
        <v>3.11</v>
      </c>
      <c r="H261" s="65">
        <f>Data[[#This Row],[Units]]*Data[[#This Row],[Cost P Unit]]</f>
        <v>149.28</v>
      </c>
      <c r="I261" s="65"/>
    </row>
    <row r="262" spans="2:9">
      <c r="B262" s="27" t="s">
        <v>25</v>
      </c>
      <c r="C262" s="27" t="s">
        <v>9</v>
      </c>
      <c r="D262" s="27" t="s">
        <v>22</v>
      </c>
      <c r="E262" s="28">
        <v>490</v>
      </c>
      <c r="F262" s="29">
        <v>84</v>
      </c>
      <c r="G262" s="65">
        <f>VLOOKUP(Data[[#This Row],[Product]],Rates[#All],2,FALSE)</f>
        <v>9.77</v>
      </c>
      <c r="H262" s="65">
        <f>Data[[#This Row],[Units]]*Data[[#This Row],[Cost P Unit]]</f>
        <v>820.68</v>
      </c>
      <c r="I262" s="65"/>
    </row>
    <row r="263" spans="2:9">
      <c r="B263" s="27" t="s">
        <v>8</v>
      </c>
      <c r="C263" s="27" t="s">
        <v>6</v>
      </c>
      <c r="D263" s="27" t="s">
        <v>41</v>
      </c>
      <c r="E263" s="28">
        <v>434</v>
      </c>
      <c r="F263" s="29">
        <v>87</v>
      </c>
      <c r="G263" s="65">
        <f>VLOOKUP(Data[[#This Row],[Product]],Rates[#All],2,FALSE)</f>
        <v>9</v>
      </c>
      <c r="H263" s="65">
        <f>Data[[#This Row],[Units]]*Data[[#This Row],[Cost P Unit]]</f>
        <v>783</v>
      </c>
      <c r="I263" s="65"/>
    </row>
    <row r="264" spans="2:9">
      <c r="B264" s="27" t="s">
        <v>23</v>
      </c>
      <c r="C264" s="27" t="s">
        <v>20</v>
      </c>
      <c r="D264" s="27" t="s">
        <v>7</v>
      </c>
      <c r="E264" s="28">
        <v>10129</v>
      </c>
      <c r="F264" s="29">
        <v>312</v>
      </c>
      <c r="G264" s="65">
        <f>VLOOKUP(Data[[#This Row],[Product]],Rates[#All],2,FALSE)</f>
        <v>14.49</v>
      </c>
      <c r="H264" s="65">
        <f>Data[[#This Row],[Units]]*Data[[#This Row],[Cost P Unit]]</f>
        <v>4520.88</v>
      </c>
      <c r="I264" s="65">
        <f>Data[[#This Row],[Amount]]-Data[[#This Row],[Total Cost]]</f>
        <v>5608.12</v>
      </c>
    </row>
    <row r="265" spans="2:9">
      <c r="B265" s="27" t="s">
        <v>27</v>
      </c>
      <c r="C265" s="27" t="s">
        <v>17</v>
      </c>
      <c r="D265" s="27" t="s">
        <v>40</v>
      </c>
      <c r="E265" s="28">
        <v>1652</v>
      </c>
      <c r="F265" s="29">
        <v>102</v>
      </c>
      <c r="G265" s="65">
        <f>VLOOKUP(Data[[#This Row],[Product]],Rates[#All],2,FALSE)</f>
        <v>10.38</v>
      </c>
      <c r="H265" s="65">
        <f>Data[[#This Row],[Units]]*Data[[#This Row],[Cost P Unit]]</f>
        <v>1058.76</v>
      </c>
      <c r="I265" s="65"/>
    </row>
    <row r="266" spans="2:9">
      <c r="B266" s="27" t="s">
        <v>8</v>
      </c>
      <c r="C266" s="27" t="s">
        <v>20</v>
      </c>
      <c r="D266" s="27" t="s">
        <v>41</v>
      </c>
      <c r="E266" s="28">
        <v>6433</v>
      </c>
      <c r="F266" s="29">
        <v>78</v>
      </c>
      <c r="G266" s="65">
        <f>VLOOKUP(Data[[#This Row],[Product]],Rates[#All],2,FALSE)</f>
        <v>9</v>
      </c>
      <c r="H266" s="65">
        <f>Data[[#This Row],[Units]]*Data[[#This Row],[Cost P Unit]]</f>
        <v>702</v>
      </c>
      <c r="I266" s="65"/>
    </row>
    <row r="267" spans="2:9">
      <c r="B267" s="27" t="s">
        <v>27</v>
      </c>
      <c r="C267" s="27" t="s">
        <v>30</v>
      </c>
      <c r="D267" s="27" t="s">
        <v>34</v>
      </c>
      <c r="E267" s="28">
        <v>2212</v>
      </c>
      <c r="F267" s="29">
        <v>117</v>
      </c>
      <c r="G267" s="65">
        <f>VLOOKUP(Data[[#This Row],[Product]],Rates[#All],2,FALSE)</f>
        <v>6.49</v>
      </c>
      <c r="H267" s="65">
        <f>Data[[#This Row],[Units]]*Data[[#This Row],[Cost P Unit]]</f>
        <v>759.33</v>
      </c>
      <c r="I267" s="65"/>
    </row>
    <row r="268" spans="2:9">
      <c r="B268" s="27" t="s">
        <v>13</v>
      </c>
      <c r="C268" s="27" t="s">
        <v>9</v>
      </c>
      <c r="D268" s="27" t="s">
        <v>36</v>
      </c>
      <c r="E268" s="28">
        <v>609</v>
      </c>
      <c r="F268" s="29">
        <v>99</v>
      </c>
      <c r="G268" s="65">
        <f>VLOOKUP(Data[[#This Row],[Product]],Rates[#All],2,FALSE)</f>
        <v>7.64</v>
      </c>
      <c r="H268" s="65">
        <f>Data[[#This Row],[Units]]*Data[[#This Row],[Cost P Unit]]</f>
        <v>756.36</v>
      </c>
      <c r="I268" s="65"/>
    </row>
    <row r="269" spans="2:9">
      <c r="B269" s="27" t="s">
        <v>5</v>
      </c>
      <c r="C269" s="27" t="s">
        <v>9</v>
      </c>
      <c r="D269" s="27" t="s">
        <v>38</v>
      </c>
      <c r="E269" s="28">
        <v>1638</v>
      </c>
      <c r="F269" s="29">
        <v>48</v>
      </c>
      <c r="G269" s="65">
        <f>VLOOKUP(Data[[#This Row],[Product]],Rates[#All],2,FALSE)</f>
        <v>4.97</v>
      </c>
      <c r="H269" s="65">
        <f>Data[[#This Row],[Units]]*Data[[#This Row],[Cost P Unit]]</f>
        <v>238.56</v>
      </c>
      <c r="I269" s="65"/>
    </row>
    <row r="270" spans="2:9">
      <c r="B270" s="27" t="s">
        <v>23</v>
      </c>
      <c r="C270" s="27" t="s">
        <v>30</v>
      </c>
      <c r="D270" s="27" t="s">
        <v>37</v>
      </c>
      <c r="E270" s="28">
        <v>3829</v>
      </c>
      <c r="F270" s="29">
        <v>24</v>
      </c>
      <c r="G270" s="65">
        <f>VLOOKUP(Data[[#This Row],[Product]],Rates[#All],2,FALSE)</f>
        <v>11.73</v>
      </c>
      <c r="H270" s="65">
        <f>Data[[#This Row],[Units]]*Data[[#This Row],[Cost P Unit]]</f>
        <v>281.52</v>
      </c>
      <c r="I270" s="65"/>
    </row>
    <row r="271" spans="2:9">
      <c r="B271" s="27" t="s">
        <v>5</v>
      </c>
      <c r="C271" s="27" t="s">
        <v>17</v>
      </c>
      <c r="D271" s="27" t="s">
        <v>37</v>
      </c>
      <c r="E271" s="28">
        <v>5775</v>
      </c>
      <c r="F271" s="29">
        <v>42</v>
      </c>
      <c r="G271" s="65">
        <f>VLOOKUP(Data[[#This Row],[Product]],Rates[#All],2,FALSE)</f>
        <v>11.73</v>
      </c>
      <c r="H271" s="65">
        <f>Data[[#This Row],[Units]]*Data[[#This Row],[Cost P Unit]]</f>
        <v>492.66</v>
      </c>
      <c r="I271" s="65"/>
    </row>
    <row r="272" spans="2:9">
      <c r="B272" s="27" t="s">
        <v>16</v>
      </c>
      <c r="C272" s="27" t="s">
        <v>9</v>
      </c>
      <c r="D272" s="27" t="s">
        <v>33</v>
      </c>
      <c r="E272" s="28">
        <v>1071</v>
      </c>
      <c r="F272" s="29">
        <v>270</v>
      </c>
      <c r="G272" s="65">
        <f>VLOOKUP(Data[[#This Row],[Product]],Rates[#All],2,FALSE)</f>
        <v>10.62</v>
      </c>
      <c r="H272" s="65">
        <f>Data[[#This Row],[Units]]*Data[[#This Row],[Cost P Unit]]</f>
        <v>2867.3999999999996</v>
      </c>
      <c r="I272" s="65"/>
    </row>
    <row r="273" spans="2:9">
      <c r="B273" s="27" t="s">
        <v>8</v>
      </c>
      <c r="C273" s="27" t="s">
        <v>14</v>
      </c>
      <c r="D273" s="27" t="s">
        <v>34</v>
      </c>
      <c r="E273" s="28">
        <v>5019</v>
      </c>
      <c r="F273" s="29">
        <v>150</v>
      </c>
      <c r="G273" s="65">
        <f>VLOOKUP(Data[[#This Row],[Product]],Rates[#All],2,FALSE)</f>
        <v>6.49</v>
      </c>
      <c r="H273" s="65">
        <f>Data[[#This Row],[Units]]*Data[[#This Row],[Cost P Unit]]</f>
        <v>973.5</v>
      </c>
      <c r="I273" s="65"/>
    </row>
    <row r="274" spans="2:9">
      <c r="B274" s="27" t="s">
        <v>26</v>
      </c>
      <c r="C274" s="27" t="s">
        <v>6</v>
      </c>
      <c r="D274" s="27" t="s">
        <v>37</v>
      </c>
      <c r="E274" s="28">
        <v>2863</v>
      </c>
      <c r="F274" s="29">
        <v>42</v>
      </c>
      <c r="G274" s="65">
        <f>VLOOKUP(Data[[#This Row],[Product]],Rates[#All],2,FALSE)</f>
        <v>11.73</v>
      </c>
      <c r="H274" s="65">
        <f>Data[[#This Row],[Units]]*Data[[#This Row],[Cost P Unit]]</f>
        <v>492.66</v>
      </c>
      <c r="I274" s="65"/>
    </row>
    <row r="275" spans="2:9">
      <c r="B275" s="27" t="s">
        <v>5</v>
      </c>
      <c r="C275" s="27" t="s">
        <v>9</v>
      </c>
      <c r="D275" s="27" t="s">
        <v>32</v>
      </c>
      <c r="E275" s="28">
        <v>1617</v>
      </c>
      <c r="F275" s="29">
        <v>126</v>
      </c>
      <c r="G275" s="65">
        <f>VLOOKUP(Data[[#This Row],[Product]],Rates[#All],2,FALSE)</f>
        <v>7.16</v>
      </c>
      <c r="H275" s="65">
        <f>Data[[#This Row],[Units]]*Data[[#This Row],[Cost P Unit]]</f>
        <v>902.16</v>
      </c>
      <c r="I275" s="65"/>
    </row>
    <row r="276" spans="2:9">
      <c r="B276" s="27" t="s">
        <v>16</v>
      </c>
      <c r="C276" s="27" t="s">
        <v>6</v>
      </c>
      <c r="D276" s="27" t="s">
        <v>42</v>
      </c>
      <c r="E276" s="28">
        <v>6818</v>
      </c>
      <c r="F276" s="29">
        <v>6</v>
      </c>
      <c r="G276" s="65">
        <f>VLOOKUP(Data[[#This Row],[Product]],Rates[#All],2,FALSE)</f>
        <v>5.6</v>
      </c>
      <c r="H276" s="65">
        <f>Data[[#This Row],[Units]]*Data[[#This Row],[Cost P Unit]]</f>
        <v>33.599999999999994</v>
      </c>
      <c r="I276" s="65"/>
    </row>
    <row r="277" spans="2:9">
      <c r="B277" s="27" t="s">
        <v>27</v>
      </c>
      <c r="C277" s="27" t="s">
        <v>9</v>
      </c>
      <c r="D277" s="27" t="s">
        <v>37</v>
      </c>
      <c r="E277" s="28">
        <v>6657</v>
      </c>
      <c r="F277" s="29">
        <v>276</v>
      </c>
      <c r="G277" s="65">
        <f>VLOOKUP(Data[[#This Row],[Product]],Rates[#All],2,FALSE)</f>
        <v>11.73</v>
      </c>
      <c r="H277" s="65">
        <f>Data[[#This Row],[Units]]*Data[[#This Row],[Cost P Unit]]</f>
        <v>3237.48</v>
      </c>
      <c r="I277" s="65"/>
    </row>
    <row r="278" spans="2:9">
      <c r="B278" s="27" t="s">
        <v>27</v>
      </c>
      <c r="C278" s="27" t="s">
        <v>30</v>
      </c>
      <c r="D278" s="27" t="s">
        <v>28</v>
      </c>
      <c r="E278" s="28">
        <v>2919</v>
      </c>
      <c r="F278" s="29">
        <v>93</v>
      </c>
      <c r="G278" s="65">
        <f>VLOOKUP(Data[[#This Row],[Product]],Rates[#All],2,FALSE)</f>
        <v>3.11</v>
      </c>
      <c r="H278" s="65">
        <f>Data[[#This Row],[Units]]*Data[[#This Row],[Cost P Unit]]</f>
        <v>289.22999999999996</v>
      </c>
      <c r="I278" s="65"/>
    </row>
    <row r="279" spans="2:9">
      <c r="B279" s="27" t="s">
        <v>26</v>
      </c>
      <c r="C279" s="27" t="s">
        <v>14</v>
      </c>
      <c r="D279" s="27" t="s">
        <v>21</v>
      </c>
      <c r="E279" s="28">
        <v>3094</v>
      </c>
      <c r="F279" s="29">
        <v>246</v>
      </c>
      <c r="G279" s="65">
        <f>VLOOKUP(Data[[#This Row],[Product]],Rates[#All],2,FALSE)</f>
        <v>5.79</v>
      </c>
      <c r="H279" s="65">
        <f>Data[[#This Row],[Units]]*Data[[#This Row],[Cost P Unit]]</f>
        <v>1424.34</v>
      </c>
      <c r="I279" s="65"/>
    </row>
    <row r="280" spans="2:9">
      <c r="B280" s="27" t="s">
        <v>16</v>
      </c>
      <c r="C280" s="27" t="s">
        <v>17</v>
      </c>
      <c r="D280" s="27" t="s">
        <v>38</v>
      </c>
      <c r="E280" s="28">
        <v>2989</v>
      </c>
      <c r="F280" s="29">
        <v>3</v>
      </c>
      <c r="G280" s="65">
        <f>VLOOKUP(Data[[#This Row],[Product]],Rates[#All],2,FALSE)</f>
        <v>4.97</v>
      </c>
      <c r="H280" s="65">
        <f>Data[[#This Row],[Units]]*Data[[#This Row],[Cost P Unit]]</f>
        <v>14.91</v>
      </c>
      <c r="I280" s="65"/>
    </row>
    <row r="281" spans="2:9">
      <c r="B281" s="27" t="s">
        <v>8</v>
      </c>
      <c r="C281" s="27" t="s">
        <v>20</v>
      </c>
      <c r="D281" s="27" t="s">
        <v>39</v>
      </c>
      <c r="E281" s="28">
        <v>2268</v>
      </c>
      <c r="F281" s="29">
        <v>63</v>
      </c>
      <c r="G281" s="65">
        <f>VLOOKUP(Data[[#This Row],[Product]],Rates[#All],2,FALSE)</f>
        <v>16.73</v>
      </c>
      <c r="H281" s="65">
        <f>Data[[#This Row],[Units]]*Data[[#This Row],[Cost P Unit]]</f>
        <v>1053.99</v>
      </c>
      <c r="I281" s="65"/>
    </row>
    <row r="282" spans="2:9">
      <c r="B282" s="27" t="s">
        <v>25</v>
      </c>
      <c r="C282" s="27" t="s">
        <v>9</v>
      </c>
      <c r="D282" s="27" t="s">
        <v>21</v>
      </c>
      <c r="E282" s="28">
        <v>4753</v>
      </c>
      <c r="F282" s="29">
        <v>246</v>
      </c>
      <c r="G282" s="65">
        <f>VLOOKUP(Data[[#This Row],[Product]],Rates[#All],2,FALSE)</f>
        <v>5.79</v>
      </c>
      <c r="H282" s="65">
        <f>Data[[#This Row],[Units]]*Data[[#This Row],[Cost P Unit]]</f>
        <v>1424.34</v>
      </c>
      <c r="I282" s="65"/>
    </row>
    <row r="283" spans="2:9">
      <c r="B283" s="27" t="s">
        <v>26</v>
      </c>
      <c r="C283" s="27" t="s">
        <v>30</v>
      </c>
      <c r="D283" s="27" t="s">
        <v>36</v>
      </c>
      <c r="E283" s="28">
        <v>7511</v>
      </c>
      <c r="F283" s="29">
        <v>120</v>
      </c>
      <c r="G283" s="65">
        <f>VLOOKUP(Data[[#This Row],[Product]],Rates[#All],2,FALSE)</f>
        <v>7.64</v>
      </c>
      <c r="H283" s="65">
        <f>Data[[#This Row],[Units]]*Data[[#This Row],[Cost P Unit]]</f>
        <v>916.8</v>
      </c>
      <c r="I283" s="65"/>
    </row>
    <row r="284" spans="2:9">
      <c r="B284" s="27" t="s">
        <v>26</v>
      </c>
      <c r="C284" s="27" t="s">
        <v>20</v>
      </c>
      <c r="D284" s="27" t="s">
        <v>21</v>
      </c>
      <c r="E284" s="28">
        <v>4326</v>
      </c>
      <c r="F284" s="29">
        <v>348</v>
      </c>
      <c r="G284" s="65">
        <f>VLOOKUP(Data[[#This Row],[Product]],Rates[#All],2,FALSE)</f>
        <v>5.79</v>
      </c>
      <c r="H284" s="65">
        <f>Data[[#This Row],[Units]]*Data[[#This Row],[Cost P Unit]]</f>
        <v>2014.92</v>
      </c>
      <c r="I284" s="65"/>
    </row>
    <row r="285" spans="2:9">
      <c r="B285" s="27" t="s">
        <v>13</v>
      </c>
      <c r="C285" s="27" t="s">
        <v>30</v>
      </c>
      <c r="D285" s="27" t="s">
        <v>34</v>
      </c>
      <c r="E285" s="28">
        <v>4935</v>
      </c>
      <c r="F285" s="29">
        <v>126</v>
      </c>
      <c r="G285" s="65">
        <f>VLOOKUP(Data[[#This Row],[Product]],Rates[#All],2,FALSE)</f>
        <v>6.49</v>
      </c>
      <c r="H285" s="65">
        <f>Data[[#This Row],[Units]]*Data[[#This Row],[Cost P Unit]]</f>
        <v>817.74</v>
      </c>
      <c r="I285" s="65"/>
    </row>
    <row r="286" spans="2:9">
      <c r="B286" s="27" t="s">
        <v>16</v>
      </c>
      <c r="C286" s="27" t="s">
        <v>9</v>
      </c>
      <c r="D286" s="27" t="s">
        <v>7</v>
      </c>
      <c r="E286" s="28">
        <v>4781</v>
      </c>
      <c r="F286" s="29">
        <v>123</v>
      </c>
      <c r="G286" s="65">
        <f>VLOOKUP(Data[[#This Row],[Product]],Rates[#All],2,FALSE)</f>
        <v>14.49</v>
      </c>
      <c r="H286" s="65">
        <f>Data[[#This Row],[Units]]*Data[[#This Row],[Cost P Unit]]</f>
        <v>1782.27</v>
      </c>
      <c r="I286" s="65">
        <f>Data[[#This Row],[Amount]]-Data[[#This Row],[Total Cost]]</f>
        <v>2998.73</v>
      </c>
    </row>
    <row r="287" spans="2:9">
      <c r="B287" s="27" t="s">
        <v>25</v>
      </c>
      <c r="C287" s="27" t="s">
        <v>20</v>
      </c>
      <c r="D287" s="27" t="s">
        <v>18</v>
      </c>
      <c r="E287" s="28">
        <v>7483</v>
      </c>
      <c r="F287" s="29">
        <v>45</v>
      </c>
      <c r="G287" s="65">
        <f>VLOOKUP(Data[[#This Row],[Product]],Rates[#All],2,FALSE)</f>
        <v>13.15</v>
      </c>
      <c r="H287" s="65">
        <f>Data[[#This Row],[Units]]*Data[[#This Row],[Cost P Unit]]</f>
        <v>591.75</v>
      </c>
      <c r="I287" s="65"/>
    </row>
    <row r="288" spans="2:9">
      <c r="B288" s="27" t="s">
        <v>35</v>
      </c>
      <c r="C288" s="27" t="s">
        <v>20</v>
      </c>
      <c r="D288" s="27" t="s">
        <v>12</v>
      </c>
      <c r="E288" s="28">
        <v>6860</v>
      </c>
      <c r="F288" s="29">
        <v>126</v>
      </c>
      <c r="G288" s="65">
        <f>VLOOKUP(Data[[#This Row],[Product]],Rates[#All],2,FALSE)</f>
        <v>11.88</v>
      </c>
      <c r="H288" s="65">
        <f>Data[[#This Row],[Units]]*Data[[#This Row],[Cost P Unit]]</f>
        <v>1496.88</v>
      </c>
      <c r="I288" s="65"/>
    </row>
    <row r="289" spans="2:9">
      <c r="B289" s="27" t="s">
        <v>5</v>
      </c>
      <c r="C289" s="27" t="s">
        <v>6</v>
      </c>
      <c r="D289" s="27" t="s">
        <v>32</v>
      </c>
      <c r="E289" s="28">
        <v>9002</v>
      </c>
      <c r="F289" s="29">
        <v>72</v>
      </c>
      <c r="G289" s="65">
        <f>VLOOKUP(Data[[#This Row],[Product]],Rates[#All],2,FALSE)</f>
        <v>7.16</v>
      </c>
      <c r="H289" s="65">
        <f>Data[[#This Row],[Units]]*Data[[#This Row],[Cost P Unit]]</f>
        <v>515.52</v>
      </c>
      <c r="I289" s="65"/>
    </row>
    <row r="290" spans="2:9">
      <c r="B290" s="27" t="s">
        <v>16</v>
      </c>
      <c r="C290" s="27" t="s">
        <v>14</v>
      </c>
      <c r="D290" s="27" t="s">
        <v>32</v>
      </c>
      <c r="E290" s="28">
        <v>1400</v>
      </c>
      <c r="F290" s="29">
        <v>135</v>
      </c>
      <c r="G290" s="65">
        <f>VLOOKUP(Data[[#This Row],[Product]],Rates[#All],2,FALSE)</f>
        <v>7.16</v>
      </c>
      <c r="H290" s="65">
        <f>Data[[#This Row],[Units]]*Data[[#This Row],[Cost P Unit]]</f>
        <v>966.6</v>
      </c>
      <c r="I290" s="65"/>
    </row>
    <row r="291" spans="2:9">
      <c r="B291" s="27" t="s">
        <v>35</v>
      </c>
      <c r="C291" s="27" t="s">
        <v>30</v>
      </c>
      <c r="D291" s="27" t="s">
        <v>22</v>
      </c>
      <c r="E291" s="28">
        <v>4053</v>
      </c>
      <c r="F291" s="29">
        <v>24</v>
      </c>
      <c r="G291" s="65">
        <f>VLOOKUP(Data[[#This Row],[Product]],Rates[#All],2,FALSE)</f>
        <v>9.77</v>
      </c>
      <c r="H291" s="65">
        <f>Data[[#This Row],[Units]]*Data[[#This Row],[Cost P Unit]]</f>
        <v>234.48</v>
      </c>
      <c r="I291" s="65"/>
    </row>
    <row r="292" spans="2:9">
      <c r="B292" s="27" t="s">
        <v>23</v>
      </c>
      <c r="C292" s="27" t="s">
        <v>14</v>
      </c>
      <c r="D292" s="27" t="s">
        <v>21</v>
      </c>
      <c r="E292" s="28">
        <v>2149</v>
      </c>
      <c r="F292" s="29">
        <v>117</v>
      </c>
      <c r="G292" s="65">
        <f>VLOOKUP(Data[[#This Row],[Product]],Rates[#All],2,FALSE)</f>
        <v>5.79</v>
      </c>
      <c r="H292" s="65">
        <f>Data[[#This Row],[Units]]*Data[[#This Row],[Cost P Unit]]</f>
        <v>677.43</v>
      </c>
      <c r="I292" s="65"/>
    </row>
    <row r="293" spans="2:9">
      <c r="B293" s="27" t="s">
        <v>27</v>
      </c>
      <c r="C293" s="27" t="s">
        <v>17</v>
      </c>
      <c r="D293" s="27" t="s">
        <v>32</v>
      </c>
      <c r="E293" s="28">
        <v>3640</v>
      </c>
      <c r="F293" s="29">
        <v>51</v>
      </c>
      <c r="G293" s="65">
        <f>VLOOKUP(Data[[#This Row],[Product]],Rates[#All],2,FALSE)</f>
        <v>7.16</v>
      </c>
      <c r="H293" s="65">
        <f>Data[[#This Row],[Units]]*Data[[#This Row],[Cost P Unit]]</f>
        <v>365.16</v>
      </c>
      <c r="I293" s="65"/>
    </row>
    <row r="294" spans="2:9">
      <c r="B294" s="27" t="s">
        <v>26</v>
      </c>
      <c r="C294" s="27" t="s">
        <v>17</v>
      </c>
      <c r="D294" s="27" t="s">
        <v>34</v>
      </c>
      <c r="E294" s="28">
        <v>630</v>
      </c>
      <c r="F294" s="29">
        <v>36</v>
      </c>
      <c r="G294" s="65">
        <f>VLOOKUP(Data[[#This Row],[Product]],Rates[#All],2,FALSE)</f>
        <v>6.49</v>
      </c>
      <c r="H294" s="65">
        <f>Data[[#This Row],[Units]]*Data[[#This Row],[Cost P Unit]]</f>
        <v>233.64000000000001</v>
      </c>
      <c r="I294" s="65"/>
    </row>
    <row r="295" spans="2:9">
      <c r="B295" s="27" t="s">
        <v>11</v>
      </c>
      <c r="C295" s="27" t="s">
        <v>9</v>
      </c>
      <c r="D295" s="27" t="s">
        <v>39</v>
      </c>
      <c r="E295" s="28">
        <v>2429</v>
      </c>
      <c r="F295" s="29">
        <v>144</v>
      </c>
      <c r="G295" s="65">
        <f>VLOOKUP(Data[[#This Row],[Product]],Rates[#All],2,FALSE)</f>
        <v>16.73</v>
      </c>
      <c r="H295" s="65">
        <f>Data[[#This Row],[Units]]*Data[[#This Row],[Cost P Unit]]</f>
        <v>2409.12</v>
      </c>
      <c r="I295" s="65"/>
    </row>
    <row r="296" spans="2:9">
      <c r="B296" s="27" t="s">
        <v>11</v>
      </c>
      <c r="C296" s="27" t="s">
        <v>14</v>
      </c>
      <c r="D296" s="27" t="s">
        <v>18</v>
      </c>
      <c r="E296" s="28">
        <v>2142</v>
      </c>
      <c r="F296" s="29">
        <v>114</v>
      </c>
      <c r="G296" s="65">
        <f>VLOOKUP(Data[[#This Row],[Product]],Rates[#All],2,FALSE)</f>
        <v>13.15</v>
      </c>
      <c r="H296" s="65">
        <f>Data[[#This Row],[Units]]*Data[[#This Row],[Cost P Unit]]</f>
        <v>1499.1000000000001</v>
      </c>
      <c r="I296" s="65"/>
    </row>
    <row r="297" spans="2:9">
      <c r="B297" s="27" t="s">
        <v>23</v>
      </c>
      <c r="C297" s="27" t="s">
        <v>6</v>
      </c>
      <c r="D297" s="27" t="s">
        <v>7</v>
      </c>
      <c r="E297" s="28">
        <v>6454</v>
      </c>
      <c r="F297" s="29">
        <v>54</v>
      </c>
      <c r="G297" s="65">
        <f>VLOOKUP(Data[[#This Row],[Product]],Rates[#All],2,FALSE)</f>
        <v>14.49</v>
      </c>
      <c r="H297" s="65">
        <f>Data[[#This Row],[Units]]*Data[[#This Row],[Cost P Unit]]</f>
        <v>782.46</v>
      </c>
      <c r="I297" s="65">
        <f>Data[[#This Row],[Amount]]-Data[[#This Row],[Total Cost]]</f>
        <v>5671.54</v>
      </c>
    </row>
    <row r="298" spans="2:9">
      <c r="B298" s="27" t="s">
        <v>23</v>
      </c>
      <c r="C298" s="27" t="s">
        <v>6</v>
      </c>
      <c r="D298" s="27" t="s">
        <v>29</v>
      </c>
      <c r="E298" s="28">
        <v>4487</v>
      </c>
      <c r="F298" s="29">
        <v>333</v>
      </c>
      <c r="G298" s="65">
        <f>VLOOKUP(Data[[#This Row],[Product]],Rates[#All],2,FALSE)</f>
        <v>8.7899999999999991</v>
      </c>
      <c r="H298" s="65">
        <f>Data[[#This Row],[Units]]*Data[[#This Row],[Cost P Unit]]</f>
        <v>2927.0699999999997</v>
      </c>
      <c r="I298" s="65"/>
    </row>
    <row r="299" spans="2:9">
      <c r="B299" s="27" t="s">
        <v>27</v>
      </c>
      <c r="C299" s="27" t="s">
        <v>6</v>
      </c>
      <c r="D299" s="27" t="s">
        <v>12</v>
      </c>
      <c r="E299" s="28">
        <v>938</v>
      </c>
      <c r="F299" s="29">
        <v>366</v>
      </c>
      <c r="G299" s="65">
        <f>VLOOKUP(Data[[#This Row],[Product]],Rates[#All],2,FALSE)</f>
        <v>11.88</v>
      </c>
      <c r="H299" s="65">
        <f>Data[[#This Row],[Units]]*Data[[#This Row],[Cost P Unit]]</f>
        <v>4348.08</v>
      </c>
      <c r="I299" s="65"/>
    </row>
    <row r="300" spans="2:9">
      <c r="B300" s="27" t="s">
        <v>27</v>
      </c>
      <c r="C300" s="27" t="s">
        <v>20</v>
      </c>
      <c r="D300" s="27" t="s">
        <v>42</v>
      </c>
      <c r="E300" s="28">
        <v>8841</v>
      </c>
      <c r="F300" s="29">
        <v>303</v>
      </c>
      <c r="G300" s="65">
        <f>VLOOKUP(Data[[#This Row],[Product]],Rates[#All],2,FALSE)</f>
        <v>5.6</v>
      </c>
      <c r="H300" s="65">
        <f>Data[[#This Row],[Units]]*Data[[#This Row],[Cost P Unit]]</f>
        <v>1696.8</v>
      </c>
      <c r="I300" s="65"/>
    </row>
    <row r="301" spans="2:9">
      <c r="B301" s="27" t="s">
        <v>26</v>
      </c>
      <c r="C301" s="27" t="s">
        <v>17</v>
      </c>
      <c r="D301" s="27" t="s">
        <v>19</v>
      </c>
      <c r="E301" s="28">
        <v>4018</v>
      </c>
      <c r="F301" s="29">
        <v>126</v>
      </c>
      <c r="G301" s="65">
        <f>VLOOKUP(Data[[#This Row],[Product]],Rates[#All],2,FALSE)</f>
        <v>12.37</v>
      </c>
      <c r="H301" s="65">
        <f>Data[[#This Row],[Units]]*Data[[#This Row],[Cost P Unit]]</f>
        <v>1558.62</v>
      </c>
      <c r="I301" s="65"/>
    </row>
    <row r="302" spans="2:9">
      <c r="B302" s="27" t="s">
        <v>13</v>
      </c>
      <c r="C302" s="27" t="s">
        <v>6</v>
      </c>
      <c r="D302" s="27" t="s">
        <v>37</v>
      </c>
      <c r="E302" s="28">
        <v>714</v>
      </c>
      <c r="F302" s="29">
        <v>231</v>
      </c>
      <c r="G302" s="65">
        <f>VLOOKUP(Data[[#This Row],[Product]],Rates[#All],2,FALSE)</f>
        <v>11.73</v>
      </c>
      <c r="H302" s="65">
        <f>Data[[#This Row],[Units]]*Data[[#This Row],[Cost P Unit]]</f>
        <v>2709.63</v>
      </c>
      <c r="I302" s="65"/>
    </row>
    <row r="303" spans="2:9">
      <c r="B303" s="27" t="s">
        <v>11</v>
      </c>
      <c r="C303" s="27" t="s">
        <v>20</v>
      </c>
      <c r="D303" s="27" t="s">
        <v>18</v>
      </c>
      <c r="E303" s="28">
        <v>3850</v>
      </c>
      <c r="F303" s="29">
        <v>102</v>
      </c>
      <c r="G303" s="65">
        <f>VLOOKUP(Data[[#This Row],[Product]],Rates[#All],2,FALSE)</f>
        <v>13.15</v>
      </c>
      <c r="H303" s="65">
        <f>Data[[#This Row],[Units]]*Data[[#This Row],[Cost P Unit]]</f>
        <v>1341.3</v>
      </c>
      <c r="I303" s="65"/>
    </row>
  </sheetData>
  <mergeCells count="1">
    <mergeCell ref="B1:L1"/>
  </mergeCells>
  <conditionalFormatting sqref="E304:E1048576 E1:E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97DC-8E46-4EFC-9731-2674E5461582}">
  <dimension ref="A1:O60"/>
  <sheetViews>
    <sheetView workbookViewId="0">
      <selection activeCell="D6" sqref="D6"/>
    </sheetView>
  </sheetViews>
  <sheetFormatPr defaultRowHeight="14.25"/>
  <cols>
    <col min="1" max="1" width="3.33203125" customWidth="1"/>
    <col min="2" max="2" width="3.73046875" customWidth="1"/>
    <col min="3" max="3" width="21.46484375" customWidth="1"/>
    <col min="4" max="4" width="12.53125" style="81" customWidth="1"/>
    <col min="5" max="5" width="17" style="74" bestFit="1" customWidth="1"/>
    <col min="6" max="6" width="10.9296875" bestFit="1" customWidth="1"/>
  </cols>
  <sheetData>
    <row r="1" spans="1:15" s="1" customFormat="1" ht="36" customHeight="1">
      <c r="A1" s="20"/>
      <c r="B1" s="21"/>
      <c r="C1" s="9" t="s">
        <v>80</v>
      </c>
      <c r="D1" s="88"/>
      <c r="E1" s="73"/>
      <c r="F1" s="11"/>
      <c r="G1" s="11"/>
      <c r="H1" s="11"/>
      <c r="I1" s="11"/>
      <c r="J1" s="11"/>
      <c r="K1" s="11"/>
      <c r="L1" s="11"/>
      <c r="M1" s="10"/>
      <c r="N1" s="10"/>
    </row>
    <row r="2" spans="1:15" s="1" customFormat="1">
      <c r="D2" s="89"/>
      <c r="E2" s="44"/>
    </row>
    <row r="3" spans="1:15" s="1" customFormat="1">
      <c r="D3" s="89"/>
      <c r="E3" s="44"/>
      <c r="O3" s="1" t="s">
        <v>100</v>
      </c>
    </row>
    <row r="4" spans="1:15" s="1" customFormat="1">
      <c r="C4" s="56" t="s">
        <v>115</v>
      </c>
      <c r="D4" s="66" t="s">
        <v>114</v>
      </c>
      <c r="E4"/>
      <c r="F4"/>
      <c r="O4" s="1" t="s">
        <v>101</v>
      </c>
    </row>
    <row r="5" spans="1:15" s="1" customFormat="1">
      <c r="C5" s="46" t="s">
        <v>42</v>
      </c>
      <c r="D5" s="90">
        <v>58277.8</v>
      </c>
      <c r="E5"/>
      <c r="F5"/>
      <c r="O5" s="1" t="s">
        <v>102</v>
      </c>
    </row>
    <row r="6" spans="1:15" s="1" customFormat="1">
      <c r="C6" s="46" t="s">
        <v>28</v>
      </c>
      <c r="D6" s="90">
        <v>56471.590000000004</v>
      </c>
      <c r="E6"/>
      <c r="F6"/>
      <c r="O6" s="1" t="s">
        <v>103</v>
      </c>
    </row>
    <row r="7" spans="1:15" s="1" customFormat="1">
      <c r="C7" s="46" t="s">
        <v>10</v>
      </c>
      <c r="D7" s="90">
        <v>52063.35</v>
      </c>
      <c r="E7"/>
      <c r="F7"/>
      <c r="O7" s="1" t="s">
        <v>104</v>
      </c>
    </row>
    <row r="8" spans="1:15" s="1" customFormat="1">
      <c r="C8" s="46" t="s">
        <v>37</v>
      </c>
      <c r="D8" s="90">
        <v>50988.91</v>
      </c>
      <c r="E8"/>
      <c r="F8"/>
    </row>
    <row r="9" spans="1:15" s="1" customFormat="1">
      <c r="C9" s="46" t="s">
        <v>22</v>
      </c>
      <c r="D9" s="90">
        <v>46234.960000000006</v>
      </c>
      <c r="E9"/>
      <c r="F9"/>
    </row>
    <row r="10" spans="1:15" s="1" customFormat="1">
      <c r="C10"/>
      <c r="D10"/>
      <c r="E10"/>
      <c r="F10"/>
    </row>
    <row r="11" spans="1:15" s="1" customFormat="1">
      <c r="C11"/>
      <c r="D11"/>
      <c r="E11"/>
      <c r="F11"/>
    </row>
    <row r="12" spans="1:15" s="1" customFormat="1">
      <c r="C12"/>
      <c r="D12"/>
      <c r="E12"/>
      <c r="F12"/>
    </row>
    <row r="13" spans="1:15" s="1" customFormat="1">
      <c r="C13"/>
      <c r="D13"/>
      <c r="E13"/>
      <c r="F13"/>
    </row>
    <row r="14" spans="1:15" s="1" customFormat="1">
      <c r="C14"/>
      <c r="D14"/>
      <c r="E14"/>
      <c r="F14"/>
    </row>
    <row r="15" spans="1:15" s="1" customFormat="1">
      <c r="C15"/>
      <c r="D15"/>
      <c r="E15"/>
      <c r="F15"/>
    </row>
    <row r="16" spans="1:15" s="1" customFormat="1">
      <c r="C16"/>
      <c r="D16"/>
      <c r="E16"/>
      <c r="F16"/>
    </row>
    <row r="17" spans="3:6" s="1" customFormat="1">
      <c r="C17"/>
      <c r="D17"/>
      <c r="E17"/>
      <c r="F17"/>
    </row>
    <row r="18" spans="3:6" s="1" customFormat="1">
      <c r="C18"/>
      <c r="D18"/>
      <c r="E18"/>
      <c r="F18"/>
    </row>
    <row r="19" spans="3:6" s="1" customFormat="1">
      <c r="C19"/>
      <c r="D19"/>
      <c r="E19"/>
      <c r="F19"/>
    </row>
    <row r="20" spans="3:6" s="1" customFormat="1">
      <c r="C20"/>
      <c r="D20"/>
      <c r="E20"/>
      <c r="F20"/>
    </row>
    <row r="21" spans="3:6" s="1" customFormat="1">
      <c r="C21"/>
      <c r="D21"/>
      <c r="E21"/>
      <c r="F21"/>
    </row>
    <row r="22" spans="3:6" s="1" customFormat="1">
      <c r="C22"/>
      <c r="D22"/>
      <c r="E22"/>
      <c r="F22"/>
    </row>
    <row r="23" spans="3:6" s="1" customFormat="1">
      <c r="C23"/>
      <c r="D23"/>
      <c r="E23"/>
      <c r="F23"/>
    </row>
    <row r="24" spans="3:6" s="1" customFormat="1">
      <c r="C24"/>
      <c r="D24"/>
      <c r="E24"/>
      <c r="F24"/>
    </row>
    <row r="25" spans="3:6" s="1" customFormat="1">
      <c r="C25"/>
      <c r="D25"/>
      <c r="E25"/>
      <c r="F25"/>
    </row>
    <row r="26" spans="3:6" s="1" customFormat="1">
      <c r="C26"/>
      <c r="D26"/>
      <c r="E26"/>
      <c r="F26"/>
    </row>
    <row r="27" spans="3:6" s="1" customFormat="1">
      <c r="C27"/>
      <c r="D27"/>
      <c r="E27"/>
      <c r="F27"/>
    </row>
    <row r="28" spans="3:6" s="1" customFormat="1">
      <c r="D28" s="89"/>
      <c r="E28" s="44"/>
    </row>
    <row r="29" spans="3:6" s="1" customFormat="1">
      <c r="D29" s="89"/>
      <c r="E29" s="44"/>
    </row>
    <row r="30" spans="3:6" s="1" customFormat="1">
      <c r="D30" s="89"/>
      <c r="E30" s="44"/>
    </row>
    <row r="31" spans="3:6" s="1" customFormat="1">
      <c r="D31" s="89"/>
      <c r="E31" s="44"/>
    </row>
    <row r="32" spans="3:6" s="1" customFormat="1">
      <c r="D32" s="89"/>
      <c r="E32" s="44"/>
    </row>
    <row r="33" spans="4:5" s="1" customFormat="1">
      <c r="D33" s="89"/>
      <c r="E33" s="44"/>
    </row>
    <row r="34" spans="4:5" s="1" customFormat="1">
      <c r="D34" s="89"/>
      <c r="E34" s="44"/>
    </row>
    <row r="35" spans="4:5" s="1" customFormat="1">
      <c r="D35" s="89"/>
      <c r="E35" s="44"/>
    </row>
    <row r="36" spans="4:5" s="1" customFormat="1">
      <c r="D36" s="89"/>
      <c r="E36" s="44"/>
    </row>
    <row r="37" spans="4:5" s="1" customFormat="1">
      <c r="D37" s="89"/>
      <c r="E37" s="44"/>
    </row>
    <row r="38" spans="4:5" s="1" customFormat="1">
      <c r="D38" s="89"/>
      <c r="E38" s="44"/>
    </row>
    <row r="39" spans="4:5" s="1" customFormat="1">
      <c r="D39" s="89"/>
      <c r="E39" s="44"/>
    </row>
    <row r="40" spans="4:5" s="1" customFormat="1">
      <c r="D40" s="89"/>
      <c r="E40" s="44"/>
    </row>
    <row r="41" spans="4:5" s="1" customFormat="1">
      <c r="D41" s="89"/>
      <c r="E41" s="44"/>
    </row>
    <row r="42" spans="4:5" s="1" customFormat="1">
      <c r="D42" s="89"/>
      <c r="E42" s="44"/>
    </row>
    <row r="43" spans="4:5" s="1" customFormat="1">
      <c r="D43" s="89"/>
      <c r="E43" s="44"/>
    </row>
    <row r="44" spans="4:5" s="1" customFormat="1">
      <c r="D44" s="89"/>
      <c r="E44" s="44"/>
    </row>
    <row r="45" spans="4:5" s="1" customFormat="1">
      <c r="D45" s="89"/>
      <c r="E45" s="44"/>
    </row>
    <row r="46" spans="4:5" s="1" customFormat="1">
      <c r="D46" s="89"/>
      <c r="E46" s="44"/>
    </row>
    <row r="47" spans="4:5" s="1" customFormat="1">
      <c r="D47" s="89"/>
      <c r="E47" s="44"/>
    </row>
    <row r="48" spans="4:5" s="1" customFormat="1">
      <c r="D48" s="89"/>
      <c r="E48" s="44"/>
    </row>
    <row r="49" spans="4:5" s="1" customFormat="1">
      <c r="D49" s="89"/>
      <c r="E49" s="44"/>
    </row>
    <row r="50" spans="4:5" s="1" customFormat="1">
      <c r="D50" s="89"/>
      <c r="E50" s="44"/>
    </row>
    <row r="51" spans="4:5" s="1" customFormat="1">
      <c r="D51" s="89"/>
      <c r="E51" s="44"/>
    </row>
    <row r="52" spans="4:5" s="1" customFormat="1">
      <c r="D52" s="89"/>
      <c r="E52" s="44"/>
    </row>
    <row r="53" spans="4:5" s="1" customFormat="1">
      <c r="D53" s="89"/>
      <c r="E53" s="44"/>
    </row>
    <row r="54" spans="4:5" s="1" customFormat="1">
      <c r="D54" s="89"/>
      <c r="E54" s="44"/>
    </row>
    <row r="55" spans="4:5" s="1" customFormat="1">
      <c r="D55" s="89"/>
      <c r="E55" s="44"/>
    </row>
    <row r="56" spans="4:5" s="1" customFormat="1">
      <c r="D56" s="89"/>
      <c r="E56" s="44"/>
    </row>
    <row r="57" spans="4:5" s="1" customFormat="1">
      <c r="D57" s="89"/>
      <c r="E57" s="44"/>
    </row>
    <row r="58" spans="4:5" s="1" customFormat="1">
      <c r="D58" s="89"/>
      <c r="E58" s="44"/>
    </row>
    <row r="59" spans="4:5" s="1" customFormat="1">
      <c r="D59" s="89"/>
      <c r="E59" s="44"/>
    </row>
    <row r="60" spans="4:5" s="1" customFormat="1">
      <c r="D60" s="89"/>
      <c r="E60" s="4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C37D-BFE8-4FF4-85D1-A243CB1DAA5B}">
  <dimension ref="A1:P18"/>
  <sheetViews>
    <sheetView workbookViewId="0">
      <selection activeCell="C10" sqref="C10"/>
    </sheetView>
  </sheetViews>
  <sheetFormatPr defaultRowHeight="14.25"/>
  <cols>
    <col min="2" max="2" width="17.46484375" customWidth="1"/>
    <col min="3" max="3" width="12.53125" customWidth="1"/>
    <col min="4" max="4" width="12.46484375" customWidth="1"/>
    <col min="8" max="8" width="15.796875" customWidth="1"/>
    <col min="9" max="9" width="11.53125" customWidth="1"/>
    <col min="11" max="11" width="8.265625" customWidth="1"/>
    <col min="15" max="15" width="17.265625" customWidth="1"/>
    <col min="16" max="16" width="13.33203125" customWidth="1"/>
  </cols>
  <sheetData>
    <row r="1" spans="1:16" s="1" customFormat="1" ht="36" customHeight="1">
      <c r="A1" s="20"/>
      <c r="B1" s="21"/>
      <c r="C1" s="9" t="s">
        <v>81</v>
      </c>
      <c r="D1" s="24"/>
      <c r="E1" s="25"/>
      <c r="F1" s="11"/>
      <c r="G1" s="11"/>
      <c r="H1" s="11"/>
      <c r="I1" s="11"/>
      <c r="J1" s="11"/>
      <c r="K1" s="10"/>
      <c r="L1" s="11"/>
      <c r="M1" s="10"/>
      <c r="N1" s="10"/>
    </row>
    <row r="3" spans="1:16">
      <c r="B3" s="16" t="s">
        <v>85</v>
      </c>
      <c r="C3" s="47" t="s">
        <v>20</v>
      </c>
      <c r="L3" s="58"/>
    </row>
    <row r="4" spans="1:16">
      <c r="B4" s="16" t="s">
        <v>162</v>
      </c>
      <c r="C4" s="47">
        <f>COUNTIF(Data[Geography],C3)</f>
        <v>46</v>
      </c>
      <c r="O4" s="60" t="s">
        <v>0</v>
      </c>
      <c r="P4" s="59" t="s">
        <v>1</v>
      </c>
    </row>
    <row r="5" spans="1:16">
      <c r="O5" s="87" t="s">
        <v>5</v>
      </c>
      <c r="P5" s="43" t="s">
        <v>6</v>
      </c>
    </row>
    <row r="6" spans="1:16">
      <c r="O6" s="87" t="s">
        <v>8</v>
      </c>
      <c r="P6" s="43" t="s">
        <v>9</v>
      </c>
    </row>
    <row r="7" spans="1:16">
      <c r="B7" s="139" t="s">
        <v>105</v>
      </c>
      <c r="C7" s="139"/>
      <c r="D7" s="139"/>
      <c r="H7" s="139" t="s">
        <v>110</v>
      </c>
      <c r="I7" s="139"/>
      <c r="J7" s="139"/>
      <c r="K7" s="139"/>
      <c r="O7" s="87" t="s">
        <v>11</v>
      </c>
      <c r="P7" s="43" t="s">
        <v>14</v>
      </c>
    </row>
    <row r="8" spans="1:16" ht="14.65" thickBot="1">
      <c r="B8" s="82"/>
      <c r="C8" s="83" t="s">
        <v>86</v>
      </c>
      <c r="D8" s="83" t="s">
        <v>56</v>
      </c>
      <c r="H8" s="83" t="s">
        <v>0</v>
      </c>
      <c r="I8" s="83" t="s">
        <v>3</v>
      </c>
      <c r="J8" s="82" t="s">
        <v>4</v>
      </c>
      <c r="K8" s="85" t="s">
        <v>111</v>
      </c>
      <c r="O8" s="87" t="s">
        <v>13</v>
      </c>
      <c r="P8" s="43" t="s">
        <v>17</v>
      </c>
    </row>
    <row r="9" spans="1:16" ht="14.65" thickBot="1">
      <c r="B9" s="69" t="s">
        <v>106</v>
      </c>
      <c r="C9" s="100">
        <f>SUMIFS(Data[Amount],Data[Geography],C3)</f>
        <v>168679</v>
      </c>
      <c r="D9" s="101">
        <f>AVERAGEIFS(Data[Amount],Data[Geography],C3)</f>
        <v>3666.9347826086955</v>
      </c>
      <c r="H9" s="102" t="s">
        <v>5</v>
      </c>
      <c r="I9" s="103">
        <f>SUMIFS(Data[Amount],Data[Sales Person],H9,Data[Geography],$C$3)</f>
        <v>20097</v>
      </c>
      <c r="J9" s="104">
        <f>SUMIFS(Data[Units],Data[Sales Person],H9,Data[Geography],$C$3)</f>
        <v>711</v>
      </c>
      <c r="K9" s="105">
        <f>IF(I9&gt;12000,1,-1)</f>
        <v>1</v>
      </c>
      <c r="O9" s="87" t="s">
        <v>16</v>
      </c>
      <c r="P9" s="43" t="s">
        <v>20</v>
      </c>
    </row>
    <row r="10" spans="1:16" ht="14.65" thickBot="1">
      <c r="B10" s="69" t="s">
        <v>107</v>
      </c>
      <c r="C10" s="100">
        <f>SUMIFS(Data[Total Cost],Data[Geography],C3)</f>
        <v>60684.719999999987</v>
      </c>
      <c r="D10" s="101">
        <f>AVERAGEIFS(Data[Total Cost],Data[Geography],C3)</f>
        <v>1319.2330434782605</v>
      </c>
      <c r="H10" s="102" t="s">
        <v>8</v>
      </c>
      <c r="I10" s="103">
        <f>SUMIFS(Data[Amount],Data[Sales Person],H10,Data[Geography],$C$3)</f>
        <v>15141</v>
      </c>
      <c r="J10" s="104">
        <f>SUMIFS(Data[Units],Data[Sales Person],H10,Data[Geography],$C$3)</f>
        <v>1182</v>
      </c>
      <c r="K10" s="105">
        <f t="shared" ref="K10:K18" si="0">IF(I10&gt;12000,1,-1)</f>
        <v>1</v>
      </c>
      <c r="O10" s="87" t="s">
        <v>23</v>
      </c>
      <c r="P10" s="43" t="s">
        <v>30</v>
      </c>
    </row>
    <row r="11" spans="1:16" ht="14.65" thickBot="1">
      <c r="B11" s="69" t="s">
        <v>108</v>
      </c>
      <c r="C11" s="100">
        <f>C9-C10</f>
        <v>107994.28000000001</v>
      </c>
      <c r="D11" s="101">
        <f>D9-D10</f>
        <v>2347.7017391304353</v>
      </c>
      <c r="H11" s="102" t="s">
        <v>11</v>
      </c>
      <c r="I11" s="103">
        <f>SUMIFS(Data[Amount],Data[Sales Person],H11,Data[Geography],$C$3)</f>
        <v>24983</v>
      </c>
      <c r="J11" s="104">
        <f>SUMIFS(Data[Units],Data[Sales Person],H11,Data[Geography],$C$3)</f>
        <v>477</v>
      </c>
      <c r="K11" s="105">
        <f t="shared" si="0"/>
        <v>1</v>
      </c>
      <c r="O11" s="87" t="s">
        <v>25</v>
      </c>
    </row>
    <row r="12" spans="1:16" ht="14.65" thickBot="1">
      <c r="B12" s="69" t="s">
        <v>109</v>
      </c>
      <c r="C12" s="68">
        <f>SUMIFS(Data[Units],Data[Geography],C3)</f>
        <v>6264</v>
      </c>
      <c r="D12" s="84">
        <f>AVERAGEIFS(Data[Units],Data[Geography],C3)</f>
        <v>136.17391304347825</v>
      </c>
      <c r="H12" s="102" t="s">
        <v>13</v>
      </c>
      <c r="I12" s="103">
        <f>SUMIFS(Data[Amount],Data[Sales Person],H12,Data[Geography],$C$3)</f>
        <v>6069</v>
      </c>
      <c r="J12" s="104">
        <f>SUMIFS(Data[Units],Data[Sales Person],H12,Data[Geography],$C$3)</f>
        <v>24</v>
      </c>
      <c r="K12" s="105">
        <f t="shared" si="0"/>
        <v>-1</v>
      </c>
      <c r="O12" s="87" t="s">
        <v>26</v>
      </c>
    </row>
    <row r="13" spans="1:16" ht="14.65" thickBot="1">
      <c r="H13" s="102" t="s">
        <v>16</v>
      </c>
      <c r="I13" s="103">
        <f>SUMIFS(Data[Amount],Data[Sales Person],H13,Data[Geography],$C$3)</f>
        <v>15820</v>
      </c>
      <c r="J13" s="104">
        <f>SUMIFS(Data[Units],Data[Sales Person],H13,Data[Geography],$C$3)</f>
        <v>711</v>
      </c>
      <c r="K13" s="105">
        <f t="shared" si="0"/>
        <v>1</v>
      </c>
      <c r="O13" s="87" t="s">
        <v>27</v>
      </c>
    </row>
    <row r="14" spans="1:16" ht="14.65" thickBot="1">
      <c r="H14" s="102" t="s">
        <v>23</v>
      </c>
      <c r="I14" s="103">
        <f>SUMIFS(Data[Amount],Data[Sales Person],H14,Data[Geography],$C$3)</f>
        <v>18865</v>
      </c>
      <c r="J14" s="104">
        <f>SUMIFS(Data[Units],Data[Sales Person],H14,Data[Geography],$C$3)</f>
        <v>915</v>
      </c>
      <c r="K14" s="105">
        <f t="shared" si="0"/>
        <v>1</v>
      </c>
      <c r="O14" s="87" t="s">
        <v>35</v>
      </c>
    </row>
    <row r="15" spans="1:16" ht="14.65" thickBot="1">
      <c r="H15" s="102" t="s">
        <v>25</v>
      </c>
      <c r="I15" s="103">
        <f>SUMIFS(Data[Amount],Data[Sales Person],H15,Data[Geography],$C$3)</f>
        <v>25221</v>
      </c>
      <c r="J15" s="104">
        <f>SUMIFS(Data[Units],Data[Sales Person],H15,Data[Geography],$C$3)</f>
        <v>288</v>
      </c>
      <c r="K15" s="105">
        <f t="shared" si="0"/>
        <v>1</v>
      </c>
    </row>
    <row r="16" spans="1:16" ht="14.65" thickBot="1">
      <c r="H16" s="102" t="s">
        <v>26</v>
      </c>
      <c r="I16" s="103">
        <f>SUMIFS(Data[Amount],Data[Sales Person],H16,Data[Geography],$C$3)</f>
        <v>18928</v>
      </c>
      <c r="J16" s="104">
        <f>SUMIFS(Data[Units],Data[Sales Person],H16,Data[Geography],$C$3)</f>
        <v>738</v>
      </c>
      <c r="K16" s="105">
        <f t="shared" si="0"/>
        <v>1</v>
      </c>
    </row>
    <row r="17" spans="8:11" ht="14.65" thickBot="1">
      <c r="H17" s="102" t="s">
        <v>27</v>
      </c>
      <c r="I17" s="103">
        <f>SUMIFS(Data[Amount],Data[Sales Person],H17,Data[Geography],$C$3)</f>
        <v>8841</v>
      </c>
      <c r="J17" s="104">
        <f>SUMIFS(Data[Units],Data[Sales Person],H17,Data[Geography],$C$3)</f>
        <v>303</v>
      </c>
      <c r="K17" s="105">
        <f t="shared" si="0"/>
        <v>-1</v>
      </c>
    </row>
    <row r="18" spans="8:11" ht="14.65" thickBot="1">
      <c r="H18" s="102" t="s">
        <v>35</v>
      </c>
      <c r="I18" s="103">
        <f>SUMIFS(Data[Amount],Data[Sales Person],H18,Data[Geography],$C$3)</f>
        <v>14714</v>
      </c>
      <c r="J18" s="104">
        <f>SUMIFS(Data[Units],Data[Sales Person],H18,Data[Geography],$C$3)</f>
        <v>915</v>
      </c>
      <c r="K18" s="105">
        <f t="shared" si="0"/>
        <v>1</v>
      </c>
    </row>
  </sheetData>
  <mergeCells count="2">
    <mergeCell ref="B7:D7"/>
    <mergeCell ref="H7:K7"/>
  </mergeCells>
  <dataValidations count="1">
    <dataValidation type="list" allowBlank="1" showInputMessage="1" showErrorMessage="1" sqref="C3" xr:uid="{1AF95029-F515-4F25-9603-83A0E9977B80}">
      <formula1>$P$5:$P$10</formula1>
    </dataValidation>
  </dataValidations>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iconSet" priority="1" id="{6A28547A-46CD-4CA8-86ED-8720CD6E3305}">
            <x14:iconSet iconSet="3Symbols" showValue="0" custom="1">
              <x14:cfvo type="percent">
                <xm:f>0</xm:f>
              </x14:cfvo>
              <x14:cfvo type="num">
                <xm:f>0</xm:f>
              </x14:cfvo>
              <x14:cfvo type="num">
                <xm:f>1</xm:f>
              </x14:cfvo>
              <x14:cfIcon iconSet="3Symbols" iconId="0"/>
              <x14:cfIcon iconSet="NoIcons" iconId="0"/>
              <x14:cfIcon iconSet="3Symbols" iconId="2"/>
            </x14:iconSet>
          </x14:cfRule>
          <xm:sqref>K9:K18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7186-A727-494E-958A-CEB852310DFD}">
  <dimension ref="A1:M26"/>
  <sheetViews>
    <sheetView workbookViewId="0">
      <selection activeCell="D12" sqref="D12"/>
    </sheetView>
  </sheetViews>
  <sheetFormatPr defaultRowHeight="14.25"/>
  <cols>
    <col min="1" max="1" width="3.53125" customWidth="1"/>
    <col min="2" max="2" width="4.9296875" customWidth="1"/>
    <col min="3" max="3" width="21.33203125" customWidth="1"/>
    <col min="4" max="4" width="16.53125" style="135" customWidth="1"/>
    <col min="5" max="5" width="16.59765625" style="135" customWidth="1"/>
    <col min="6" max="6" width="12.19921875" customWidth="1"/>
    <col min="7" max="7" width="13.06640625" customWidth="1"/>
    <col min="9" max="9" width="20.9296875" customWidth="1"/>
  </cols>
  <sheetData>
    <row r="1" spans="1:13" s="1" customFormat="1" ht="36" customHeight="1">
      <c r="A1" s="20"/>
      <c r="B1" s="21"/>
      <c r="C1" s="9" t="s">
        <v>82</v>
      </c>
      <c r="D1" s="73"/>
      <c r="E1" s="73"/>
      <c r="F1" s="26"/>
      <c r="G1" s="11"/>
      <c r="H1" s="11"/>
      <c r="I1" s="11"/>
      <c r="J1" s="10"/>
      <c r="K1" s="11"/>
      <c r="L1" s="10"/>
      <c r="M1" s="10"/>
    </row>
    <row r="3" spans="1:13">
      <c r="C3" s="67" t="s">
        <v>2</v>
      </c>
      <c r="D3" s="68" t="s">
        <v>114</v>
      </c>
      <c r="E3" s="68" t="s">
        <v>190</v>
      </c>
    </row>
    <row r="4" spans="1:13">
      <c r="C4" s="70" t="s">
        <v>39</v>
      </c>
      <c r="D4" s="136">
        <v>19572.14</v>
      </c>
      <c r="E4" s="137">
        <v>0.39231483742061851</v>
      </c>
      <c r="I4" s="70" t="s">
        <v>39</v>
      </c>
    </row>
    <row r="5" spans="1:13">
      <c r="C5" s="70" t="s">
        <v>7</v>
      </c>
      <c r="D5" s="136">
        <v>25899.020000000011</v>
      </c>
      <c r="E5" s="137">
        <v>0.63789149917071009</v>
      </c>
      <c r="I5" s="70" t="s">
        <v>7</v>
      </c>
    </row>
    <row r="6" spans="1:13">
      <c r="C6" s="70" t="s">
        <v>12</v>
      </c>
      <c r="D6" s="136">
        <v>14946.919999999998</v>
      </c>
      <c r="E6" s="137">
        <v>0.80342161504358167</v>
      </c>
      <c r="I6" s="70" t="s">
        <v>12</v>
      </c>
    </row>
    <row r="7" spans="1:13">
      <c r="C7" s="70" t="s">
        <v>24</v>
      </c>
      <c r="D7" s="136">
        <v>19525.600000000002</v>
      </c>
      <c r="E7" s="137">
        <v>0.82534851674317566</v>
      </c>
      <c r="I7" s="70" t="s">
        <v>24</v>
      </c>
    </row>
    <row r="8" spans="1:13">
      <c r="C8" s="70" t="s">
        <v>18</v>
      </c>
      <c r="D8" s="136">
        <v>29678.099999999995</v>
      </c>
      <c r="E8" s="137">
        <v>1.0716475469327176</v>
      </c>
      <c r="I8" s="70" t="s">
        <v>18</v>
      </c>
    </row>
    <row r="9" spans="1:13">
      <c r="C9" s="70" t="s">
        <v>40</v>
      </c>
      <c r="D9" s="136">
        <v>39084.340000000004</v>
      </c>
      <c r="E9" s="137">
        <v>1.1741037338240712</v>
      </c>
    </row>
    <row r="10" spans="1:13">
      <c r="C10" s="70" t="s">
        <v>33</v>
      </c>
      <c r="D10" s="136">
        <v>31390.480000000003</v>
      </c>
      <c r="E10" s="137">
        <v>1.3459877400786915</v>
      </c>
    </row>
    <row r="11" spans="1:13">
      <c r="C11" s="70" t="s">
        <v>31</v>
      </c>
      <c r="D11" s="136">
        <v>29721.27</v>
      </c>
      <c r="E11" s="137">
        <v>1.6935457126690838</v>
      </c>
    </row>
    <row r="12" spans="1:13">
      <c r="C12" s="70" t="s">
        <v>32</v>
      </c>
      <c r="D12" s="136">
        <v>36700.840000000004</v>
      </c>
      <c r="E12" s="137">
        <v>1.7223842884603837</v>
      </c>
    </row>
    <row r="13" spans="1:13">
      <c r="C13" s="70" t="s">
        <v>36</v>
      </c>
      <c r="D13" s="136">
        <v>29800.160000000003</v>
      </c>
      <c r="E13" s="137">
        <v>1.9941434062463199</v>
      </c>
    </row>
    <row r="14" spans="1:13">
      <c r="C14" s="70" t="s">
        <v>19</v>
      </c>
      <c r="D14" s="136">
        <v>46226.020000000004</v>
      </c>
      <c r="E14" s="137">
        <v>2.0156126411551774</v>
      </c>
    </row>
    <row r="15" spans="1:13">
      <c r="C15" s="70" t="s">
        <v>41</v>
      </c>
      <c r="D15" s="136">
        <v>26000</v>
      </c>
      <c r="E15" s="137">
        <v>2.2086306489976213</v>
      </c>
    </row>
    <row r="16" spans="1:13">
      <c r="C16" s="70" t="s">
        <v>29</v>
      </c>
      <c r="D16" s="136">
        <v>43177.340000000004</v>
      </c>
      <c r="E16" s="137">
        <v>2.2804539639985091</v>
      </c>
    </row>
    <row r="17" spans="3:5">
      <c r="C17" s="70" t="s">
        <v>22</v>
      </c>
      <c r="D17" s="136">
        <v>46234.960000000006</v>
      </c>
      <c r="E17" s="137">
        <v>2.3062084872137132</v>
      </c>
    </row>
    <row r="18" spans="3:5">
      <c r="C18" s="70" t="s">
        <v>10</v>
      </c>
      <c r="D18" s="136">
        <v>52063.35</v>
      </c>
      <c r="E18" s="137">
        <v>2.6157689669985151</v>
      </c>
    </row>
    <row r="19" spans="3:5">
      <c r="C19" s="70" t="s">
        <v>37</v>
      </c>
      <c r="D19" s="136">
        <v>50988.91</v>
      </c>
      <c r="E19" s="137">
        <v>2.8355385831124194</v>
      </c>
    </row>
    <row r="20" spans="3:5">
      <c r="C20" s="70" t="s">
        <v>21</v>
      </c>
      <c r="D20" s="136">
        <v>29518.43</v>
      </c>
      <c r="E20" s="137">
        <v>3.0292183236407562</v>
      </c>
    </row>
    <row r="21" spans="3:5">
      <c r="C21" s="70" t="s">
        <v>15</v>
      </c>
      <c r="D21" s="136">
        <v>40814.559999999998</v>
      </c>
      <c r="E21" s="137">
        <v>3.6006154150169731</v>
      </c>
    </row>
    <row r="22" spans="3:5">
      <c r="C22" s="70" t="s">
        <v>34</v>
      </c>
      <c r="D22" s="136">
        <v>44884.12</v>
      </c>
      <c r="E22" s="137">
        <v>3.8167158168280633</v>
      </c>
    </row>
    <row r="23" spans="3:5">
      <c r="C23" s="70" t="s">
        <v>42</v>
      </c>
      <c r="D23" s="136">
        <v>58277.8</v>
      </c>
      <c r="E23" s="137">
        <v>4.8584267040149403</v>
      </c>
    </row>
    <row r="24" spans="3:5">
      <c r="C24" s="70" t="s">
        <v>38</v>
      </c>
      <c r="D24" s="136">
        <v>30189.32</v>
      </c>
      <c r="E24" s="137">
        <v>5.8183044627920788</v>
      </c>
    </row>
    <row r="25" spans="3:5">
      <c r="C25" s="70" t="s">
        <v>28</v>
      </c>
      <c r="D25" s="136">
        <v>56471.590000000004</v>
      </c>
      <c r="E25" s="137">
        <v>7.7898187576644187</v>
      </c>
    </row>
    <row r="26" spans="3:5">
      <c r="D26"/>
      <c r="E26"/>
    </row>
  </sheetData>
  <conditionalFormatting sqref="E1:E3 E26:E1048576">
    <cfRule type="colorScale" priority="3">
      <colorScale>
        <cfvo type="min"/>
        <cfvo type="percentile" val="50"/>
        <cfvo type="max"/>
        <color rgb="FFF8696B"/>
        <color rgb="FFFFEB84"/>
        <color rgb="FF63BE7B"/>
      </colorScale>
    </cfRule>
  </conditionalFormatting>
  <conditionalFormatting pivot="1" sqref="E4:E25">
    <cfRule type="top10" dxfId="3" priority="2" bottom="1" rank="10"/>
  </conditionalFormatting>
  <conditionalFormatting pivot="1" sqref="E4: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verticalDpi="300"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4F279-8B3D-4075-8FA5-481555F83C05}">
  <dimension ref="A1:AN107"/>
  <sheetViews>
    <sheetView topLeftCell="B1" zoomScale="102" workbookViewId="0">
      <selection activeCell="O12" sqref="O12"/>
    </sheetView>
  </sheetViews>
  <sheetFormatPr defaultRowHeight="14.25"/>
  <cols>
    <col min="1" max="1" width="3.53125" customWidth="1"/>
    <col min="2" max="2" width="4" customWidth="1"/>
    <col min="3" max="3" width="11.796875" customWidth="1"/>
    <col min="4" max="4" width="12.06640625" customWidth="1"/>
    <col min="5" max="5" width="14.33203125" customWidth="1"/>
    <col min="6" max="6" width="13.59765625" customWidth="1"/>
    <col min="7" max="7" width="14.265625" style="46" customWidth="1"/>
    <col min="9" max="9" width="0.59765625" customWidth="1"/>
    <col min="10" max="10" width="5.46484375" customWidth="1"/>
    <col min="11" max="11" width="5.59765625" customWidth="1"/>
    <col min="12" max="12" width="11.73046875" customWidth="1"/>
    <col min="13" max="13" width="10.796875" customWidth="1"/>
    <col min="14" max="14" width="10.9296875" bestFit="1" customWidth="1"/>
    <col min="15" max="15" width="11.9296875" customWidth="1"/>
  </cols>
  <sheetData>
    <row r="1" spans="1:40" s="1" customFormat="1" ht="36" customHeight="1">
      <c r="A1" s="20"/>
      <c r="B1" s="21"/>
      <c r="C1" s="9" t="s">
        <v>161</v>
      </c>
      <c r="D1" s="24"/>
      <c r="E1" s="25"/>
      <c r="F1" s="26"/>
      <c r="G1" s="45"/>
      <c r="H1" s="11"/>
      <c r="I1" s="11"/>
      <c r="J1" s="11"/>
      <c r="K1" s="11"/>
      <c r="L1" s="10"/>
      <c r="M1" s="11"/>
      <c r="N1" s="10"/>
      <c r="O1" s="10"/>
    </row>
    <row r="2" spans="1:40">
      <c r="A2" s="1"/>
      <c r="B2" s="1"/>
      <c r="C2" s="1"/>
      <c r="D2" s="1"/>
      <c r="E2" s="1"/>
      <c r="F2" s="1"/>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40" ht="63.5" customHeight="1">
      <c r="A3" s="1"/>
      <c r="B3" s="140" t="s">
        <v>160</v>
      </c>
      <c r="C3" s="99" t="s">
        <v>157</v>
      </c>
      <c r="D3" s="98" t="s">
        <v>156</v>
      </c>
      <c r="E3" s="98" t="s">
        <v>155</v>
      </c>
      <c r="F3" s="98" t="s">
        <v>154</v>
      </c>
      <c r="G3" s="97" t="s">
        <v>159</v>
      </c>
      <c r="I3" s="91"/>
      <c r="J3" s="1"/>
      <c r="K3" s="141" t="s">
        <v>158</v>
      </c>
      <c r="L3" s="97" t="s">
        <v>157</v>
      </c>
      <c r="M3" s="97" t="s">
        <v>156</v>
      </c>
      <c r="N3" s="97" t="s">
        <v>155</v>
      </c>
      <c r="O3" s="96" t="s">
        <v>154</v>
      </c>
      <c r="P3" s="1"/>
      <c r="Q3" s="1"/>
      <c r="R3" s="1"/>
      <c r="S3" s="1"/>
      <c r="T3" s="1"/>
      <c r="U3" s="1"/>
      <c r="V3" s="1"/>
      <c r="W3" s="1"/>
      <c r="X3" s="1"/>
      <c r="Y3" s="1"/>
      <c r="Z3" s="1"/>
      <c r="AA3" s="1"/>
      <c r="AB3" s="1"/>
      <c r="AC3" s="1"/>
      <c r="AD3" s="1"/>
      <c r="AE3" s="1"/>
      <c r="AF3" s="1"/>
      <c r="AG3" s="1"/>
      <c r="AH3" s="1"/>
    </row>
    <row r="4" spans="1:40" ht="15.4">
      <c r="A4" s="1"/>
      <c r="B4" s="140"/>
      <c r="C4" s="92">
        <v>12658</v>
      </c>
      <c r="D4" s="93" t="str">
        <f>VLOOKUP(C4,$L$4:$O$14,2,FALSE)</f>
        <v>Steve</v>
      </c>
      <c r="E4" s="93" t="str">
        <f>VLOOKUP(C4,$L$4:$O$14,3,FALSE)</f>
        <v>Reeves</v>
      </c>
      <c r="F4" s="93" t="str">
        <f>VLOOKUP(C4,$L$4:$O$14,4,FALSE)</f>
        <v>Gold</v>
      </c>
      <c r="G4" s="92" t="s">
        <v>153</v>
      </c>
      <c r="H4" s="1"/>
      <c r="I4" s="91"/>
      <c r="J4" s="1"/>
      <c r="K4" s="142"/>
      <c r="L4" s="92">
        <v>43564</v>
      </c>
      <c r="M4" s="95" t="s">
        <v>152</v>
      </c>
      <c r="N4" s="95" t="s">
        <v>151</v>
      </c>
      <c r="O4" s="95" t="s">
        <v>145</v>
      </c>
      <c r="P4" s="1"/>
      <c r="Q4" s="1"/>
      <c r="R4" s="1"/>
      <c r="S4" s="1"/>
      <c r="T4" s="1"/>
      <c r="U4" s="1"/>
      <c r="V4" s="1"/>
      <c r="W4" s="1"/>
      <c r="X4" s="1"/>
      <c r="Y4" s="1"/>
      <c r="Z4" s="1"/>
      <c r="AA4" s="1"/>
    </row>
    <row r="5" spans="1:40" ht="15.4">
      <c r="A5" s="1"/>
      <c r="B5" s="140"/>
      <c r="C5" s="92">
        <v>23432</v>
      </c>
      <c r="D5" s="93" t="str">
        <f t="shared" ref="D5:D19" si="0">VLOOKUP(C5,$L$4:$O$14,2,FALSE)</f>
        <v>Pete</v>
      </c>
      <c r="E5" s="93" t="str">
        <f t="shared" ref="E5:E19" si="1">VLOOKUP(C5,$L$4:$O$14,3,FALSE)</f>
        <v>Skeeter</v>
      </c>
      <c r="F5" s="93" t="str">
        <f t="shared" ref="F5:F19" si="2">VLOOKUP(C5,$L$4:$O$14,4,FALSE)</f>
        <v>Silver</v>
      </c>
      <c r="G5" s="92" t="s">
        <v>150</v>
      </c>
      <c r="H5" s="1"/>
      <c r="I5" s="91"/>
      <c r="J5" s="1"/>
      <c r="K5" s="142"/>
      <c r="L5" s="92">
        <v>43577</v>
      </c>
      <c r="M5" s="95" t="s">
        <v>149</v>
      </c>
      <c r="N5" s="95" t="s">
        <v>148</v>
      </c>
      <c r="O5" s="95" t="s">
        <v>145</v>
      </c>
      <c r="P5" s="1"/>
      <c r="Q5" s="1"/>
      <c r="R5" s="1"/>
      <c r="S5" s="1"/>
      <c r="T5" s="1"/>
      <c r="U5" s="1"/>
      <c r="V5" s="1"/>
      <c r="W5" s="1"/>
      <c r="X5" s="1"/>
      <c r="Y5" s="1"/>
      <c r="Z5" s="1"/>
      <c r="AA5" s="1"/>
    </row>
    <row r="6" spans="1:40" ht="15.4">
      <c r="A6" s="1"/>
      <c r="B6" s="140"/>
      <c r="C6" s="92">
        <v>23432</v>
      </c>
      <c r="D6" s="93" t="str">
        <f t="shared" si="0"/>
        <v>Pete</v>
      </c>
      <c r="E6" s="93" t="str">
        <f t="shared" si="1"/>
        <v>Skeeter</v>
      </c>
      <c r="F6" s="93" t="str">
        <f t="shared" si="2"/>
        <v>Silver</v>
      </c>
      <c r="G6" s="92" t="s">
        <v>135</v>
      </c>
      <c r="H6" s="1"/>
      <c r="I6" s="91"/>
      <c r="J6" s="1"/>
      <c r="K6" s="142"/>
      <c r="L6" s="92">
        <v>91636</v>
      </c>
      <c r="M6" s="95" t="s">
        <v>147</v>
      </c>
      <c r="N6" s="95" t="s">
        <v>146</v>
      </c>
      <c r="O6" s="95" t="s">
        <v>145</v>
      </c>
      <c r="P6" s="1"/>
      <c r="Q6" s="1"/>
      <c r="R6" s="1"/>
      <c r="S6" s="1"/>
      <c r="T6" s="1"/>
      <c r="U6" s="1"/>
      <c r="V6" s="1"/>
      <c r="W6" s="1"/>
      <c r="X6" s="1"/>
      <c r="Y6" s="1"/>
      <c r="Z6" s="1"/>
      <c r="AA6" s="1"/>
    </row>
    <row r="7" spans="1:40" ht="15.4">
      <c r="A7" s="1"/>
      <c r="B7" s="140"/>
      <c r="C7" s="92">
        <v>23432</v>
      </c>
      <c r="D7" s="93" t="str">
        <f t="shared" si="0"/>
        <v>Pete</v>
      </c>
      <c r="E7" s="93" t="str">
        <f t="shared" si="1"/>
        <v>Skeeter</v>
      </c>
      <c r="F7" s="93" t="str">
        <f t="shared" si="2"/>
        <v>Silver</v>
      </c>
      <c r="G7" s="92" t="s">
        <v>144</v>
      </c>
      <c r="H7" s="1"/>
      <c r="I7" s="91"/>
      <c r="J7" s="1"/>
      <c r="K7" s="142"/>
      <c r="L7" s="92">
        <v>12658</v>
      </c>
      <c r="M7" s="95" t="s">
        <v>143</v>
      </c>
      <c r="N7" s="95" t="s">
        <v>142</v>
      </c>
      <c r="O7" s="95" t="s">
        <v>136</v>
      </c>
      <c r="P7" s="1"/>
      <c r="Q7" s="1"/>
      <c r="R7" s="1"/>
      <c r="S7" s="1"/>
      <c r="T7" s="1"/>
      <c r="U7" s="1"/>
      <c r="V7" s="1"/>
      <c r="W7" s="1"/>
      <c r="X7" s="1"/>
      <c r="Y7" s="1"/>
      <c r="Z7" s="1"/>
      <c r="AA7" s="1"/>
    </row>
    <row r="8" spans="1:40" ht="15.4">
      <c r="A8" s="1"/>
      <c r="B8" s="140"/>
      <c r="C8" s="92">
        <v>32466</v>
      </c>
      <c r="D8" s="93" t="str">
        <f t="shared" si="0"/>
        <v>Anna</v>
      </c>
      <c r="E8" s="93" t="str">
        <f t="shared" si="1"/>
        <v>Zatana</v>
      </c>
      <c r="F8" s="93" t="str">
        <f t="shared" si="2"/>
        <v>Platinum</v>
      </c>
      <c r="G8" s="92" t="s">
        <v>141</v>
      </c>
      <c r="H8" s="1"/>
      <c r="I8" s="91"/>
      <c r="J8" s="1"/>
      <c r="K8" s="142"/>
      <c r="L8" s="92">
        <v>46545</v>
      </c>
      <c r="M8" s="95" t="s">
        <v>140</v>
      </c>
      <c r="N8" s="95" t="s">
        <v>139</v>
      </c>
      <c r="O8" s="95" t="s">
        <v>136</v>
      </c>
      <c r="P8" s="1"/>
      <c r="Q8" s="1"/>
      <c r="R8" s="1"/>
      <c r="S8" s="1"/>
      <c r="T8" s="1"/>
      <c r="U8" s="1"/>
      <c r="V8" s="1"/>
      <c r="W8" s="1"/>
      <c r="X8" s="1"/>
      <c r="Y8" s="1"/>
      <c r="Z8" s="1"/>
      <c r="AA8" s="1"/>
    </row>
    <row r="9" spans="1:40" ht="15.4">
      <c r="A9" s="1"/>
      <c r="B9" s="140"/>
      <c r="C9" s="92">
        <v>32466</v>
      </c>
      <c r="D9" s="93" t="str">
        <f t="shared" si="0"/>
        <v>Anna</v>
      </c>
      <c r="E9" s="93" t="str">
        <f t="shared" si="1"/>
        <v>Zatana</v>
      </c>
      <c r="F9" s="93" t="str">
        <f t="shared" si="2"/>
        <v>Platinum</v>
      </c>
      <c r="G9" s="92" t="s">
        <v>132</v>
      </c>
      <c r="H9" s="1"/>
      <c r="I9" s="91"/>
      <c r="J9" s="1"/>
      <c r="K9" s="142"/>
      <c r="L9" s="92">
        <v>97424</v>
      </c>
      <c r="M9" s="95" t="s">
        <v>138</v>
      </c>
      <c r="N9" s="95" t="s">
        <v>137</v>
      </c>
      <c r="O9" s="95" t="s">
        <v>136</v>
      </c>
      <c r="P9" s="1"/>
      <c r="Q9" s="1"/>
      <c r="R9" s="1"/>
      <c r="S9" s="1"/>
      <c r="T9" s="1"/>
      <c r="U9" s="1"/>
      <c r="V9" s="1"/>
      <c r="W9" s="1"/>
      <c r="X9" s="1"/>
      <c r="Y9" s="1"/>
      <c r="Z9" s="1"/>
      <c r="AA9" s="1"/>
    </row>
    <row r="10" spans="1:40" ht="15.4">
      <c r="A10" s="1"/>
      <c r="B10" s="140"/>
      <c r="C10" s="92">
        <v>43577</v>
      </c>
      <c r="D10" s="93" t="str">
        <f t="shared" si="0"/>
        <v>Bridget</v>
      </c>
      <c r="E10" s="93" t="str">
        <f t="shared" si="1"/>
        <v>Gridget</v>
      </c>
      <c r="F10" s="93" t="str">
        <f t="shared" si="2"/>
        <v>Bronze</v>
      </c>
      <c r="G10" s="92" t="s">
        <v>135</v>
      </c>
      <c r="H10" s="1"/>
      <c r="I10" s="91"/>
      <c r="J10" s="1"/>
      <c r="K10" s="142"/>
      <c r="L10" s="92">
        <v>32466</v>
      </c>
      <c r="M10" s="95" t="s">
        <v>134</v>
      </c>
      <c r="N10" s="95" t="s">
        <v>133</v>
      </c>
      <c r="O10" s="95" t="s">
        <v>127</v>
      </c>
      <c r="P10" s="1"/>
      <c r="Q10" s="1"/>
      <c r="R10" s="1"/>
      <c r="S10" s="1"/>
      <c r="T10" s="1"/>
      <c r="U10" s="1"/>
      <c r="V10" s="1"/>
      <c r="W10" s="1"/>
      <c r="X10" s="1"/>
      <c r="Y10" s="1"/>
      <c r="Z10" s="1"/>
      <c r="AA10" s="1"/>
    </row>
    <row r="11" spans="1:40" ht="15.4">
      <c r="A11" s="1"/>
      <c r="B11" s="140"/>
      <c r="C11" s="92">
        <v>46545</v>
      </c>
      <c r="D11" s="93" t="str">
        <f t="shared" si="0"/>
        <v>Elena</v>
      </c>
      <c r="E11" s="93" t="str">
        <f t="shared" si="1"/>
        <v>Morena</v>
      </c>
      <c r="F11" s="93" t="str">
        <f t="shared" si="2"/>
        <v>Gold</v>
      </c>
      <c r="G11" s="92" t="s">
        <v>132</v>
      </c>
      <c r="H11" s="1"/>
      <c r="I11" s="91"/>
      <c r="J11" s="1"/>
      <c r="K11" s="142"/>
      <c r="L11" s="92">
        <v>72430</v>
      </c>
      <c r="M11" s="95" t="s">
        <v>131</v>
      </c>
      <c r="N11" s="95" t="s">
        <v>130</v>
      </c>
      <c r="O11" s="95" t="s">
        <v>127</v>
      </c>
      <c r="P11" s="1"/>
      <c r="Q11" s="1"/>
      <c r="R11" s="1"/>
      <c r="S11" s="1"/>
      <c r="T11" s="1"/>
      <c r="U11" s="1"/>
      <c r="V11" s="1"/>
      <c r="W11" s="1"/>
      <c r="X11" s="1"/>
      <c r="Y11" s="1"/>
      <c r="Z11" s="1"/>
      <c r="AA11" s="1"/>
    </row>
    <row r="12" spans="1:40" ht="15.4">
      <c r="A12" s="1"/>
      <c r="B12" s="140"/>
      <c r="C12" s="92">
        <v>54634</v>
      </c>
      <c r="D12" s="93" t="str">
        <f t="shared" si="0"/>
        <v>Billiam</v>
      </c>
      <c r="E12" s="93" t="str">
        <f t="shared" si="1"/>
        <v>Williams</v>
      </c>
      <c r="F12" s="93" t="str">
        <f t="shared" si="2"/>
        <v>Silver</v>
      </c>
      <c r="G12" s="92" t="s">
        <v>120</v>
      </c>
      <c r="H12" s="1"/>
      <c r="I12" s="91"/>
      <c r="J12" s="1"/>
      <c r="K12" s="142"/>
      <c r="L12" s="92">
        <v>90654</v>
      </c>
      <c r="M12" s="95" t="s">
        <v>129</v>
      </c>
      <c r="N12" s="95" t="s">
        <v>128</v>
      </c>
      <c r="O12" s="95" t="s">
        <v>127</v>
      </c>
      <c r="P12" s="1"/>
      <c r="Q12" s="1"/>
      <c r="R12" s="1"/>
      <c r="S12" s="1"/>
      <c r="T12" s="1"/>
      <c r="U12" s="1"/>
      <c r="V12" s="1"/>
      <c r="W12" s="1"/>
      <c r="X12" s="1"/>
      <c r="Y12" s="1"/>
      <c r="Z12" s="1"/>
      <c r="AA12" s="1"/>
    </row>
    <row r="13" spans="1:40" ht="15.4">
      <c r="A13" s="1"/>
      <c r="B13" s="140"/>
      <c r="C13" s="92">
        <v>72430</v>
      </c>
      <c r="D13" s="93" t="str">
        <f t="shared" si="0"/>
        <v>Eliza</v>
      </c>
      <c r="E13" s="93" t="str">
        <f t="shared" si="1"/>
        <v>Wisner</v>
      </c>
      <c r="F13" s="93" t="str">
        <f t="shared" si="2"/>
        <v>Platinum</v>
      </c>
      <c r="G13" s="92" t="s">
        <v>119</v>
      </c>
      <c r="H13" s="1"/>
      <c r="I13" s="91"/>
      <c r="J13" s="1"/>
      <c r="K13" s="142"/>
      <c r="L13" s="92">
        <v>23432</v>
      </c>
      <c r="M13" s="95" t="s">
        <v>126</v>
      </c>
      <c r="N13" s="95" t="s">
        <v>125</v>
      </c>
      <c r="O13" s="95" t="s">
        <v>121</v>
      </c>
      <c r="P13" s="1"/>
      <c r="Q13" s="1"/>
      <c r="R13" s="1"/>
      <c r="S13" s="1"/>
      <c r="T13" s="1"/>
      <c r="U13" s="1"/>
      <c r="V13" s="1"/>
      <c r="W13" s="1"/>
      <c r="X13" s="1"/>
      <c r="Y13" s="1"/>
      <c r="Z13" s="1"/>
      <c r="AA13" s="1"/>
    </row>
    <row r="14" spans="1:40" ht="15.4">
      <c r="A14" s="1"/>
      <c r="B14" s="140"/>
      <c r="C14" s="92">
        <v>72430</v>
      </c>
      <c r="D14" s="93" t="str">
        <f t="shared" si="0"/>
        <v>Eliza</v>
      </c>
      <c r="E14" s="93" t="str">
        <f t="shared" si="1"/>
        <v>Wisner</v>
      </c>
      <c r="F14" s="93" t="str">
        <f t="shared" si="2"/>
        <v>Platinum</v>
      </c>
      <c r="G14" s="92" t="s">
        <v>124</v>
      </c>
      <c r="H14" s="1"/>
      <c r="I14" s="91"/>
      <c r="J14" s="1"/>
      <c r="K14" s="143"/>
      <c r="L14" s="92">
        <v>54634</v>
      </c>
      <c r="M14" s="95" t="s">
        <v>123</v>
      </c>
      <c r="N14" s="95" t="s">
        <v>122</v>
      </c>
      <c r="O14" s="95" t="s">
        <v>121</v>
      </c>
      <c r="P14" s="1"/>
      <c r="Q14" s="1"/>
      <c r="R14" s="1"/>
      <c r="S14" s="1"/>
      <c r="T14" s="1"/>
      <c r="U14" s="1"/>
      <c r="V14" s="1"/>
      <c r="W14" s="1"/>
      <c r="X14" s="1"/>
      <c r="Y14" s="1"/>
      <c r="Z14" s="1"/>
      <c r="AA14" s="1"/>
    </row>
    <row r="15" spans="1:40" ht="15.4">
      <c r="A15" s="1"/>
      <c r="B15" s="140"/>
      <c r="C15" s="92">
        <v>90654</v>
      </c>
      <c r="D15" s="93" t="str">
        <f t="shared" si="0"/>
        <v>Carrie</v>
      </c>
      <c r="E15" s="93" t="str">
        <f t="shared" si="1"/>
        <v>McClary</v>
      </c>
      <c r="F15" s="93" t="str">
        <f t="shared" si="2"/>
        <v>Platinum</v>
      </c>
      <c r="G15" s="92" t="s">
        <v>120</v>
      </c>
      <c r="H15" s="1"/>
      <c r="I15" s="91"/>
      <c r="J15" s="1"/>
      <c r="K15" s="1"/>
      <c r="L15" s="1"/>
      <c r="M15" s="1"/>
      <c r="N15" s="1"/>
      <c r="O15" s="1"/>
      <c r="P15" s="1"/>
      <c r="Q15" s="1"/>
      <c r="R15" s="1"/>
      <c r="S15" s="1"/>
      <c r="T15" s="1"/>
      <c r="U15" s="1"/>
      <c r="V15" s="1"/>
      <c r="W15" s="1"/>
      <c r="X15" s="1"/>
      <c r="Y15" s="1"/>
      <c r="Z15" s="1"/>
      <c r="AA15" s="1"/>
    </row>
    <row r="16" spans="1:40" ht="15.4">
      <c r="A16" s="1"/>
      <c r="B16" s="140"/>
      <c r="C16" s="92">
        <v>91636</v>
      </c>
      <c r="D16" s="93" t="str">
        <f t="shared" si="0"/>
        <v>Mary Beth</v>
      </c>
      <c r="E16" s="93" t="str">
        <f t="shared" si="1"/>
        <v>Galbreath</v>
      </c>
      <c r="F16" s="93" t="str">
        <f t="shared" si="2"/>
        <v>Bronze</v>
      </c>
      <c r="G16" s="92" t="s">
        <v>119</v>
      </c>
      <c r="H16" s="1"/>
      <c r="I16" s="91"/>
      <c r="J16" s="1"/>
      <c r="K16" s="1"/>
      <c r="L16" s="1"/>
      <c r="M16" s="94"/>
      <c r="N16" s="94"/>
      <c r="O16" s="94"/>
      <c r="P16" s="1"/>
      <c r="Q16" s="1"/>
      <c r="R16" s="1"/>
      <c r="S16" s="1"/>
      <c r="T16" s="1"/>
      <c r="U16" s="1"/>
      <c r="V16" s="1"/>
      <c r="W16" s="1"/>
      <c r="X16" s="1"/>
      <c r="Y16" s="1"/>
      <c r="Z16" s="1"/>
      <c r="AA16" s="1"/>
    </row>
    <row r="17" spans="1:27" ht="15.4">
      <c r="A17" s="1"/>
      <c r="B17" s="140"/>
      <c r="C17" s="92">
        <v>97424</v>
      </c>
      <c r="D17" s="93" t="str">
        <f t="shared" si="0"/>
        <v>Tom</v>
      </c>
      <c r="E17" s="93" t="str">
        <f t="shared" si="1"/>
        <v>Abalom</v>
      </c>
      <c r="F17" s="93" t="str">
        <f t="shared" si="2"/>
        <v>Gold</v>
      </c>
      <c r="G17" s="92" t="s">
        <v>118</v>
      </c>
      <c r="H17" s="1"/>
      <c r="I17" s="91"/>
      <c r="J17" s="1"/>
      <c r="K17" s="1"/>
      <c r="L17" s="1"/>
      <c r="M17" s="1"/>
      <c r="N17" s="1"/>
      <c r="O17" s="1"/>
      <c r="P17" s="1"/>
      <c r="Q17" s="1"/>
      <c r="R17" s="1"/>
      <c r="S17" s="1"/>
      <c r="T17" s="1"/>
      <c r="U17" s="1"/>
      <c r="V17" s="1"/>
      <c r="W17" s="1"/>
      <c r="X17" s="1"/>
      <c r="Y17" s="1"/>
      <c r="Z17" s="1"/>
      <c r="AA17" s="1"/>
    </row>
    <row r="18" spans="1:27" ht="15.4">
      <c r="A18" s="1"/>
      <c r="B18" s="140"/>
      <c r="C18" s="92">
        <v>97424</v>
      </c>
      <c r="D18" s="93" t="str">
        <f t="shared" si="0"/>
        <v>Tom</v>
      </c>
      <c r="E18" s="93" t="str">
        <f t="shared" si="1"/>
        <v>Abalom</v>
      </c>
      <c r="F18" s="93" t="str">
        <f t="shared" si="2"/>
        <v>Gold</v>
      </c>
      <c r="G18" s="92" t="s">
        <v>117</v>
      </c>
      <c r="H18" s="1"/>
      <c r="I18" s="91"/>
      <c r="J18" s="1"/>
      <c r="K18" s="1"/>
      <c r="L18" s="1"/>
      <c r="M18" s="1"/>
      <c r="N18" s="1"/>
      <c r="O18" s="1"/>
      <c r="P18" s="1"/>
      <c r="Q18" s="1"/>
      <c r="R18" s="1"/>
      <c r="S18" s="1"/>
      <c r="T18" s="1"/>
      <c r="U18" s="1"/>
      <c r="V18" s="1"/>
      <c r="W18" s="1"/>
      <c r="X18" s="1"/>
      <c r="Y18" s="1"/>
      <c r="Z18" s="1"/>
      <c r="AA18" s="1"/>
    </row>
    <row r="19" spans="1:27" ht="15.4">
      <c r="A19" s="1"/>
      <c r="B19" s="140"/>
      <c r="C19" s="92">
        <v>97424</v>
      </c>
      <c r="D19" s="93" t="str">
        <f t="shared" si="0"/>
        <v>Tom</v>
      </c>
      <c r="E19" s="93" t="str">
        <f t="shared" si="1"/>
        <v>Abalom</v>
      </c>
      <c r="F19" s="93" t="str">
        <f t="shared" si="2"/>
        <v>Gold</v>
      </c>
      <c r="G19" s="92" t="s">
        <v>116</v>
      </c>
      <c r="H19" s="1"/>
      <c r="I19" s="91"/>
      <c r="J19" s="1"/>
      <c r="K19" s="1"/>
      <c r="L19" s="1"/>
      <c r="M19" s="1"/>
      <c r="N19" s="1"/>
      <c r="O19" s="1"/>
      <c r="P19" s="1"/>
      <c r="Q19" s="1"/>
      <c r="R19" s="1"/>
      <c r="S19" s="1"/>
      <c r="T19" s="1"/>
      <c r="U19" s="1"/>
      <c r="V19" s="1"/>
      <c r="W19" s="1"/>
      <c r="X19" s="1"/>
      <c r="Y19" s="1"/>
      <c r="Z19" s="1"/>
      <c r="AA19" s="1"/>
    </row>
    <row r="20" spans="1:27">
      <c r="A20" s="1"/>
      <c r="B20" s="1"/>
      <c r="C20" s="1"/>
      <c r="D20" s="1"/>
      <c r="E20" s="1"/>
      <c r="F20" s="1"/>
      <c r="G20" s="4"/>
      <c r="H20" s="1"/>
      <c r="I20" s="91"/>
      <c r="J20" s="1"/>
      <c r="K20" s="1"/>
      <c r="L20" s="1"/>
      <c r="M20" s="1"/>
      <c r="N20" s="1"/>
      <c r="O20" s="1"/>
      <c r="P20" s="1"/>
      <c r="Q20" s="1"/>
      <c r="R20" s="1"/>
      <c r="S20" s="1"/>
      <c r="T20" s="1"/>
      <c r="U20" s="1"/>
      <c r="V20" s="1"/>
      <c r="W20" s="1"/>
      <c r="X20" s="1"/>
      <c r="Y20" s="1"/>
      <c r="Z20" s="1"/>
      <c r="AA20" s="1"/>
    </row>
    <row r="21" spans="1:27">
      <c r="A21" s="1"/>
      <c r="B21" s="1"/>
      <c r="C21" s="1"/>
      <c r="D21" s="1"/>
      <c r="E21" s="1"/>
      <c r="F21" s="1"/>
      <c r="G21" s="4"/>
      <c r="H21" s="1"/>
      <c r="I21" s="91"/>
      <c r="J21" s="1"/>
      <c r="K21" s="1"/>
      <c r="L21" s="1"/>
      <c r="M21" s="1"/>
      <c r="N21" s="1"/>
      <c r="O21" s="1"/>
      <c r="P21" s="1"/>
      <c r="Q21" s="1"/>
      <c r="R21" s="1"/>
      <c r="S21" s="1"/>
      <c r="T21" s="1"/>
      <c r="U21" s="1"/>
      <c r="V21" s="1"/>
      <c r="W21" s="1"/>
      <c r="X21" s="1"/>
      <c r="Y21" s="1"/>
      <c r="Z21" s="1"/>
      <c r="AA21" s="1"/>
    </row>
    <row r="22" spans="1:27">
      <c r="A22" s="1"/>
      <c r="B22" s="1"/>
      <c r="C22" s="1"/>
      <c r="D22" s="1"/>
      <c r="E22" s="1"/>
      <c r="F22" s="1"/>
      <c r="G22" s="4"/>
      <c r="H22" s="1"/>
      <c r="I22" s="91"/>
      <c r="J22" s="1"/>
      <c r="K22" s="1"/>
      <c r="L22" s="1"/>
      <c r="M22" s="1"/>
      <c r="N22" s="1"/>
      <c r="O22" s="1"/>
      <c r="P22" s="1"/>
      <c r="Q22" s="1"/>
      <c r="R22" s="1"/>
      <c r="S22" s="1"/>
      <c r="T22" s="1"/>
      <c r="U22" s="1"/>
      <c r="V22" s="1"/>
      <c r="W22" s="1"/>
      <c r="X22" s="1"/>
      <c r="Y22" s="1"/>
      <c r="Z22" s="1"/>
      <c r="AA22" s="1"/>
    </row>
    <row r="23" spans="1:27">
      <c r="A23" s="1"/>
      <c r="B23" s="1"/>
      <c r="C23" s="1"/>
      <c r="D23" s="1"/>
      <c r="E23" s="1"/>
      <c r="F23" s="1"/>
      <c r="G23" s="4"/>
      <c r="H23" s="1"/>
      <c r="I23" s="91"/>
      <c r="J23" s="1"/>
      <c r="K23" s="1"/>
      <c r="L23" s="1"/>
      <c r="M23" s="1"/>
      <c r="N23" s="1"/>
      <c r="O23" s="1"/>
      <c r="P23" s="1"/>
      <c r="Q23" s="1"/>
      <c r="R23" s="1"/>
      <c r="S23" s="1"/>
      <c r="T23" s="1"/>
      <c r="U23" s="1"/>
      <c r="V23" s="1"/>
      <c r="W23" s="1"/>
      <c r="X23" s="1"/>
      <c r="Y23" s="1"/>
      <c r="Z23" s="1"/>
      <c r="AA23" s="1"/>
    </row>
    <row r="24" spans="1:27">
      <c r="A24" s="1"/>
      <c r="B24" s="1"/>
      <c r="C24" s="1"/>
      <c r="D24" s="1"/>
      <c r="E24" s="1"/>
      <c r="F24" s="1"/>
      <c r="G24" s="4"/>
      <c r="H24" s="1"/>
      <c r="I24" s="91"/>
      <c r="J24" s="1"/>
      <c r="K24" s="1"/>
      <c r="L24" s="1"/>
      <c r="M24" s="1"/>
      <c r="N24" s="1"/>
      <c r="O24" s="1"/>
      <c r="P24" s="1"/>
      <c r="Q24" s="1"/>
      <c r="R24" s="1"/>
      <c r="S24" s="1"/>
      <c r="T24" s="1"/>
      <c r="U24" s="1"/>
      <c r="V24" s="1"/>
      <c r="W24" s="1"/>
      <c r="X24" s="1"/>
      <c r="Y24" s="1"/>
      <c r="Z24" s="1"/>
      <c r="AA24" s="1"/>
    </row>
    <row r="25" spans="1:27">
      <c r="A25" s="1"/>
      <c r="B25" s="1"/>
      <c r="C25" s="1"/>
      <c r="D25" s="1"/>
      <c r="E25" s="1"/>
      <c r="F25" s="1"/>
      <c r="G25" s="4"/>
      <c r="H25" s="1"/>
      <c r="K25" s="1"/>
      <c r="L25" s="1"/>
      <c r="M25" s="1"/>
      <c r="N25" s="1"/>
      <c r="O25" s="1"/>
      <c r="P25" s="1"/>
      <c r="Q25" s="1"/>
      <c r="R25" s="1"/>
      <c r="S25" s="1"/>
      <c r="T25" s="1"/>
      <c r="U25" s="1"/>
      <c r="V25" s="1"/>
      <c r="W25" s="1"/>
      <c r="X25" s="1"/>
      <c r="Y25" s="1"/>
      <c r="Z25" s="1"/>
      <c r="AA25" s="1"/>
    </row>
    <row r="26" spans="1:27">
      <c r="A26" s="1"/>
      <c r="B26" s="1"/>
      <c r="C26" s="1"/>
      <c r="D26" s="1"/>
      <c r="E26" s="1"/>
      <c r="F26" s="1"/>
      <c r="G26" s="4"/>
      <c r="H26" s="1"/>
      <c r="K26" s="1"/>
      <c r="L26" s="1"/>
      <c r="M26" s="1"/>
      <c r="N26" s="1"/>
      <c r="O26" s="1"/>
      <c r="P26" s="1"/>
      <c r="Q26" s="1"/>
      <c r="R26" s="1"/>
      <c r="S26" s="1"/>
      <c r="T26" s="1"/>
      <c r="U26" s="1"/>
      <c r="V26" s="1"/>
      <c r="W26" s="1"/>
      <c r="X26" s="1"/>
      <c r="Y26" s="1"/>
      <c r="Z26" s="1"/>
      <c r="AA26" s="1"/>
    </row>
    <row r="27" spans="1:27">
      <c r="A27" s="1"/>
      <c r="B27" s="1"/>
      <c r="C27" s="1"/>
      <c r="D27" s="1"/>
      <c r="E27" s="1"/>
      <c r="F27" s="1"/>
      <c r="G27" s="4"/>
      <c r="H27" s="1"/>
      <c r="K27" s="1"/>
      <c r="L27" s="1"/>
      <c r="M27" s="1"/>
      <c r="N27" s="1"/>
      <c r="O27" s="1"/>
      <c r="P27" s="1"/>
      <c r="Q27" s="1"/>
      <c r="R27" s="1"/>
      <c r="S27" s="1"/>
      <c r="T27" s="1"/>
      <c r="U27" s="1"/>
      <c r="V27" s="1"/>
      <c r="W27" s="1"/>
      <c r="X27" s="1"/>
      <c r="Y27" s="1"/>
      <c r="Z27" s="1"/>
      <c r="AA27" s="1"/>
    </row>
    <row r="28" spans="1:27">
      <c r="A28" s="1"/>
      <c r="B28" s="1"/>
      <c r="C28" s="1"/>
      <c r="D28" s="1"/>
      <c r="E28" s="1"/>
      <c r="F28" s="1"/>
      <c r="G28" s="4"/>
      <c r="H28" s="1"/>
      <c r="K28" s="1"/>
      <c r="L28" s="1"/>
      <c r="M28" s="1"/>
      <c r="N28" s="1"/>
      <c r="O28" s="1"/>
      <c r="P28" s="1"/>
      <c r="Q28" s="1"/>
      <c r="R28" s="1"/>
      <c r="S28" s="1"/>
      <c r="T28" s="1"/>
      <c r="U28" s="1"/>
      <c r="V28" s="1"/>
      <c r="W28" s="1"/>
      <c r="X28" s="1"/>
      <c r="Y28" s="1"/>
      <c r="Z28" s="1"/>
      <c r="AA28" s="1"/>
    </row>
    <row r="29" spans="1:27">
      <c r="A29" s="1"/>
      <c r="B29" s="1"/>
      <c r="C29" s="1"/>
      <c r="D29" s="1"/>
      <c r="E29" s="1"/>
      <c r="F29" s="1"/>
      <c r="G29" s="4"/>
      <c r="H29" s="1"/>
      <c r="K29" s="1"/>
      <c r="L29" s="1"/>
      <c r="M29" s="1"/>
      <c r="N29" s="1"/>
      <c r="O29" s="1"/>
      <c r="P29" s="1"/>
      <c r="Q29" s="1"/>
      <c r="R29" s="1"/>
      <c r="S29" s="1"/>
      <c r="T29" s="1"/>
      <c r="U29" s="1"/>
      <c r="V29" s="1"/>
      <c r="W29" s="1"/>
      <c r="X29" s="1"/>
      <c r="Y29" s="1"/>
      <c r="Z29" s="1"/>
      <c r="AA29" s="1"/>
    </row>
    <row r="30" spans="1:27">
      <c r="A30" s="1"/>
      <c r="B30" s="1"/>
      <c r="C30" s="1"/>
      <c r="D30" s="1"/>
      <c r="E30" s="1"/>
      <c r="F30" s="1"/>
      <c r="G30" s="4"/>
      <c r="H30" s="1"/>
      <c r="K30" s="1"/>
      <c r="L30" s="1"/>
      <c r="M30" s="1"/>
      <c r="N30" s="1"/>
      <c r="O30" s="1"/>
      <c r="P30" s="1"/>
      <c r="Q30" s="1"/>
      <c r="R30" s="1"/>
      <c r="S30" s="1"/>
      <c r="T30" s="1"/>
      <c r="U30" s="1"/>
      <c r="V30" s="1"/>
      <c r="W30" s="1"/>
      <c r="X30" s="1"/>
      <c r="Y30" s="1"/>
      <c r="Z30" s="1"/>
      <c r="AA30" s="1"/>
    </row>
    <row r="31" spans="1:27">
      <c r="A31" s="1"/>
      <c r="B31" s="1"/>
      <c r="C31" s="1"/>
      <c r="D31" s="1"/>
      <c r="E31" s="1"/>
      <c r="F31" s="1"/>
      <c r="G31" s="4"/>
      <c r="H31" s="1"/>
      <c r="K31" s="1"/>
      <c r="L31" s="1"/>
      <c r="M31" s="1"/>
      <c r="N31" s="1"/>
      <c r="O31" s="1"/>
      <c r="P31" s="1"/>
      <c r="Q31" s="1"/>
      <c r="R31" s="1"/>
      <c r="S31" s="1"/>
      <c r="T31" s="1"/>
      <c r="U31" s="1"/>
      <c r="V31" s="1"/>
      <c r="W31" s="1"/>
      <c r="X31" s="1"/>
      <c r="Y31" s="1"/>
      <c r="Z31" s="1"/>
      <c r="AA31" s="1"/>
    </row>
    <row r="32" spans="1:27">
      <c r="A32" s="1"/>
      <c r="B32" s="1"/>
      <c r="C32" s="1"/>
      <c r="D32" s="1"/>
      <c r="E32" s="1"/>
      <c r="F32" s="1"/>
      <c r="G32" s="4"/>
      <c r="H32" s="1"/>
      <c r="K32" s="1"/>
      <c r="L32" s="1"/>
      <c r="M32" s="1"/>
      <c r="N32" s="1"/>
      <c r="O32" s="1"/>
      <c r="P32" s="1"/>
      <c r="Q32" s="1"/>
      <c r="R32" s="1"/>
      <c r="S32" s="1"/>
      <c r="T32" s="1"/>
      <c r="U32" s="1"/>
      <c r="V32" s="1"/>
      <c r="W32" s="1"/>
      <c r="X32" s="1"/>
      <c r="Y32" s="1"/>
      <c r="Z32" s="1"/>
      <c r="AA32" s="1"/>
    </row>
    <row r="33" spans="1:27">
      <c r="A33" s="1"/>
      <c r="B33" s="1"/>
      <c r="C33" s="1"/>
      <c r="D33" s="1"/>
      <c r="E33" s="1"/>
      <c r="F33" s="1"/>
      <c r="G33" s="4"/>
      <c r="H33" s="1"/>
      <c r="K33" s="1"/>
      <c r="L33" s="1"/>
      <c r="M33" s="1"/>
      <c r="N33" s="1"/>
      <c r="O33" s="1"/>
      <c r="P33" s="1"/>
      <c r="Q33" s="1"/>
      <c r="R33" s="1"/>
      <c r="S33" s="1"/>
      <c r="T33" s="1"/>
      <c r="U33" s="1"/>
      <c r="V33" s="1"/>
      <c r="W33" s="1"/>
      <c r="X33" s="1"/>
      <c r="Y33" s="1"/>
      <c r="Z33" s="1"/>
      <c r="AA33" s="1"/>
    </row>
    <row r="34" spans="1:27">
      <c r="A34" s="1"/>
      <c r="B34" s="1"/>
      <c r="C34" s="1"/>
      <c r="D34" s="1"/>
      <c r="E34" s="1"/>
      <c r="F34" s="1"/>
      <c r="G34" s="4"/>
      <c r="H34" s="1"/>
      <c r="K34" s="1"/>
      <c r="L34" s="1"/>
      <c r="M34" s="1"/>
      <c r="N34" s="1"/>
      <c r="O34" s="1"/>
      <c r="P34" s="1"/>
      <c r="Q34" s="1"/>
      <c r="R34" s="1"/>
      <c r="S34" s="1"/>
      <c r="T34" s="1"/>
      <c r="U34" s="1"/>
      <c r="V34" s="1"/>
      <c r="W34" s="1"/>
      <c r="X34" s="1"/>
      <c r="Y34" s="1"/>
      <c r="Z34" s="1"/>
      <c r="AA34" s="1"/>
    </row>
    <row r="35" spans="1:27">
      <c r="A35" s="1"/>
      <c r="B35" s="1"/>
      <c r="C35" s="1"/>
      <c r="D35" s="1"/>
      <c r="E35" s="1"/>
      <c r="F35" s="1"/>
      <c r="G35" s="4"/>
      <c r="H35" s="1"/>
      <c r="K35" s="1"/>
      <c r="L35" s="1"/>
      <c r="M35" s="1"/>
      <c r="N35" s="1"/>
      <c r="O35" s="1"/>
      <c r="P35" s="1"/>
      <c r="Q35" s="1"/>
      <c r="R35" s="1"/>
      <c r="S35" s="1"/>
      <c r="T35" s="1"/>
      <c r="U35" s="1"/>
      <c r="V35" s="1"/>
      <c r="W35" s="1"/>
      <c r="X35" s="1"/>
      <c r="Y35" s="1"/>
      <c r="Z35" s="1"/>
      <c r="AA35" s="1"/>
    </row>
    <row r="36" spans="1:27">
      <c r="A36" s="1"/>
      <c r="B36" s="1"/>
      <c r="C36" s="1"/>
      <c r="D36" s="1"/>
      <c r="E36" s="1"/>
      <c r="F36" s="1"/>
      <c r="G36" s="4"/>
      <c r="H36" s="1"/>
      <c r="K36" s="1"/>
      <c r="L36" s="1"/>
      <c r="M36" s="1"/>
      <c r="N36" s="1"/>
      <c r="O36" s="1"/>
      <c r="P36" s="1"/>
      <c r="Q36" s="1"/>
      <c r="R36" s="1"/>
      <c r="S36" s="1"/>
      <c r="T36" s="1"/>
      <c r="U36" s="1"/>
      <c r="V36" s="1"/>
      <c r="W36" s="1"/>
      <c r="X36" s="1"/>
      <c r="Y36" s="1"/>
      <c r="Z36" s="1"/>
      <c r="AA36" s="1"/>
    </row>
    <row r="37" spans="1:27">
      <c r="B37" s="1"/>
      <c r="C37" s="1"/>
      <c r="D37" s="1"/>
      <c r="E37" s="1"/>
      <c r="F37" s="1"/>
      <c r="G37" s="4"/>
      <c r="H37" s="1"/>
      <c r="K37" s="1"/>
      <c r="L37" s="1"/>
      <c r="M37" s="1"/>
      <c r="N37" s="1"/>
      <c r="O37" s="1"/>
      <c r="P37" s="1"/>
      <c r="Q37" s="1"/>
      <c r="R37" s="1"/>
      <c r="S37" s="1"/>
      <c r="T37" s="1"/>
      <c r="U37" s="1"/>
      <c r="V37" s="1"/>
      <c r="W37" s="1"/>
      <c r="X37" s="1"/>
      <c r="Y37" s="1"/>
      <c r="Z37" s="1"/>
      <c r="AA37" s="1"/>
    </row>
    <row r="38" spans="1:27">
      <c r="K38" s="1"/>
      <c r="L38" s="1"/>
      <c r="M38" s="1"/>
      <c r="N38" s="1"/>
      <c r="O38" s="1"/>
      <c r="P38" s="1"/>
      <c r="Q38" s="1"/>
      <c r="R38" s="1"/>
      <c r="S38" s="1"/>
      <c r="T38" s="1"/>
      <c r="U38" s="1"/>
      <c r="V38" s="1"/>
      <c r="W38" s="1"/>
      <c r="X38" s="1"/>
      <c r="Y38" s="1"/>
      <c r="Z38" s="1"/>
      <c r="AA38" s="1"/>
    </row>
    <row r="39" spans="1:27">
      <c r="K39" s="1"/>
      <c r="L39" s="1"/>
      <c r="M39" s="1"/>
      <c r="N39" s="1"/>
      <c r="O39" s="1"/>
      <c r="P39" s="1"/>
      <c r="Q39" s="1"/>
      <c r="R39" s="1"/>
      <c r="S39" s="1"/>
      <c r="T39" s="1"/>
      <c r="U39" s="1"/>
      <c r="V39" s="1"/>
      <c r="W39" s="1"/>
      <c r="X39" s="1"/>
      <c r="Y39" s="1"/>
      <c r="Z39" s="1"/>
      <c r="AA39" s="1"/>
    </row>
    <row r="40" spans="1:27">
      <c r="K40" s="1"/>
      <c r="L40" s="1"/>
      <c r="M40" s="1"/>
      <c r="N40" s="1"/>
      <c r="O40" s="1"/>
      <c r="P40" s="1"/>
      <c r="Q40" s="1"/>
      <c r="R40" s="1"/>
      <c r="S40" s="1"/>
      <c r="T40" s="1"/>
      <c r="U40" s="1"/>
      <c r="V40" s="1"/>
      <c r="W40" s="1"/>
      <c r="X40" s="1"/>
      <c r="Y40" s="1"/>
      <c r="Z40" s="1"/>
      <c r="AA40" s="1"/>
    </row>
    <row r="41" spans="1:27">
      <c r="K41" s="1"/>
      <c r="L41" s="1"/>
      <c r="M41" s="1"/>
      <c r="N41" s="1"/>
      <c r="O41" s="1"/>
      <c r="P41" s="1"/>
      <c r="Q41" s="1"/>
      <c r="R41" s="1"/>
      <c r="S41" s="1"/>
      <c r="T41" s="1"/>
      <c r="U41" s="1"/>
      <c r="V41" s="1"/>
      <c r="W41" s="1"/>
      <c r="X41" s="1"/>
      <c r="Y41" s="1"/>
      <c r="Z41" s="1"/>
      <c r="AA41" s="1"/>
    </row>
    <row r="42" spans="1:27">
      <c r="K42" s="1"/>
      <c r="L42" s="1"/>
      <c r="M42" s="1"/>
      <c r="N42" s="1"/>
      <c r="O42" s="1"/>
      <c r="P42" s="1"/>
      <c r="Q42" s="1"/>
      <c r="R42" s="1"/>
      <c r="S42" s="1"/>
      <c r="T42" s="1"/>
      <c r="U42" s="1"/>
      <c r="V42" s="1"/>
      <c r="W42" s="1"/>
      <c r="X42" s="1"/>
      <c r="Y42" s="1"/>
      <c r="Z42" s="1"/>
      <c r="AA42" s="1"/>
    </row>
    <row r="43" spans="1:27">
      <c r="K43" s="1"/>
      <c r="L43" s="1"/>
      <c r="M43" s="1"/>
      <c r="N43" s="1"/>
      <c r="O43" s="1"/>
      <c r="P43" s="1"/>
      <c r="Q43" s="1"/>
      <c r="R43" s="1"/>
      <c r="S43" s="1"/>
      <c r="T43" s="1"/>
      <c r="U43" s="1"/>
      <c r="V43" s="1"/>
      <c r="W43" s="1"/>
      <c r="X43" s="1"/>
      <c r="Y43" s="1"/>
      <c r="Z43" s="1"/>
      <c r="AA43" s="1"/>
    </row>
    <row r="44" spans="1:27">
      <c r="K44" s="1"/>
      <c r="L44" s="1"/>
      <c r="M44" s="1"/>
      <c r="N44" s="1"/>
      <c r="O44" s="1"/>
      <c r="P44" s="1"/>
      <c r="Q44" s="1"/>
      <c r="R44" s="1"/>
      <c r="S44" s="1"/>
      <c r="T44" s="1"/>
      <c r="U44" s="1"/>
      <c r="V44" s="1"/>
      <c r="W44" s="1"/>
      <c r="X44" s="1"/>
      <c r="Y44" s="1"/>
      <c r="Z44" s="1"/>
      <c r="AA44" s="1"/>
    </row>
    <row r="45" spans="1:27">
      <c r="K45" s="1"/>
      <c r="L45" s="1"/>
      <c r="M45" s="1"/>
      <c r="N45" s="1"/>
      <c r="O45" s="1"/>
      <c r="P45" s="1"/>
      <c r="Q45" s="1"/>
      <c r="R45" s="1"/>
      <c r="S45" s="1"/>
      <c r="T45" s="1"/>
      <c r="U45" s="1"/>
      <c r="V45" s="1"/>
      <c r="W45" s="1"/>
      <c r="X45" s="1"/>
      <c r="Y45" s="1"/>
      <c r="Z45" s="1"/>
      <c r="AA45" s="1"/>
    </row>
    <row r="46" spans="1:27">
      <c r="K46" s="1"/>
      <c r="L46" s="1"/>
      <c r="M46" s="1"/>
      <c r="N46" s="1"/>
      <c r="O46" s="1"/>
      <c r="P46" s="1"/>
      <c r="Q46" s="1"/>
      <c r="R46" s="1"/>
      <c r="S46" s="1"/>
      <c r="T46" s="1"/>
      <c r="U46" s="1"/>
      <c r="V46" s="1"/>
      <c r="W46" s="1"/>
      <c r="X46" s="1"/>
      <c r="Y46" s="1"/>
      <c r="Z46" s="1"/>
      <c r="AA46" s="1"/>
    </row>
    <row r="47" spans="1:27">
      <c r="K47" s="1"/>
      <c r="L47" s="1"/>
      <c r="M47" s="1"/>
      <c r="N47" s="1"/>
      <c r="O47" s="1"/>
      <c r="P47" s="1"/>
      <c r="Q47" s="1"/>
      <c r="R47" s="1"/>
      <c r="S47" s="1"/>
      <c r="T47" s="1"/>
      <c r="U47" s="1"/>
      <c r="V47" s="1"/>
      <c r="W47" s="1"/>
      <c r="X47" s="1"/>
      <c r="Y47" s="1"/>
      <c r="Z47" s="1"/>
      <c r="AA47" s="1"/>
    </row>
    <row r="48" spans="1:27">
      <c r="K48" s="1"/>
      <c r="L48" s="1"/>
      <c r="M48" s="1"/>
      <c r="N48" s="1"/>
      <c r="O48" s="1"/>
      <c r="P48" s="1"/>
      <c r="Q48" s="1"/>
      <c r="R48" s="1"/>
      <c r="S48" s="1"/>
      <c r="T48" s="1"/>
      <c r="U48" s="1"/>
      <c r="V48" s="1"/>
      <c r="W48" s="1"/>
      <c r="X48" s="1"/>
      <c r="Y48" s="1"/>
      <c r="Z48" s="1"/>
      <c r="AA48" s="1"/>
    </row>
    <row r="49" spans="11:27">
      <c r="K49" s="1"/>
      <c r="L49" s="1"/>
      <c r="M49" s="1"/>
      <c r="N49" s="1"/>
      <c r="O49" s="1"/>
      <c r="P49" s="1"/>
      <c r="Q49" s="1"/>
      <c r="R49" s="1"/>
      <c r="S49" s="1"/>
      <c r="T49" s="1"/>
      <c r="U49" s="1"/>
      <c r="V49" s="1"/>
      <c r="W49" s="1"/>
      <c r="X49" s="1"/>
      <c r="Y49" s="1"/>
      <c r="Z49" s="1"/>
      <c r="AA49" s="1"/>
    </row>
    <row r="50" spans="11:27">
      <c r="K50" s="1"/>
      <c r="L50" s="1"/>
      <c r="M50" s="1"/>
      <c r="N50" s="1"/>
      <c r="O50" s="1"/>
      <c r="P50" s="1"/>
      <c r="Q50" s="1"/>
      <c r="R50" s="1"/>
      <c r="S50" s="1"/>
      <c r="T50" s="1"/>
      <c r="U50" s="1"/>
      <c r="V50" s="1"/>
      <c r="W50" s="1"/>
      <c r="X50" s="1"/>
      <c r="Y50" s="1"/>
      <c r="Z50" s="1"/>
      <c r="AA50" s="1"/>
    </row>
    <row r="51" spans="11:27">
      <c r="K51" s="1"/>
      <c r="L51" s="1"/>
      <c r="M51" s="1"/>
      <c r="N51" s="1"/>
      <c r="O51" s="1"/>
      <c r="P51" s="1"/>
      <c r="Q51" s="1"/>
      <c r="R51" s="1"/>
      <c r="S51" s="1"/>
      <c r="T51" s="1"/>
      <c r="U51" s="1"/>
      <c r="V51" s="1"/>
      <c r="W51" s="1"/>
      <c r="X51" s="1"/>
      <c r="Y51" s="1"/>
      <c r="Z51" s="1"/>
      <c r="AA51" s="1"/>
    </row>
    <row r="52" spans="11:27">
      <c r="K52" s="1"/>
      <c r="L52" s="1"/>
      <c r="M52" s="1"/>
      <c r="N52" s="1"/>
      <c r="O52" s="1"/>
      <c r="P52" s="1"/>
      <c r="Q52" s="1"/>
      <c r="R52" s="1"/>
      <c r="S52" s="1"/>
      <c r="T52" s="1"/>
      <c r="U52" s="1"/>
      <c r="V52" s="1"/>
      <c r="W52" s="1"/>
      <c r="X52" s="1"/>
      <c r="Y52" s="1"/>
      <c r="Z52" s="1"/>
      <c r="AA52" s="1"/>
    </row>
    <row r="53" spans="11:27">
      <c r="K53" s="1"/>
      <c r="L53" s="1"/>
      <c r="M53" s="1"/>
      <c r="N53" s="1"/>
      <c r="O53" s="1"/>
      <c r="P53" s="1"/>
      <c r="Q53" s="1"/>
      <c r="R53" s="1"/>
      <c r="S53" s="1"/>
      <c r="T53" s="1"/>
      <c r="U53" s="1"/>
      <c r="V53" s="1"/>
      <c r="W53" s="1"/>
      <c r="X53" s="1"/>
      <c r="Y53" s="1"/>
      <c r="Z53" s="1"/>
      <c r="AA53" s="1"/>
    </row>
    <row r="54" spans="11:27">
      <c r="K54" s="1"/>
      <c r="L54" s="1"/>
      <c r="M54" s="1"/>
      <c r="N54" s="1"/>
      <c r="O54" s="1"/>
      <c r="P54" s="1"/>
      <c r="Q54" s="1"/>
      <c r="R54" s="1"/>
      <c r="S54" s="1"/>
      <c r="T54" s="1"/>
      <c r="U54" s="1"/>
      <c r="V54" s="1"/>
      <c r="W54" s="1"/>
      <c r="X54" s="1"/>
      <c r="Y54" s="1"/>
      <c r="Z54" s="1"/>
      <c r="AA54" s="1"/>
    </row>
    <row r="55" spans="11:27">
      <c r="K55" s="1"/>
      <c r="L55" s="1"/>
      <c r="M55" s="1"/>
      <c r="N55" s="1"/>
      <c r="O55" s="1"/>
      <c r="P55" s="1"/>
      <c r="Q55" s="1"/>
      <c r="R55" s="1"/>
      <c r="S55" s="1"/>
      <c r="T55" s="1"/>
      <c r="U55" s="1"/>
      <c r="V55" s="1"/>
      <c r="W55" s="1"/>
      <c r="X55" s="1"/>
      <c r="Y55" s="1"/>
      <c r="Z55" s="1"/>
      <c r="AA55" s="1"/>
    </row>
    <row r="56" spans="11:27">
      <c r="K56" s="1"/>
      <c r="L56" s="1"/>
      <c r="M56" s="1"/>
      <c r="N56" s="1"/>
      <c r="O56" s="1"/>
      <c r="P56" s="1"/>
      <c r="Q56" s="1"/>
      <c r="R56" s="1"/>
      <c r="S56" s="1"/>
      <c r="T56" s="1"/>
      <c r="U56" s="1"/>
      <c r="V56" s="1"/>
      <c r="W56" s="1"/>
      <c r="X56" s="1"/>
      <c r="Y56" s="1"/>
      <c r="Z56" s="1"/>
      <c r="AA56" s="1"/>
    </row>
    <row r="57" spans="11:27">
      <c r="K57" s="1"/>
      <c r="L57" s="1"/>
      <c r="M57" s="1"/>
      <c r="N57" s="1"/>
      <c r="O57" s="1"/>
      <c r="P57" s="1"/>
      <c r="Q57" s="1"/>
      <c r="R57" s="1"/>
      <c r="S57" s="1"/>
      <c r="T57" s="1"/>
      <c r="U57" s="1"/>
      <c r="V57" s="1"/>
      <c r="W57" s="1"/>
      <c r="X57" s="1"/>
      <c r="Y57" s="1"/>
      <c r="Z57" s="1"/>
      <c r="AA57" s="1"/>
    </row>
    <row r="58" spans="11:27">
      <c r="K58" s="1"/>
      <c r="L58" s="1"/>
      <c r="M58" s="1"/>
      <c r="N58" s="1"/>
      <c r="O58" s="1"/>
      <c r="P58" s="1"/>
      <c r="Q58" s="1"/>
      <c r="R58" s="1"/>
      <c r="S58" s="1"/>
      <c r="T58" s="1"/>
      <c r="U58" s="1"/>
      <c r="V58" s="1"/>
      <c r="W58" s="1"/>
      <c r="X58" s="1"/>
      <c r="Y58" s="1"/>
      <c r="Z58" s="1"/>
      <c r="AA58" s="1"/>
    </row>
    <row r="59" spans="11:27">
      <c r="K59" s="1"/>
      <c r="L59" s="1"/>
      <c r="M59" s="1"/>
      <c r="N59" s="1"/>
      <c r="O59" s="1"/>
      <c r="P59" s="1"/>
      <c r="Q59" s="1"/>
      <c r="R59" s="1"/>
      <c r="S59" s="1"/>
      <c r="T59" s="1"/>
      <c r="U59" s="1"/>
      <c r="V59" s="1"/>
      <c r="W59" s="1"/>
      <c r="X59" s="1"/>
      <c r="Y59" s="1"/>
      <c r="Z59" s="1"/>
      <c r="AA59" s="1"/>
    </row>
    <row r="60" spans="11:27">
      <c r="K60" s="1"/>
      <c r="L60" s="1"/>
      <c r="M60" s="1"/>
      <c r="N60" s="1"/>
      <c r="O60" s="1"/>
      <c r="P60" s="1"/>
      <c r="Q60" s="1"/>
      <c r="R60" s="1"/>
      <c r="S60" s="1"/>
      <c r="T60" s="1"/>
      <c r="U60" s="1"/>
      <c r="V60" s="1"/>
      <c r="W60" s="1"/>
      <c r="X60" s="1"/>
      <c r="Y60" s="1"/>
      <c r="Z60" s="1"/>
      <c r="AA60" s="1"/>
    </row>
    <row r="61" spans="11:27">
      <c r="K61" s="1"/>
      <c r="L61" s="1"/>
      <c r="M61" s="1"/>
      <c r="N61" s="1"/>
      <c r="O61" s="1"/>
      <c r="P61" s="1"/>
      <c r="Q61" s="1"/>
      <c r="R61" s="1"/>
      <c r="S61" s="1"/>
      <c r="T61" s="1"/>
      <c r="U61" s="1"/>
      <c r="V61" s="1"/>
      <c r="W61" s="1"/>
      <c r="X61" s="1"/>
      <c r="Y61" s="1"/>
      <c r="Z61" s="1"/>
      <c r="AA61" s="1"/>
    </row>
    <row r="62" spans="11:27">
      <c r="K62" s="1"/>
      <c r="L62" s="1"/>
      <c r="M62" s="1"/>
      <c r="N62" s="1"/>
      <c r="O62" s="1"/>
      <c r="P62" s="1"/>
      <c r="Q62" s="1"/>
      <c r="R62" s="1"/>
      <c r="S62" s="1"/>
      <c r="T62" s="1"/>
      <c r="U62" s="1"/>
      <c r="V62" s="1"/>
      <c r="W62" s="1"/>
      <c r="X62" s="1"/>
      <c r="Y62" s="1"/>
      <c r="Z62" s="1"/>
      <c r="AA62" s="1"/>
    </row>
    <row r="63" spans="11:27">
      <c r="K63" s="1"/>
      <c r="L63" s="1"/>
      <c r="M63" s="1"/>
      <c r="N63" s="1"/>
      <c r="O63" s="1"/>
      <c r="P63" s="1"/>
      <c r="Q63" s="1"/>
      <c r="R63" s="1"/>
      <c r="S63" s="1"/>
      <c r="T63" s="1"/>
      <c r="U63" s="1"/>
      <c r="V63" s="1"/>
      <c r="W63" s="1"/>
      <c r="X63" s="1"/>
      <c r="Y63" s="1"/>
      <c r="Z63" s="1"/>
      <c r="AA63" s="1"/>
    </row>
    <row r="64" spans="11:27">
      <c r="K64" s="1"/>
      <c r="L64" s="1"/>
      <c r="M64" s="1"/>
      <c r="N64" s="1"/>
      <c r="O64" s="1"/>
      <c r="P64" s="1"/>
      <c r="Q64" s="1"/>
      <c r="R64" s="1"/>
      <c r="S64" s="1"/>
      <c r="T64" s="1"/>
      <c r="U64" s="1"/>
      <c r="V64" s="1"/>
      <c r="W64" s="1"/>
      <c r="X64" s="1"/>
      <c r="Y64" s="1"/>
      <c r="Z64" s="1"/>
      <c r="AA64" s="1"/>
    </row>
    <row r="65" spans="11:27">
      <c r="K65" s="1"/>
      <c r="L65" s="1"/>
      <c r="M65" s="1"/>
      <c r="N65" s="1"/>
      <c r="O65" s="1"/>
      <c r="P65" s="1"/>
      <c r="Q65" s="1"/>
      <c r="R65" s="1"/>
      <c r="S65" s="1"/>
      <c r="T65" s="1"/>
      <c r="U65" s="1"/>
      <c r="V65" s="1"/>
      <c r="W65" s="1"/>
      <c r="X65" s="1"/>
      <c r="Y65" s="1"/>
      <c r="Z65" s="1"/>
      <c r="AA65" s="1"/>
    </row>
    <row r="66" spans="11:27">
      <c r="K66" s="1"/>
      <c r="L66" s="1"/>
      <c r="M66" s="1"/>
      <c r="N66" s="1"/>
      <c r="O66" s="1"/>
      <c r="P66" s="1"/>
      <c r="Q66" s="1"/>
      <c r="R66" s="1"/>
      <c r="S66" s="1"/>
      <c r="T66" s="1"/>
      <c r="U66" s="1"/>
      <c r="V66" s="1"/>
      <c r="W66" s="1"/>
      <c r="X66" s="1"/>
      <c r="Y66" s="1"/>
      <c r="Z66" s="1"/>
      <c r="AA66" s="1"/>
    </row>
    <row r="67" spans="11:27">
      <c r="K67" s="1"/>
      <c r="L67" s="1"/>
      <c r="M67" s="1"/>
      <c r="N67" s="1"/>
      <c r="O67" s="1"/>
      <c r="P67" s="1"/>
      <c r="Q67" s="1"/>
      <c r="R67" s="1"/>
      <c r="S67" s="1"/>
      <c r="T67" s="1"/>
      <c r="U67" s="1"/>
      <c r="V67" s="1"/>
      <c r="W67" s="1"/>
      <c r="X67" s="1"/>
      <c r="Y67" s="1"/>
      <c r="Z67" s="1"/>
      <c r="AA67" s="1"/>
    </row>
    <row r="68" spans="11:27">
      <c r="K68" s="1"/>
      <c r="L68" s="1"/>
      <c r="M68" s="1"/>
      <c r="N68" s="1"/>
      <c r="O68" s="1"/>
      <c r="P68" s="1"/>
      <c r="Q68" s="1"/>
      <c r="R68" s="1"/>
      <c r="S68" s="1"/>
      <c r="T68" s="1"/>
      <c r="U68" s="1"/>
      <c r="V68" s="1"/>
      <c r="W68" s="1"/>
      <c r="X68" s="1"/>
      <c r="Y68" s="1"/>
      <c r="Z68" s="1"/>
      <c r="AA68" s="1"/>
    </row>
    <row r="69" spans="11:27">
      <c r="K69" s="1"/>
      <c r="L69" s="1"/>
      <c r="M69" s="1"/>
      <c r="N69" s="1"/>
      <c r="O69" s="1"/>
      <c r="P69" s="1"/>
      <c r="Q69" s="1"/>
      <c r="R69" s="1"/>
      <c r="S69" s="1"/>
      <c r="T69" s="1"/>
      <c r="U69" s="1"/>
      <c r="V69" s="1"/>
      <c r="W69" s="1"/>
      <c r="X69" s="1"/>
      <c r="Y69" s="1"/>
      <c r="Z69" s="1"/>
      <c r="AA69" s="1"/>
    </row>
    <row r="70" spans="11:27">
      <c r="K70" s="1"/>
      <c r="L70" s="1"/>
      <c r="M70" s="1"/>
      <c r="N70" s="1"/>
      <c r="O70" s="1"/>
      <c r="P70" s="1"/>
      <c r="Q70" s="1"/>
      <c r="R70" s="1"/>
      <c r="S70" s="1"/>
      <c r="T70" s="1"/>
      <c r="U70" s="1"/>
      <c r="V70" s="1"/>
      <c r="W70" s="1"/>
      <c r="X70" s="1"/>
      <c r="Y70" s="1"/>
      <c r="Z70" s="1"/>
      <c r="AA70" s="1"/>
    </row>
    <row r="71" spans="11:27">
      <c r="K71" s="1"/>
      <c r="L71" s="1"/>
      <c r="M71" s="1"/>
      <c r="N71" s="1"/>
      <c r="O71" s="1"/>
      <c r="P71" s="1"/>
      <c r="Q71" s="1"/>
      <c r="R71" s="1"/>
      <c r="S71" s="1"/>
      <c r="T71" s="1"/>
      <c r="U71" s="1"/>
      <c r="V71" s="1"/>
      <c r="W71" s="1"/>
      <c r="X71" s="1"/>
      <c r="Y71" s="1"/>
      <c r="Z71" s="1"/>
      <c r="AA71" s="1"/>
    </row>
    <row r="72" spans="11:27">
      <c r="K72" s="1"/>
      <c r="L72" s="1"/>
      <c r="M72" s="1"/>
      <c r="N72" s="1"/>
      <c r="O72" s="1"/>
      <c r="P72" s="1"/>
      <c r="Q72" s="1"/>
      <c r="R72" s="1"/>
      <c r="S72" s="1"/>
      <c r="T72" s="1"/>
      <c r="U72" s="1"/>
      <c r="V72" s="1"/>
      <c r="W72" s="1"/>
      <c r="X72" s="1"/>
      <c r="Y72" s="1"/>
      <c r="Z72" s="1"/>
      <c r="AA72" s="1"/>
    </row>
    <row r="73" spans="11:27">
      <c r="K73" s="1"/>
      <c r="L73" s="1"/>
      <c r="M73" s="1"/>
      <c r="N73" s="1"/>
      <c r="O73" s="1"/>
      <c r="P73" s="1"/>
      <c r="Q73" s="1"/>
      <c r="R73" s="1"/>
      <c r="S73" s="1"/>
      <c r="T73" s="1"/>
      <c r="U73" s="1"/>
      <c r="V73" s="1"/>
      <c r="W73" s="1"/>
      <c r="X73" s="1"/>
      <c r="Y73" s="1"/>
      <c r="Z73" s="1"/>
      <c r="AA73" s="1"/>
    </row>
    <row r="74" spans="11:27">
      <c r="K74" s="1"/>
      <c r="L74" s="1"/>
      <c r="M74" s="1"/>
      <c r="N74" s="1"/>
      <c r="O74" s="1"/>
      <c r="P74" s="1"/>
      <c r="Q74" s="1"/>
      <c r="R74" s="1"/>
      <c r="S74" s="1"/>
      <c r="T74" s="1"/>
      <c r="U74" s="1"/>
      <c r="V74" s="1"/>
      <c r="W74" s="1"/>
      <c r="X74" s="1"/>
      <c r="Y74" s="1"/>
      <c r="Z74" s="1"/>
      <c r="AA74" s="1"/>
    </row>
    <row r="75" spans="11:27">
      <c r="K75" s="1"/>
      <c r="L75" s="1"/>
      <c r="M75" s="1"/>
      <c r="N75" s="1"/>
      <c r="O75" s="1"/>
      <c r="P75" s="1"/>
      <c r="Q75" s="1"/>
      <c r="R75" s="1"/>
      <c r="S75" s="1"/>
      <c r="T75" s="1"/>
      <c r="U75" s="1"/>
      <c r="V75" s="1"/>
      <c r="W75" s="1"/>
      <c r="X75" s="1"/>
      <c r="Y75" s="1"/>
      <c r="Z75" s="1"/>
      <c r="AA75" s="1"/>
    </row>
    <row r="76" spans="11:27">
      <c r="K76" s="1"/>
      <c r="L76" s="1"/>
      <c r="M76" s="1"/>
      <c r="N76" s="1"/>
      <c r="O76" s="1"/>
      <c r="P76" s="1"/>
      <c r="Q76" s="1"/>
      <c r="R76" s="1"/>
      <c r="S76" s="1"/>
      <c r="T76" s="1"/>
      <c r="U76" s="1"/>
      <c r="V76" s="1"/>
      <c r="W76" s="1"/>
      <c r="X76" s="1"/>
      <c r="Y76" s="1"/>
      <c r="Z76" s="1"/>
      <c r="AA76" s="1"/>
    </row>
    <row r="77" spans="11:27">
      <c r="K77" s="1"/>
      <c r="L77" s="1"/>
      <c r="M77" s="1"/>
      <c r="N77" s="1"/>
      <c r="O77" s="1"/>
      <c r="P77" s="1"/>
      <c r="Q77" s="1"/>
      <c r="R77" s="1"/>
      <c r="S77" s="1"/>
      <c r="T77" s="1"/>
      <c r="U77" s="1"/>
      <c r="V77" s="1"/>
      <c r="W77" s="1"/>
      <c r="X77" s="1"/>
      <c r="Y77" s="1"/>
      <c r="Z77" s="1"/>
      <c r="AA77" s="1"/>
    </row>
    <row r="78" spans="11:27">
      <c r="K78" s="1"/>
      <c r="L78" s="1"/>
      <c r="M78" s="1"/>
      <c r="N78" s="1"/>
      <c r="O78" s="1"/>
      <c r="P78" s="1"/>
      <c r="Q78" s="1"/>
      <c r="R78" s="1"/>
      <c r="S78" s="1"/>
      <c r="T78" s="1"/>
      <c r="U78" s="1"/>
      <c r="V78" s="1"/>
      <c r="W78" s="1"/>
      <c r="X78" s="1"/>
      <c r="Y78" s="1"/>
      <c r="Z78" s="1"/>
      <c r="AA78" s="1"/>
    </row>
    <row r="79" spans="11:27">
      <c r="K79" s="1"/>
      <c r="L79" s="1"/>
      <c r="M79" s="1"/>
      <c r="N79" s="1"/>
      <c r="O79" s="1"/>
      <c r="P79" s="1"/>
      <c r="Q79" s="1"/>
      <c r="R79" s="1"/>
      <c r="S79" s="1"/>
      <c r="T79" s="1"/>
      <c r="U79" s="1"/>
      <c r="V79" s="1"/>
      <c r="W79" s="1"/>
      <c r="X79" s="1"/>
      <c r="Y79" s="1"/>
      <c r="Z79" s="1"/>
      <c r="AA79" s="1"/>
    </row>
    <row r="80" spans="11:27">
      <c r="K80" s="1"/>
      <c r="L80" s="1"/>
      <c r="M80" s="1"/>
      <c r="N80" s="1"/>
      <c r="O80" s="1"/>
      <c r="P80" s="1"/>
      <c r="Q80" s="1"/>
      <c r="R80" s="1"/>
      <c r="S80" s="1"/>
      <c r="T80" s="1"/>
      <c r="U80" s="1"/>
      <c r="V80" s="1"/>
      <c r="W80" s="1"/>
      <c r="X80" s="1"/>
      <c r="Y80" s="1"/>
      <c r="Z80" s="1"/>
      <c r="AA80" s="1"/>
    </row>
    <row r="81" spans="11:27">
      <c r="K81" s="1"/>
      <c r="L81" s="1"/>
      <c r="M81" s="1"/>
      <c r="N81" s="1"/>
      <c r="O81" s="1"/>
      <c r="P81" s="1"/>
      <c r="Q81" s="1"/>
      <c r="R81" s="1"/>
      <c r="S81" s="1"/>
      <c r="T81" s="1"/>
      <c r="U81" s="1"/>
      <c r="V81" s="1"/>
      <c r="W81" s="1"/>
      <c r="X81" s="1"/>
      <c r="Y81" s="1"/>
      <c r="Z81" s="1"/>
      <c r="AA81" s="1"/>
    </row>
    <row r="82" spans="11:27">
      <c r="K82" s="1"/>
      <c r="L82" s="1"/>
      <c r="M82" s="1"/>
      <c r="N82" s="1"/>
      <c r="O82" s="1"/>
      <c r="P82" s="1"/>
      <c r="Q82" s="1"/>
      <c r="R82" s="1"/>
      <c r="S82" s="1"/>
      <c r="T82" s="1"/>
      <c r="U82" s="1"/>
      <c r="V82" s="1"/>
      <c r="W82" s="1"/>
      <c r="X82" s="1"/>
      <c r="Y82" s="1"/>
      <c r="Z82" s="1"/>
      <c r="AA82" s="1"/>
    </row>
    <row r="83" spans="11:27">
      <c r="K83" s="1"/>
      <c r="L83" s="1"/>
      <c r="M83" s="1"/>
      <c r="N83" s="1"/>
      <c r="O83" s="1"/>
      <c r="P83" s="1"/>
      <c r="Q83" s="1"/>
      <c r="R83" s="1"/>
      <c r="S83" s="1"/>
      <c r="T83" s="1"/>
      <c r="U83" s="1"/>
      <c r="V83" s="1"/>
      <c r="W83" s="1"/>
      <c r="X83" s="1"/>
      <c r="Y83" s="1"/>
      <c r="Z83" s="1"/>
      <c r="AA83" s="1"/>
    </row>
    <row r="84" spans="11:27">
      <c r="K84" s="1"/>
      <c r="L84" s="1"/>
      <c r="M84" s="1"/>
      <c r="N84" s="1"/>
      <c r="O84" s="1"/>
      <c r="P84" s="1"/>
      <c r="Q84" s="1"/>
      <c r="R84" s="1"/>
      <c r="S84" s="1"/>
      <c r="T84" s="1"/>
      <c r="U84" s="1"/>
      <c r="V84" s="1"/>
      <c r="W84" s="1"/>
      <c r="X84" s="1"/>
      <c r="Y84" s="1"/>
      <c r="Z84" s="1"/>
      <c r="AA84" s="1"/>
    </row>
    <row r="85" spans="11:27">
      <c r="K85" s="1"/>
      <c r="L85" s="1"/>
      <c r="M85" s="1"/>
      <c r="N85" s="1"/>
      <c r="O85" s="1"/>
      <c r="P85" s="1"/>
      <c r="Q85" s="1"/>
      <c r="R85" s="1"/>
      <c r="S85" s="1"/>
      <c r="T85" s="1"/>
      <c r="U85" s="1"/>
      <c r="V85" s="1"/>
      <c r="W85" s="1"/>
      <c r="X85" s="1"/>
      <c r="Y85" s="1"/>
      <c r="Z85" s="1"/>
      <c r="AA85" s="1"/>
    </row>
    <row r="86" spans="11:27">
      <c r="K86" s="1"/>
      <c r="L86" s="1"/>
      <c r="M86" s="1"/>
      <c r="N86" s="1"/>
      <c r="O86" s="1"/>
      <c r="P86" s="1"/>
      <c r="Q86" s="1"/>
      <c r="R86" s="1"/>
      <c r="S86" s="1"/>
      <c r="T86" s="1"/>
      <c r="U86" s="1"/>
      <c r="V86" s="1"/>
      <c r="W86" s="1"/>
      <c r="X86" s="1"/>
      <c r="Y86" s="1"/>
      <c r="Z86" s="1"/>
      <c r="AA86" s="1"/>
    </row>
    <row r="87" spans="11:27">
      <c r="K87" s="1"/>
      <c r="L87" s="1"/>
      <c r="M87" s="1"/>
      <c r="N87" s="1"/>
      <c r="O87" s="1"/>
      <c r="P87" s="1"/>
      <c r="Q87" s="1"/>
      <c r="R87" s="1"/>
      <c r="S87" s="1"/>
      <c r="T87" s="1"/>
      <c r="U87" s="1"/>
      <c r="V87" s="1"/>
      <c r="W87" s="1"/>
      <c r="X87" s="1"/>
      <c r="Y87" s="1"/>
      <c r="Z87" s="1"/>
      <c r="AA87" s="1"/>
    </row>
    <row r="88" spans="11:27">
      <c r="K88" s="1"/>
      <c r="L88" s="1"/>
      <c r="M88" s="1"/>
      <c r="N88" s="1"/>
      <c r="O88" s="1"/>
      <c r="P88" s="1"/>
      <c r="Q88" s="1"/>
      <c r="R88" s="1"/>
      <c r="S88" s="1"/>
      <c r="T88" s="1"/>
      <c r="U88" s="1"/>
      <c r="V88" s="1"/>
      <c r="W88" s="1"/>
      <c r="X88" s="1"/>
      <c r="Y88" s="1"/>
      <c r="Z88" s="1"/>
      <c r="AA88" s="1"/>
    </row>
    <row r="89" spans="11:27">
      <c r="K89" s="1"/>
      <c r="L89" s="1"/>
      <c r="M89" s="1"/>
      <c r="N89" s="1"/>
      <c r="O89" s="1"/>
      <c r="P89" s="1"/>
      <c r="Q89" s="1"/>
      <c r="R89" s="1"/>
      <c r="S89" s="1"/>
      <c r="T89" s="1"/>
      <c r="U89" s="1"/>
      <c r="V89" s="1"/>
      <c r="W89" s="1"/>
      <c r="X89" s="1"/>
      <c r="Y89" s="1"/>
      <c r="Z89" s="1"/>
      <c r="AA89" s="1"/>
    </row>
    <row r="90" spans="11:27">
      <c r="K90" s="1"/>
      <c r="L90" s="1"/>
      <c r="M90" s="1"/>
      <c r="N90" s="1"/>
      <c r="O90" s="1"/>
      <c r="P90" s="1"/>
      <c r="Q90" s="1"/>
      <c r="R90" s="1"/>
      <c r="S90" s="1"/>
      <c r="T90" s="1"/>
      <c r="U90" s="1"/>
      <c r="V90" s="1"/>
      <c r="W90" s="1"/>
      <c r="X90" s="1"/>
      <c r="Y90" s="1"/>
      <c r="Z90" s="1"/>
      <c r="AA90" s="1"/>
    </row>
    <row r="91" spans="11:27">
      <c r="K91" s="1"/>
      <c r="L91" s="1"/>
      <c r="M91" s="1"/>
      <c r="N91" s="1"/>
      <c r="O91" s="1"/>
      <c r="P91" s="1"/>
      <c r="Q91" s="1"/>
      <c r="R91" s="1"/>
      <c r="S91" s="1"/>
      <c r="T91" s="1"/>
      <c r="U91" s="1"/>
      <c r="V91" s="1"/>
      <c r="W91" s="1"/>
      <c r="X91" s="1"/>
      <c r="Y91" s="1"/>
      <c r="Z91" s="1"/>
      <c r="AA91" s="1"/>
    </row>
    <row r="92" spans="11:27">
      <c r="K92" s="1"/>
      <c r="L92" s="1"/>
      <c r="M92" s="1"/>
      <c r="N92" s="1"/>
      <c r="O92" s="1"/>
      <c r="P92" s="1"/>
      <c r="Q92" s="1"/>
      <c r="R92" s="1"/>
      <c r="S92" s="1"/>
      <c r="T92" s="1"/>
      <c r="U92" s="1"/>
      <c r="V92" s="1"/>
      <c r="W92" s="1"/>
      <c r="X92" s="1"/>
      <c r="Y92" s="1"/>
      <c r="Z92" s="1"/>
      <c r="AA92" s="1"/>
    </row>
    <row r="93" spans="11:27">
      <c r="K93" s="1"/>
      <c r="L93" s="1"/>
      <c r="M93" s="1"/>
      <c r="N93" s="1"/>
      <c r="O93" s="1"/>
      <c r="P93" s="1"/>
      <c r="Q93" s="1"/>
      <c r="R93" s="1"/>
      <c r="S93" s="1"/>
      <c r="T93" s="1"/>
      <c r="U93" s="1"/>
      <c r="V93" s="1"/>
      <c r="W93" s="1"/>
      <c r="X93" s="1"/>
      <c r="Y93" s="1"/>
      <c r="Z93" s="1"/>
      <c r="AA93" s="1"/>
    </row>
    <row r="94" spans="11:27">
      <c r="K94" s="1"/>
      <c r="L94" s="1"/>
      <c r="M94" s="1"/>
      <c r="N94" s="1"/>
      <c r="O94" s="1"/>
      <c r="P94" s="1"/>
      <c r="Q94" s="1"/>
      <c r="R94" s="1"/>
      <c r="S94" s="1"/>
      <c r="T94" s="1"/>
      <c r="U94" s="1"/>
      <c r="V94" s="1"/>
      <c r="W94" s="1"/>
      <c r="X94" s="1"/>
      <c r="Y94" s="1"/>
      <c r="Z94" s="1"/>
      <c r="AA94" s="1"/>
    </row>
    <row r="95" spans="11:27">
      <c r="K95" s="1"/>
      <c r="L95" s="1"/>
      <c r="M95" s="1"/>
      <c r="N95" s="1"/>
      <c r="O95" s="1"/>
      <c r="P95" s="1"/>
      <c r="Q95" s="1"/>
      <c r="R95" s="1"/>
      <c r="S95" s="1"/>
      <c r="T95" s="1"/>
      <c r="U95" s="1"/>
      <c r="V95" s="1"/>
      <c r="W95" s="1"/>
      <c r="X95" s="1"/>
      <c r="Y95" s="1"/>
      <c r="Z95" s="1"/>
      <c r="AA95" s="1"/>
    </row>
    <row r="96" spans="11:27">
      <c r="K96" s="1"/>
      <c r="L96" s="1"/>
      <c r="M96" s="1"/>
      <c r="N96" s="1"/>
      <c r="O96" s="1"/>
      <c r="P96" s="1"/>
      <c r="Q96" s="1"/>
      <c r="R96" s="1"/>
      <c r="S96" s="1"/>
      <c r="T96" s="1"/>
      <c r="U96" s="1"/>
      <c r="V96" s="1"/>
      <c r="W96" s="1"/>
      <c r="X96" s="1"/>
      <c r="Y96" s="1"/>
      <c r="Z96" s="1"/>
      <c r="AA96" s="1"/>
    </row>
    <row r="97" spans="11:27">
      <c r="K97" s="1"/>
      <c r="L97" s="1"/>
      <c r="M97" s="1"/>
      <c r="N97" s="1"/>
      <c r="O97" s="1"/>
      <c r="P97" s="1"/>
      <c r="Q97" s="1"/>
      <c r="R97" s="1"/>
      <c r="S97" s="1"/>
      <c r="T97" s="1"/>
      <c r="U97" s="1"/>
      <c r="V97" s="1"/>
      <c r="W97" s="1"/>
      <c r="X97" s="1"/>
      <c r="Y97" s="1"/>
      <c r="Z97" s="1"/>
      <c r="AA97" s="1"/>
    </row>
    <row r="98" spans="11:27">
      <c r="K98" s="1"/>
      <c r="L98" s="1"/>
      <c r="M98" s="1"/>
      <c r="N98" s="1"/>
      <c r="O98" s="1"/>
      <c r="P98" s="1"/>
      <c r="Q98" s="1"/>
      <c r="R98" s="1"/>
      <c r="S98" s="1"/>
      <c r="T98" s="1"/>
      <c r="U98" s="1"/>
      <c r="V98" s="1"/>
      <c r="W98" s="1"/>
      <c r="X98" s="1"/>
      <c r="Y98" s="1"/>
      <c r="Z98" s="1"/>
      <c r="AA98" s="1"/>
    </row>
    <row r="99" spans="11:27">
      <c r="K99" s="1"/>
      <c r="L99" s="1"/>
      <c r="M99" s="1"/>
      <c r="N99" s="1"/>
      <c r="O99" s="1"/>
      <c r="P99" s="1"/>
      <c r="Q99" s="1"/>
      <c r="R99" s="1"/>
      <c r="S99" s="1"/>
      <c r="T99" s="1"/>
      <c r="U99" s="1"/>
      <c r="V99" s="1"/>
      <c r="W99" s="1"/>
      <c r="X99" s="1"/>
      <c r="Y99" s="1"/>
      <c r="Z99" s="1"/>
      <c r="AA99" s="1"/>
    </row>
    <row r="100" spans="11:27">
      <c r="K100" s="1"/>
      <c r="L100" s="1"/>
      <c r="M100" s="1"/>
      <c r="N100" s="1"/>
      <c r="O100" s="1"/>
      <c r="P100" s="1"/>
      <c r="Q100" s="1"/>
      <c r="R100" s="1"/>
      <c r="S100" s="1"/>
      <c r="T100" s="1"/>
      <c r="U100" s="1"/>
      <c r="V100" s="1"/>
      <c r="W100" s="1"/>
      <c r="X100" s="1"/>
      <c r="Y100" s="1"/>
      <c r="Z100" s="1"/>
      <c r="AA100" s="1"/>
    </row>
    <row r="101" spans="11:27">
      <c r="K101" s="1"/>
      <c r="L101" s="1"/>
      <c r="M101" s="1"/>
      <c r="N101" s="1"/>
      <c r="O101" s="1"/>
      <c r="P101" s="1"/>
      <c r="Q101" s="1"/>
      <c r="R101" s="1"/>
      <c r="S101" s="1"/>
      <c r="T101" s="1"/>
      <c r="U101" s="1"/>
      <c r="V101" s="1"/>
      <c r="W101" s="1"/>
      <c r="X101" s="1"/>
      <c r="Y101" s="1"/>
      <c r="Z101" s="1"/>
      <c r="AA101" s="1"/>
    </row>
    <row r="102" spans="11:27">
      <c r="K102" s="1"/>
      <c r="L102" s="1"/>
      <c r="M102" s="1"/>
      <c r="N102" s="1"/>
      <c r="O102" s="1"/>
      <c r="P102" s="1"/>
      <c r="Q102" s="1"/>
      <c r="R102" s="1"/>
      <c r="S102" s="1"/>
      <c r="T102" s="1"/>
      <c r="U102" s="1"/>
      <c r="V102" s="1"/>
      <c r="W102" s="1"/>
      <c r="X102" s="1"/>
      <c r="Y102" s="1"/>
      <c r="Z102" s="1"/>
      <c r="AA102" s="1"/>
    </row>
    <row r="103" spans="11:27">
      <c r="K103" s="1"/>
      <c r="L103" s="1"/>
      <c r="M103" s="1"/>
      <c r="N103" s="1"/>
      <c r="O103" s="1"/>
      <c r="P103" s="1"/>
      <c r="Q103" s="1"/>
      <c r="R103" s="1"/>
      <c r="S103" s="1"/>
      <c r="T103" s="1"/>
      <c r="U103" s="1"/>
      <c r="V103" s="1"/>
      <c r="W103" s="1"/>
      <c r="X103" s="1"/>
      <c r="Y103" s="1"/>
      <c r="Z103" s="1"/>
      <c r="AA103" s="1"/>
    </row>
    <row r="104" spans="11:27">
      <c r="K104" s="1"/>
      <c r="L104" s="1"/>
      <c r="M104" s="1"/>
      <c r="N104" s="1"/>
      <c r="O104" s="1"/>
      <c r="P104" s="1"/>
      <c r="Q104" s="1"/>
      <c r="R104" s="1"/>
      <c r="S104" s="1"/>
      <c r="T104" s="1"/>
      <c r="U104" s="1"/>
      <c r="V104" s="1"/>
      <c r="W104" s="1"/>
      <c r="X104" s="1"/>
      <c r="Y104" s="1"/>
      <c r="Z104" s="1"/>
      <c r="AA104" s="1"/>
    </row>
    <row r="105" spans="11:27">
      <c r="K105" s="1"/>
      <c r="L105" s="1"/>
      <c r="M105" s="1"/>
      <c r="N105" s="1"/>
      <c r="O105" s="1"/>
      <c r="P105" s="1"/>
      <c r="Q105" s="1"/>
      <c r="R105" s="1"/>
      <c r="S105" s="1"/>
      <c r="T105" s="1"/>
      <c r="U105" s="1"/>
      <c r="V105" s="1"/>
      <c r="W105" s="1"/>
      <c r="X105" s="1"/>
      <c r="Y105" s="1"/>
      <c r="Z105" s="1"/>
      <c r="AA105" s="1"/>
    </row>
    <row r="106" spans="11:27">
      <c r="K106" s="1"/>
      <c r="L106" s="1"/>
      <c r="M106" s="1"/>
      <c r="N106" s="1"/>
      <c r="O106" s="1"/>
      <c r="P106" s="1"/>
      <c r="Q106" s="1"/>
      <c r="R106" s="1"/>
      <c r="S106" s="1"/>
      <c r="T106" s="1"/>
      <c r="U106" s="1"/>
      <c r="V106" s="1"/>
      <c r="W106" s="1"/>
      <c r="X106" s="1"/>
      <c r="Y106" s="1"/>
      <c r="Z106" s="1"/>
      <c r="AA106" s="1"/>
    </row>
    <row r="107" spans="11:27">
      <c r="K107" s="1"/>
      <c r="L107" s="1"/>
      <c r="M107" s="1"/>
      <c r="N107" s="1"/>
      <c r="O107" s="1"/>
      <c r="P107" s="1"/>
      <c r="Q107" s="1"/>
      <c r="R107" s="1"/>
      <c r="S107" s="1"/>
      <c r="T107" s="1"/>
      <c r="U107" s="1"/>
      <c r="V107" s="1"/>
      <c r="W107" s="1"/>
      <c r="X107" s="1"/>
      <c r="Y107" s="1"/>
      <c r="Z107" s="1"/>
      <c r="AA107" s="1"/>
    </row>
  </sheetData>
  <mergeCells count="2">
    <mergeCell ref="B3:B19"/>
    <mergeCell ref="K3:K14"/>
  </mergeCells>
  <pageMargins left="0.7" right="0.7" top="0.75" bottom="0.75" header="0.3" footer="0.3"/>
  <pageSetup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F16D-2FDE-45BA-A056-23C2C025927C}">
  <dimension ref="A1:AM107"/>
  <sheetViews>
    <sheetView workbookViewId="0">
      <selection activeCell="D8" sqref="D8"/>
    </sheetView>
  </sheetViews>
  <sheetFormatPr defaultRowHeight="14.25"/>
  <cols>
    <col min="1" max="1" width="3.9296875" customWidth="1"/>
    <col min="2" max="2" width="3.53125" customWidth="1"/>
    <col min="3" max="3" width="12" customWidth="1"/>
    <col min="4" max="4" width="12.06640625" customWidth="1"/>
    <col min="5" max="5" width="14.33203125" customWidth="1"/>
    <col min="6" max="6" width="19.265625" customWidth="1"/>
    <col min="7" max="7" width="14.265625" style="46" customWidth="1"/>
    <col min="9" max="9" width="0.59765625" customWidth="1"/>
    <col min="10" max="10" width="5.46484375" customWidth="1"/>
    <col min="11" max="11" width="5.59765625" customWidth="1"/>
    <col min="12" max="12" width="13.73046875" customWidth="1"/>
    <col min="13" max="13" width="12" customWidth="1"/>
    <col min="14" max="14" width="12.06640625" customWidth="1"/>
    <col min="15" max="15" width="17.46484375" bestFit="1" customWidth="1"/>
  </cols>
  <sheetData>
    <row r="1" spans="1:39" s="1" customFormat="1" ht="36" customHeight="1">
      <c r="A1" s="20"/>
      <c r="B1" s="91"/>
      <c r="C1" s="9" t="s">
        <v>163</v>
      </c>
      <c r="D1" s="24"/>
      <c r="E1" s="25"/>
      <c r="F1" s="26"/>
      <c r="G1" s="45"/>
      <c r="H1" s="11"/>
      <c r="I1" s="11"/>
      <c r="J1" s="11"/>
      <c r="K1" s="11"/>
      <c r="L1" s="10"/>
      <c r="M1" s="11"/>
      <c r="N1" s="10"/>
      <c r="O1" s="10"/>
    </row>
    <row r="2" spans="1:39">
      <c r="A2" s="1"/>
      <c r="B2" s="1"/>
      <c r="C2" s="1"/>
      <c r="D2" s="1"/>
      <c r="E2" s="1"/>
      <c r="F2" s="1"/>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1"/>
      <c r="B3" s="144" t="s">
        <v>160</v>
      </c>
      <c r="C3" s="110" t="s">
        <v>157</v>
      </c>
      <c r="D3" s="111" t="s">
        <v>156</v>
      </c>
      <c r="E3" s="111" t="s">
        <v>155</v>
      </c>
      <c r="F3" s="111" t="s">
        <v>154</v>
      </c>
      <c r="G3" s="112" t="s">
        <v>159</v>
      </c>
      <c r="I3" s="91"/>
      <c r="J3" s="1"/>
      <c r="K3" s="147" t="s">
        <v>158</v>
      </c>
      <c r="L3" s="112" t="s">
        <v>157</v>
      </c>
      <c r="M3" s="112" t="s">
        <v>156</v>
      </c>
      <c r="N3" s="112" t="s">
        <v>155</v>
      </c>
      <c r="O3" s="112" t="s">
        <v>154</v>
      </c>
      <c r="P3" s="1"/>
      <c r="Q3" s="1"/>
      <c r="R3" s="1"/>
      <c r="S3" s="1"/>
      <c r="T3" s="1"/>
      <c r="U3" s="1"/>
      <c r="V3" s="1"/>
      <c r="W3" s="1"/>
      <c r="X3" s="1"/>
      <c r="Y3" s="1"/>
      <c r="Z3" s="1"/>
      <c r="AA3" s="1"/>
      <c r="AB3" s="1"/>
      <c r="AC3" s="1"/>
      <c r="AD3" s="1"/>
      <c r="AE3" s="1"/>
      <c r="AF3" s="1"/>
      <c r="AG3" s="1"/>
    </row>
    <row r="4" spans="1:39" ht="15.4">
      <c r="A4" s="1"/>
      <c r="B4" s="145"/>
      <c r="C4" s="92">
        <v>12658</v>
      </c>
      <c r="D4" s="93"/>
      <c r="E4" s="93"/>
      <c r="F4" s="93"/>
      <c r="G4" s="92" t="s">
        <v>153</v>
      </c>
      <c r="H4" s="1"/>
      <c r="I4" s="91"/>
      <c r="J4" s="1"/>
      <c r="K4" s="148"/>
      <c r="L4" s="92">
        <v>43564</v>
      </c>
      <c r="M4" s="113" t="s">
        <v>152</v>
      </c>
      <c r="N4" s="114" t="s">
        <v>151</v>
      </c>
      <c r="O4" s="114" t="s">
        <v>145</v>
      </c>
      <c r="P4" s="1"/>
      <c r="Q4" s="1"/>
      <c r="R4" s="1"/>
      <c r="S4" s="1"/>
      <c r="T4" s="1"/>
      <c r="U4" s="1"/>
      <c r="V4" s="1"/>
      <c r="W4" s="1"/>
      <c r="X4" s="1"/>
      <c r="Y4" s="1"/>
      <c r="Z4" s="1"/>
    </row>
    <row r="5" spans="1:39" ht="15.4">
      <c r="A5" s="1"/>
      <c r="B5" s="145"/>
      <c r="C5" s="92">
        <v>23432</v>
      </c>
      <c r="D5" s="93"/>
      <c r="E5" s="93"/>
      <c r="F5" s="93"/>
      <c r="G5" s="92" t="s">
        <v>150</v>
      </c>
      <c r="H5" s="1"/>
      <c r="I5" s="91"/>
      <c r="J5" s="1"/>
      <c r="K5" s="148"/>
      <c r="L5" s="92">
        <v>43577</v>
      </c>
      <c r="M5" s="92" t="s">
        <v>149</v>
      </c>
      <c r="N5" s="95" t="s">
        <v>148</v>
      </c>
      <c r="O5" s="95" t="s">
        <v>145</v>
      </c>
      <c r="P5" s="1"/>
      <c r="Q5" s="1"/>
      <c r="R5" s="1"/>
      <c r="S5" s="1"/>
      <c r="T5" s="1"/>
      <c r="U5" s="1"/>
      <c r="V5" s="1"/>
      <c r="W5" s="1"/>
      <c r="X5" s="1"/>
      <c r="Y5" s="1"/>
      <c r="Z5" s="1"/>
    </row>
    <row r="6" spans="1:39" ht="15.4">
      <c r="A6" s="1"/>
      <c r="B6" s="145"/>
      <c r="C6" s="92">
        <v>23432</v>
      </c>
      <c r="D6" s="93"/>
      <c r="E6" s="93"/>
      <c r="F6" s="93"/>
      <c r="G6" s="92" t="s">
        <v>135</v>
      </c>
      <c r="H6" s="1"/>
      <c r="I6" s="91"/>
      <c r="J6" s="1"/>
      <c r="K6" s="148"/>
      <c r="L6" s="92">
        <v>91636</v>
      </c>
      <c r="M6" s="92" t="s">
        <v>147</v>
      </c>
      <c r="N6" s="95" t="s">
        <v>146</v>
      </c>
      <c r="O6" s="95" t="s">
        <v>145</v>
      </c>
      <c r="P6" s="1"/>
      <c r="Q6" s="1"/>
      <c r="R6" s="1"/>
      <c r="S6" s="1"/>
      <c r="T6" s="1"/>
      <c r="U6" s="1"/>
      <c r="V6" s="1"/>
      <c r="W6" s="1"/>
      <c r="X6" s="1"/>
      <c r="Y6" s="1"/>
      <c r="Z6" s="1"/>
    </row>
    <row r="7" spans="1:39" ht="15.4">
      <c r="A7" s="1"/>
      <c r="B7" s="145"/>
      <c r="C7" s="92">
        <v>23432</v>
      </c>
      <c r="D7" s="93"/>
      <c r="E7" s="93"/>
      <c r="F7" s="93"/>
      <c r="G7" s="92" t="s">
        <v>144</v>
      </c>
      <c r="H7" s="1"/>
      <c r="I7" s="91"/>
      <c r="J7" s="1"/>
      <c r="K7" s="148"/>
      <c r="L7" s="92">
        <v>12658</v>
      </c>
      <c r="M7" s="92" t="s">
        <v>143</v>
      </c>
      <c r="N7" s="95" t="s">
        <v>142</v>
      </c>
      <c r="O7" s="95" t="s">
        <v>136</v>
      </c>
      <c r="P7" s="1"/>
      <c r="Q7" s="1"/>
      <c r="R7" s="1"/>
      <c r="S7" s="1"/>
      <c r="T7" s="1"/>
      <c r="U7" s="1"/>
      <c r="V7" s="1"/>
      <c r="W7" s="1"/>
      <c r="X7" s="1"/>
      <c r="Y7" s="1"/>
      <c r="Z7" s="1"/>
    </row>
    <row r="8" spans="1:39" ht="15.4">
      <c r="A8" s="1"/>
      <c r="B8" s="145"/>
      <c r="C8" s="92">
        <v>32466</v>
      </c>
      <c r="D8" s="93"/>
      <c r="E8" s="93"/>
      <c r="F8" s="93"/>
      <c r="G8" s="92" t="s">
        <v>141</v>
      </c>
      <c r="H8" s="1"/>
      <c r="I8" s="91"/>
      <c r="J8" s="1"/>
      <c r="K8" s="148"/>
      <c r="L8" s="92">
        <v>46545</v>
      </c>
      <c r="M8" s="92" t="s">
        <v>140</v>
      </c>
      <c r="N8" s="95" t="s">
        <v>139</v>
      </c>
      <c r="O8" s="95" t="s">
        <v>136</v>
      </c>
      <c r="P8" s="1"/>
      <c r="Q8" s="1"/>
      <c r="R8" s="1"/>
      <c r="S8" s="1"/>
      <c r="T8" s="1"/>
      <c r="U8" s="1"/>
      <c r="V8" s="1"/>
      <c r="W8" s="1"/>
      <c r="X8" s="1"/>
      <c r="Y8" s="1"/>
      <c r="Z8" s="1"/>
    </row>
    <row r="9" spans="1:39" ht="15.4">
      <c r="A9" s="1"/>
      <c r="B9" s="145"/>
      <c r="C9" s="92">
        <v>32466</v>
      </c>
      <c r="D9" s="93"/>
      <c r="E9" s="93"/>
      <c r="F9" s="93"/>
      <c r="G9" s="92" t="s">
        <v>132</v>
      </c>
      <c r="H9" s="1"/>
      <c r="I9" s="91"/>
      <c r="J9" s="1"/>
      <c r="K9" s="148"/>
      <c r="L9" s="92">
        <v>97424</v>
      </c>
      <c r="M9" s="92" t="s">
        <v>138</v>
      </c>
      <c r="N9" s="95" t="s">
        <v>137</v>
      </c>
      <c r="O9" s="95" t="s">
        <v>136</v>
      </c>
      <c r="P9" s="1"/>
      <c r="Q9" s="1"/>
      <c r="R9" s="1"/>
      <c r="S9" s="1"/>
      <c r="T9" s="1"/>
      <c r="U9" s="1"/>
      <c r="V9" s="1"/>
      <c r="W9" s="1"/>
      <c r="X9" s="1"/>
      <c r="Y9" s="1"/>
      <c r="Z9" s="1"/>
    </row>
    <row r="10" spans="1:39" ht="15.4">
      <c r="A10" s="1"/>
      <c r="B10" s="145"/>
      <c r="C10" s="92">
        <v>43577</v>
      </c>
      <c r="D10" s="93"/>
      <c r="E10" s="93"/>
      <c r="F10" s="93"/>
      <c r="G10" s="92" t="s">
        <v>135</v>
      </c>
      <c r="H10" s="1"/>
      <c r="I10" s="91"/>
      <c r="J10" s="1"/>
      <c r="K10" s="148"/>
      <c r="L10" s="92">
        <v>32466</v>
      </c>
      <c r="M10" s="92" t="s">
        <v>134</v>
      </c>
      <c r="N10" s="95" t="s">
        <v>133</v>
      </c>
      <c r="O10" s="95" t="s">
        <v>127</v>
      </c>
      <c r="P10" s="1"/>
      <c r="Q10" s="1"/>
      <c r="R10" s="1"/>
      <c r="S10" s="1"/>
      <c r="T10" s="1"/>
      <c r="U10" s="1"/>
      <c r="V10" s="1"/>
      <c r="W10" s="1"/>
      <c r="X10" s="1"/>
      <c r="Y10" s="1"/>
      <c r="Z10" s="1"/>
    </row>
    <row r="11" spans="1:39" ht="15.4">
      <c r="A11" s="1"/>
      <c r="B11" s="145"/>
      <c r="C11" s="92">
        <v>46545</v>
      </c>
      <c r="D11" s="93"/>
      <c r="E11" s="93"/>
      <c r="F11" s="93"/>
      <c r="G11" s="92" t="s">
        <v>132</v>
      </c>
      <c r="H11" s="1"/>
      <c r="I11" s="91"/>
      <c r="J11" s="1"/>
      <c r="K11" s="148"/>
      <c r="L11" s="92">
        <v>72430</v>
      </c>
      <c r="M11" s="92" t="s">
        <v>131</v>
      </c>
      <c r="N11" s="95" t="s">
        <v>130</v>
      </c>
      <c r="O11" s="95" t="s">
        <v>127</v>
      </c>
      <c r="P11" s="1"/>
      <c r="Q11" s="1"/>
      <c r="R11" s="1"/>
      <c r="S11" s="1"/>
      <c r="T11" s="1"/>
      <c r="U11" s="1"/>
      <c r="V11" s="1"/>
      <c r="W11" s="1"/>
      <c r="X11" s="1"/>
      <c r="Y11" s="1"/>
      <c r="Z11" s="1"/>
    </row>
    <row r="12" spans="1:39" ht="15.4">
      <c r="A12" s="1"/>
      <c r="B12" s="145"/>
      <c r="C12" s="92">
        <v>54634</v>
      </c>
      <c r="D12" s="93"/>
      <c r="E12" s="93"/>
      <c r="F12" s="93"/>
      <c r="G12" s="92" t="s">
        <v>120</v>
      </c>
      <c r="H12" s="1"/>
      <c r="I12" s="91"/>
      <c r="J12" s="1"/>
      <c r="K12" s="148"/>
      <c r="L12" s="92">
        <v>90654</v>
      </c>
      <c r="M12" s="92" t="s">
        <v>129</v>
      </c>
      <c r="N12" s="95" t="s">
        <v>128</v>
      </c>
      <c r="O12" s="95" t="s">
        <v>127</v>
      </c>
      <c r="P12" s="1"/>
      <c r="Q12" s="1"/>
      <c r="R12" s="1"/>
      <c r="S12" s="1"/>
      <c r="T12" s="1"/>
      <c r="U12" s="1"/>
      <c r="V12" s="1"/>
      <c r="W12" s="1"/>
      <c r="X12" s="1"/>
      <c r="Y12" s="1"/>
      <c r="Z12" s="1"/>
    </row>
    <row r="13" spans="1:39" ht="15.4">
      <c r="A13" s="1"/>
      <c r="B13" s="145"/>
      <c r="C13" s="92">
        <v>72430</v>
      </c>
      <c r="D13" s="93"/>
      <c r="E13" s="93"/>
      <c r="F13" s="93"/>
      <c r="G13" s="92" t="s">
        <v>119</v>
      </c>
      <c r="H13" s="1"/>
      <c r="I13" s="91"/>
      <c r="J13" s="1"/>
      <c r="K13" s="148"/>
      <c r="L13" s="92">
        <v>23432</v>
      </c>
      <c r="M13" s="92" t="s">
        <v>126</v>
      </c>
      <c r="N13" s="95" t="s">
        <v>125</v>
      </c>
      <c r="O13" s="95" t="s">
        <v>121</v>
      </c>
      <c r="P13" s="1"/>
      <c r="Q13" s="1"/>
      <c r="R13" s="1"/>
      <c r="S13" s="1"/>
      <c r="T13" s="1"/>
      <c r="U13" s="1"/>
      <c r="V13" s="1"/>
      <c r="W13" s="1"/>
      <c r="X13" s="1"/>
      <c r="Y13" s="1"/>
      <c r="Z13" s="1"/>
    </row>
    <row r="14" spans="1:39" ht="15.4">
      <c r="A14" s="1"/>
      <c r="B14" s="145"/>
      <c r="C14" s="92">
        <v>72430</v>
      </c>
      <c r="D14" s="93"/>
      <c r="E14" s="93"/>
      <c r="F14" s="93"/>
      <c r="G14" s="92" t="s">
        <v>124</v>
      </c>
      <c r="H14" s="1"/>
      <c r="I14" s="91"/>
      <c r="J14" s="1"/>
      <c r="K14" s="149"/>
      <c r="L14" s="115">
        <v>54634</v>
      </c>
      <c r="M14" s="115" t="s">
        <v>123</v>
      </c>
      <c r="N14" s="116" t="s">
        <v>122</v>
      </c>
      <c r="O14" s="116" t="s">
        <v>121</v>
      </c>
      <c r="P14" s="1"/>
      <c r="Q14" s="1"/>
      <c r="R14" s="1"/>
      <c r="S14" s="1"/>
      <c r="T14" s="1"/>
      <c r="U14" s="1"/>
      <c r="V14" s="1"/>
      <c r="W14" s="1"/>
      <c r="X14" s="1"/>
      <c r="Y14" s="1"/>
      <c r="Z14" s="1"/>
    </row>
    <row r="15" spans="1:39" ht="15.4">
      <c r="A15" s="1"/>
      <c r="B15" s="145"/>
      <c r="C15" s="92">
        <v>90654</v>
      </c>
      <c r="D15" s="93"/>
      <c r="E15" s="93"/>
      <c r="F15" s="93"/>
      <c r="G15" s="92" t="s">
        <v>120</v>
      </c>
      <c r="H15" s="1"/>
      <c r="I15" s="91"/>
      <c r="J15" s="1"/>
      <c r="K15" s="1"/>
      <c r="L15" s="1"/>
      <c r="M15" s="1"/>
      <c r="N15" s="1"/>
      <c r="O15" s="1"/>
      <c r="P15" s="1"/>
      <c r="Q15" s="1"/>
      <c r="R15" s="1"/>
      <c r="S15" s="1"/>
      <c r="T15" s="1"/>
      <c r="U15" s="1"/>
      <c r="V15" s="1"/>
      <c r="W15" s="1"/>
      <c r="X15" s="1"/>
      <c r="Y15" s="1"/>
      <c r="Z15" s="1"/>
    </row>
    <row r="16" spans="1:39" ht="15.4">
      <c r="A16" s="1"/>
      <c r="B16" s="145"/>
      <c r="C16" s="92">
        <v>91636</v>
      </c>
      <c r="D16" s="93"/>
      <c r="E16" s="93"/>
      <c r="F16" s="93"/>
      <c r="G16" s="92" t="s">
        <v>119</v>
      </c>
      <c r="H16" s="1"/>
      <c r="I16" s="91"/>
      <c r="J16" s="1"/>
      <c r="K16" s="1"/>
      <c r="L16" s="1"/>
      <c r="M16" s="1"/>
      <c r="N16" s="1"/>
      <c r="O16" s="1"/>
      <c r="P16" s="1"/>
      <c r="Q16" s="1"/>
      <c r="R16" s="1"/>
      <c r="S16" s="1"/>
      <c r="T16" s="1"/>
      <c r="U16" s="1"/>
      <c r="V16" s="1"/>
      <c r="W16" s="1"/>
      <c r="X16" s="1"/>
      <c r="Y16" s="1"/>
      <c r="Z16" s="1"/>
    </row>
    <row r="17" spans="1:26" ht="15.4">
      <c r="A17" s="1"/>
      <c r="B17" s="145"/>
      <c r="C17" s="92">
        <v>97424</v>
      </c>
      <c r="D17" s="93"/>
      <c r="E17" s="93"/>
      <c r="F17" s="93"/>
      <c r="G17" s="92" t="s">
        <v>118</v>
      </c>
      <c r="H17" s="1"/>
      <c r="I17" s="91"/>
      <c r="J17" s="1"/>
      <c r="K17" s="1"/>
      <c r="L17" s="1"/>
      <c r="M17" s="1"/>
      <c r="N17" s="1"/>
      <c r="O17" s="1"/>
      <c r="P17" s="1"/>
      <c r="Q17" s="1"/>
      <c r="R17" s="1"/>
      <c r="S17" s="1"/>
      <c r="T17" s="1"/>
      <c r="U17" s="1"/>
      <c r="V17" s="1"/>
      <c r="W17" s="1"/>
      <c r="X17" s="1"/>
      <c r="Y17" s="1"/>
      <c r="Z17" s="1"/>
    </row>
    <row r="18" spans="1:26" ht="15.4">
      <c r="A18" s="1"/>
      <c r="B18" s="145"/>
      <c r="C18" s="92">
        <v>97424</v>
      </c>
      <c r="D18" s="93"/>
      <c r="E18" s="93"/>
      <c r="F18" s="93"/>
      <c r="G18" s="92" t="s">
        <v>117</v>
      </c>
      <c r="H18" s="1"/>
      <c r="I18" s="91"/>
      <c r="J18" s="1"/>
      <c r="K18" s="1"/>
      <c r="L18" s="1"/>
      <c r="M18" s="1"/>
      <c r="N18" s="1"/>
      <c r="O18" s="1"/>
      <c r="P18" s="1"/>
      <c r="Q18" s="1"/>
      <c r="R18" s="1"/>
      <c r="S18" s="1"/>
      <c r="T18" s="1"/>
      <c r="U18" s="1"/>
      <c r="V18" s="1"/>
      <c r="W18" s="1"/>
      <c r="X18" s="1"/>
      <c r="Y18" s="1"/>
      <c r="Z18" s="1"/>
    </row>
    <row r="19" spans="1:26" ht="15.4">
      <c r="A19" s="1"/>
      <c r="B19" s="146"/>
      <c r="C19" s="115">
        <v>97424</v>
      </c>
      <c r="D19" s="93"/>
      <c r="E19" s="93"/>
      <c r="F19" s="93"/>
      <c r="G19" s="115" t="s">
        <v>116</v>
      </c>
      <c r="H19" s="1"/>
      <c r="I19" s="91"/>
      <c r="J19" s="1"/>
      <c r="K19" s="1"/>
      <c r="L19" s="1"/>
      <c r="M19" s="1"/>
      <c r="N19" s="1"/>
      <c r="O19" s="1"/>
      <c r="P19" s="1"/>
      <c r="Q19" s="1"/>
      <c r="R19" s="1"/>
      <c r="S19" s="1"/>
      <c r="T19" s="1"/>
      <c r="U19" s="1"/>
      <c r="V19" s="1"/>
      <c r="W19" s="1"/>
      <c r="X19" s="1"/>
      <c r="Y19" s="1"/>
      <c r="Z19" s="1"/>
    </row>
    <row r="20" spans="1:26">
      <c r="A20" s="1"/>
      <c r="B20" s="1"/>
      <c r="C20" s="1"/>
      <c r="D20" s="1"/>
      <c r="E20" s="1"/>
      <c r="F20" s="1"/>
      <c r="G20" s="4"/>
      <c r="H20" s="1"/>
      <c r="I20" s="91"/>
      <c r="J20" s="1"/>
      <c r="K20" s="1"/>
      <c r="L20" s="1"/>
      <c r="M20" s="1"/>
      <c r="N20" s="1"/>
      <c r="O20" s="1"/>
      <c r="P20" s="1"/>
      <c r="Q20" s="1"/>
      <c r="R20" s="1"/>
      <c r="S20" s="1"/>
      <c r="T20" s="1"/>
      <c r="U20" s="1"/>
      <c r="V20" s="1"/>
      <c r="W20" s="1"/>
      <c r="X20" s="1"/>
      <c r="Y20" s="1"/>
      <c r="Z20" s="1"/>
    </row>
    <row r="21" spans="1:26">
      <c r="A21" s="1"/>
      <c r="B21" s="1"/>
      <c r="C21" s="1"/>
      <c r="D21" s="1"/>
      <c r="E21" s="1"/>
      <c r="F21" s="1"/>
      <c r="G21" s="4"/>
      <c r="H21" s="1"/>
      <c r="I21" s="91"/>
      <c r="J21" s="1"/>
      <c r="K21" s="1"/>
      <c r="L21" s="1"/>
      <c r="M21" s="1"/>
      <c r="N21" s="1"/>
      <c r="O21" s="1"/>
      <c r="P21" s="1"/>
      <c r="Q21" s="1"/>
      <c r="R21" s="1"/>
      <c r="S21" s="1"/>
      <c r="T21" s="1"/>
      <c r="U21" s="1"/>
      <c r="V21" s="1"/>
      <c r="W21" s="1"/>
      <c r="X21" s="1"/>
      <c r="Y21" s="1"/>
      <c r="Z21" s="1"/>
    </row>
    <row r="22" spans="1:26">
      <c r="A22" s="1"/>
      <c r="B22" s="1"/>
      <c r="C22" s="1"/>
      <c r="D22" s="1"/>
      <c r="E22" s="1"/>
      <c r="F22" s="1"/>
      <c r="G22" s="4"/>
      <c r="H22" s="1"/>
      <c r="I22" s="91"/>
      <c r="J22" s="1"/>
      <c r="K22" s="1"/>
      <c r="L22" s="1"/>
      <c r="M22" s="1"/>
      <c r="N22" s="1"/>
      <c r="O22" s="1"/>
      <c r="P22" s="1"/>
      <c r="Q22" s="1"/>
      <c r="R22" s="1"/>
      <c r="S22" s="1"/>
      <c r="T22" s="1"/>
      <c r="U22" s="1"/>
      <c r="V22" s="1"/>
      <c r="W22" s="1"/>
      <c r="X22" s="1"/>
      <c r="Y22" s="1"/>
      <c r="Z22" s="1"/>
    </row>
    <row r="23" spans="1:26">
      <c r="A23" s="1"/>
      <c r="B23" s="1"/>
      <c r="C23" s="1"/>
      <c r="D23" s="1"/>
      <c r="E23" s="1"/>
      <c r="F23" s="1"/>
      <c r="G23" s="4"/>
      <c r="H23" s="1"/>
      <c r="I23" s="91"/>
      <c r="J23" s="1"/>
      <c r="K23" s="1"/>
      <c r="L23" s="1"/>
      <c r="M23" s="1"/>
      <c r="N23" s="1"/>
      <c r="O23" s="1"/>
      <c r="P23" s="1"/>
      <c r="Q23" s="1"/>
      <c r="R23" s="1"/>
      <c r="S23" s="1"/>
      <c r="T23" s="1"/>
      <c r="U23" s="1"/>
      <c r="V23" s="1"/>
      <c r="W23" s="1"/>
      <c r="X23" s="1"/>
      <c r="Y23" s="1"/>
      <c r="Z23" s="1"/>
    </row>
    <row r="24" spans="1:26">
      <c r="A24" s="1"/>
      <c r="B24" s="1"/>
      <c r="C24" s="1"/>
      <c r="D24" s="1"/>
      <c r="E24" s="1"/>
      <c r="F24" s="1"/>
      <c r="G24" s="4"/>
      <c r="H24" s="1"/>
      <c r="I24" s="91"/>
      <c r="J24" s="1"/>
      <c r="K24" s="1"/>
      <c r="L24" s="1"/>
      <c r="M24" s="1"/>
      <c r="N24" s="1"/>
      <c r="O24" s="1"/>
      <c r="P24" s="1"/>
      <c r="Q24" s="1"/>
      <c r="R24" s="1"/>
      <c r="S24" s="1"/>
      <c r="T24" s="1"/>
      <c r="U24" s="1"/>
      <c r="V24" s="1"/>
      <c r="W24" s="1"/>
      <c r="X24" s="1"/>
      <c r="Y24" s="1"/>
      <c r="Z24" s="1"/>
    </row>
    <row r="25" spans="1:26">
      <c r="A25" s="1"/>
      <c r="B25" s="1"/>
      <c r="C25" s="1"/>
      <c r="D25" s="1"/>
      <c r="E25" s="1"/>
      <c r="F25" s="1"/>
      <c r="G25" s="4"/>
      <c r="H25" s="1"/>
      <c r="K25" s="1"/>
      <c r="L25" s="1"/>
      <c r="M25" s="1"/>
      <c r="N25" s="1"/>
      <c r="O25" s="1"/>
      <c r="P25" s="1"/>
      <c r="Q25" s="1"/>
      <c r="R25" s="1"/>
      <c r="S25" s="1"/>
      <c r="T25" s="1"/>
      <c r="U25" s="1"/>
      <c r="V25" s="1"/>
      <c r="W25" s="1"/>
      <c r="X25" s="1"/>
      <c r="Y25" s="1"/>
      <c r="Z25" s="1"/>
    </row>
    <row r="26" spans="1:26">
      <c r="A26" s="1"/>
      <c r="B26" s="1"/>
      <c r="C26" s="1"/>
      <c r="D26" s="1"/>
      <c r="E26" s="1"/>
      <c r="F26" s="1"/>
      <c r="G26" s="4"/>
      <c r="H26" s="1"/>
      <c r="K26" s="1"/>
      <c r="L26" s="1"/>
      <c r="M26" s="1"/>
      <c r="N26" s="1"/>
      <c r="O26" s="1"/>
      <c r="P26" s="1"/>
      <c r="Q26" s="1"/>
      <c r="R26" s="1"/>
      <c r="S26" s="1"/>
      <c r="T26" s="1"/>
      <c r="U26" s="1"/>
      <c r="V26" s="1"/>
      <c r="W26" s="1"/>
      <c r="X26" s="1"/>
      <c r="Y26" s="1"/>
      <c r="Z26" s="1"/>
    </row>
    <row r="27" spans="1:26">
      <c r="A27" s="1"/>
      <c r="B27" s="1"/>
      <c r="C27" s="1"/>
      <c r="D27" s="1"/>
      <c r="E27" s="1"/>
      <c r="F27" s="1"/>
      <c r="G27" s="4"/>
      <c r="H27" s="1"/>
      <c r="K27" s="1"/>
      <c r="L27" s="1"/>
      <c r="M27" s="1"/>
      <c r="N27" s="1"/>
      <c r="O27" s="1"/>
      <c r="P27" s="1"/>
      <c r="Q27" s="1"/>
      <c r="R27" s="1"/>
      <c r="S27" s="1"/>
      <c r="T27" s="1"/>
      <c r="U27" s="1"/>
      <c r="V27" s="1"/>
      <c r="W27" s="1"/>
      <c r="X27" s="1"/>
      <c r="Y27" s="1"/>
      <c r="Z27" s="1"/>
    </row>
    <row r="28" spans="1:26">
      <c r="A28" s="1"/>
      <c r="B28" s="1"/>
      <c r="C28" s="1"/>
      <c r="D28" s="1"/>
      <c r="E28" s="1"/>
      <c r="F28" s="1"/>
      <c r="G28" s="4"/>
      <c r="H28" s="1"/>
      <c r="K28" s="1"/>
      <c r="L28" s="1"/>
      <c r="M28" s="1"/>
      <c r="N28" s="1"/>
      <c r="O28" s="1"/>
      <c r="P28" s="1"/>
      <c r="Q28" s="1"/>
      <c r="R28" s="1"/>
      <c r="S28" s="1"/>
      <c r="T28" s="1"/>
      <c r="U28" s="1"/>
      <c r="V28" s="1"/>
      <c r="W28" s="1"/>
      <c r="X28" s="1"/>
      <c r="Y28" s="1"/>
      <c r="Z28" s="1"/>
    </row>
    <row r="29" spans="1:26">
      <c r="A29" s="1"/>
      <c r="B29" s="1"/>
      <c r="C29" s="1"/>
      <c r="D29" s="1"/>
      <c r="E29" s="1"/>
      <c r="F29" s="1"/>
      <c r="G29" s="4"/>
      <c r="H29" s="1"/>
      <c r="K29" s="1"/>
      <c r="L29" s="1"/>
      <c r="M29" s="1"/>
      <c r="N29" s="1"/>
      <c r="O29" s="1"/>
      <c r="P29" s="1"/>
      <c r="Q29" s="1"/>
      <c r="R29" s="1"/>
      <c r="S29" s="1"/>
      <c r="T29" s="1"/>
      <c r="U29" s="1"/>
      <c r="V29" s="1"/>
      <c r="W29" s="1"/>
      <c r="X29" s="1"/>
      <c r="Y29" s="1"/>
      <c r="Z29" s="1"/>
    </row>
    <row r="30" spans="1:26">
      <c r="A30" s="1"/>
      <c r="B30" s="1"/>
      <c r="C30" s="1"/>
      <c r="D30" s="1"/>
      <c r="E30" s="1"/>
      <c r="F30" s="1"/>
      <c r="G30" s="4"/>
      <c r="H30" s="1"/>
      <c r="K30" s="1"/>
      <c r="L30" s="1"/>
      <c r="M30" s="1"/>
      <c r="N30" s="1"/>
      <c r="O30" s="1"/>
      <c r="P30" s="1"/>
      <c r="Q30" s="1"/>
      <c r="R30" s="1"/>
      <c r="S30" s="1"/>
      <c r="T30" s="1"/>
      <c r="U30" s="1"/>
      <c r="V30" s="1"/>
      <c r="W30" s="1"/>
      <c r="X30" s="1"/>
      <c r="Y30" s="1"/>
      <c r="Z30" s="1"/>
    </row>
    <row r="31" spans="1:26">
      <c r="A31" s="1"/>
      <c r="B31" s="1"/>
      <c r="C31" s="1"/>
      <c r="D31" s="1"/>
      <c r="E31" s="1"/>
      <c r="F31" s="1"/>
      <c r="G31" s="4"/>
      <c r="H31" s="1"/>
      <c r="K31" s="1"/>
      <c r="L31" s="1"/>
      <c r="M31" s="1"/>
      <c r="N31" s="1"/>
      <c r="O31" s="1"/>
      <c r="P31" s="1"/>
      <c r="Q31" s="1"/>
      <c r="R31" s="1"/>
      <c r="S31" s="1"/>
      <c r="T31" s="1"/>
      <c r="U31" s="1"/>
      <c r="V31" s="1"/>
      <c r="W31" s="1"/>
      <c r="X31" s="1"/>
      <c r="Y31" s="1"/>
      <c r="Z31" s="1"/>
    </row>
    <row r="32" spans="1:26">
      <c r="A32" s="1"/>
      <c r="B32" s="1"/>
      <c r="C32" s="1"/>
      <c r="D32" s="1"/>
      <c r="E32" s="1"/>
      <c r="F32" s="1"/>
      <c r="G32" s="4"/>
      <c r="H32" s="1"/>
      <c r="K32" s="1"/>
      <c r="L32" s="1"/>
      <c r="M32" s="1"/>
      <c r="N32" s="1"/>
      <c r="O32" s="1"/>
      <c r="P32" s="1"/>
      <c r="Q32" s="1"/>
      <c r="R32" s="1"/>
      <c r="S32" s="1"/>
      <c r="T32" s="1"/>
      <c r="U32" s="1"/>
      <c r="V32" s="1"/>
      <c r="W32" s="1"/>
      <c r="X32" s="1"/>
      <c r="Y32" s="1"/>
      <c r="Z32" s="1"/>
    </row>
    <row r="33" spans="1:26">
      <c r="A33" s="1"/>
      <c r="B33" s="1"/>
      <c r="C33" s="1"/>
      <c r="D33" s="1"/>
      <c r="E33" s="1"/>
      <c r="F33" s="1"/>
      <c r="G33" s="4"/>
      <c r="H33" s="1"/>
      <c r="K33" s="1"/>
      <c r="L33" s="1"/>
      <c r="M33" s="1"/>
      <c r="N33" s="1"/>
      <c r="O33" s="1"/>
      <c r="P33" s="1"/>
      <c r="Q33" s="1"/>
      <c r="R33" s="1"/>
      <c r="S33" s="1"/>
      <c r="T33" s="1"/>
      <c r="U33" s="1"/>
      <c r="V33" s="1"/>
      <c r="W33" s="1"/>
      <c r="X33" s="1"/>
      <c r="Y33" s="1"/>
      <c r="Z33" s="1"/>
    </row>
    <row r="34" spans="1:26">
      <c r="A34" s="1"/>
      <c r="B34" s="1"/>
      <c r="C34" s="1"/>
      <c r="D34" s="1"/>
      <c r="E34" s="1"/>
      <c r="F34" s="1"/>
      <c r="G34" s="4"/>
      <c r="H34" s="1"/>
      <c r="K34" s="1"/>
      <c r="L34" s="1"/>
      <c r="M34" s="1"/>
      <c r="N34" s="1"/>
      <c r="O34" s="1"/>
      <c r="P34" s="1"/>
      <c r="Q34" s="1"/>
      <c r="R34" s="1"/>
      <c r="S34" s="1"/>
      <c r="T34" s="1"/>
      <c r="U34" s="1"/>
      <c r="V34" s="1"/>
      <c r="W34" s="1"/>
      <c r="X34" s="1"/>
      <c r="Y34" s="1"/>
      <c r="Z34" s="1"/>
    </row>
    <row r="35" spans="1:26">
      <c r="A35" s="1"/>
      <c r="B35" s="1"/>
      <c r="C35" s="1"/>
      <c r="D35" s="1"/>
      <c r="E35" s="1"/>
      <c r="F35" s="1"/>
      <c r="G35" s="4"/>
      <c r="H35" s="1"/>
      <c r="K35" s="1"/>
      <c r="L35" s="1"/>
      <c r="M35" s="1"/>
      <c r="N35" s="1"/>
      <c r="O35" s="1"/>
      <c r="P35" s="1"/>
      <c r="Q35" s="1"/>
      <c r="R35" s="1"/>
      <c r="S35" s="1"/>
      <c r="T35" s="1"/>
      <c r="U35" s="1"/>
      <c r="V35" s="1"/>
      <c r="W35" s="1"/>
      <c r="X35" s="1"/>
      <c r="Y35" s="1"/>
      <c r="Z35" s="1"/>
    </row>
    <row r="36" spans="1:26">
      <c r="A36" s="1"/>
      <c r="B36" s="1"/>
      <c r="C36" s="1"/>
      <c r="D36" s="1"/>
      <c r="E36" s="1"/>
      <c r="F36" s="1"/>
      <c r="G36" s="4"/>
      <c r="H36" s="1"/>
      <c r="K36" s="1"/>
      <c r="L36" s="1"/>
      <c r="M36" s="1"/>
      <c r="N36" s="1"/>
      <c r="O36" s="1"/>
      <c r="P36" s="1"/>
      <c r="Q36" s="1"/>
      <c r="R36" s="1"/>
      <c r="S36" s="1"/>
      <c r="T36" s="1"/>
      <c r="U36" s="1"/>
      <c r="V36" s="1"/>
      <c r="W36" s="1"/>
      <c r="X36" s="1"/>
      <c r="Y36" s="1"/>
      <c r="Z36" s="1"/>
    </row>
    <row r="37" spans="1:26">
      <c r="A37" s="1"/>
      <c r="C37" s="1"/>
      <c r="D37" s="1"/>
      <c r="E37" s="1"/>
      <c r="F37" s="1"/>
      <c r="G37" s="4"/>
      <c r="H37" s="1"/>
      <c r="K37" s="1"/>
      <c r="L37" s="1"/>
      <c r="M37" s="1"/>
      <c r="N37" s="1"/>
      <c r="O37" s="1"/>
      <c r="P37" s="1"/>
      <c r="Q37" s="1"/>
      <c r="R37" s="1"/>
      <c r="S37" s="1"/>
      <c r="T37" s="1"/>
      <c r="U37" s="1"/>
      <c r="V37" s="1"/>
      <c r="W37" s="1"/>
      <c r="X37" s="1"/>
      <c r="Y37" s="1"/>
      <c r="Z37" s="1"/>
    </row>
    <row r="38" spans="1:26">
      <c r="A38" s="1"/>
      <c r="K38" s="1"/>
      <c r="L38" s="1"/>
      <c r="M38" s="1"/>
      <c r="N38" s="1"/>
      <c r="O38" s="1"/>
      <c r="P38" s="1"/>
      <c r="Q38" s="1"/>
      <c r="R38" s="1"/>
      <c r="S38" s="1"/>
      <c r="T38" s="1"/>
      <c r="U38" s="1"/>
      <c r="V38" s="1"/>
      <c r="W38" s="1"/>
      <c r="X38" s="1"/>
      <c r="Y38" s="1"/>
      <c r="Z38" s="1"/>
    </row>
    <row r="39" spans="1:26">
      <c r="A39" s="1"/>
      <c r="K39" s="1"/>
      <c r="L39" s="1"/>
      <c r="M39" s="1"/>
      <c r="N39" s="1"/>
      <c r="O39" s="1"/>
      <c r="P39" s="1"/>
      <c r="Q39" s="1"/>
      <c r="R39" s="1"/>
      <c r="S39" s="1"/>
      <c r="T39" s="1"/>
      <c r="U39" s="1"/>
      <c r="V39" s="1"/>
      <c r="W39" s="1"/>
      <c r="X39" s="1"/>
      <c r="Y39" s="1"/>
      <c r="Z39" s="1"/>
    </row>
    <row r="40" spans="1:26">
      <c r="A40" s="1"/>
      <c r="K40" s="1"/>
      <c r="L40" s="1"/>
      <c r="M40" s="1"/>
      <c r="N40" s="1"/>
      <c r="O40" s="1"/>
      <c r="P40" s="1"/>
      <c r="Q40" s="1"/>
      <c r="R40" s="1"/>
      <c r="S40" s="1"/>
      <c r="T40" s="1"/>
      <c r="U40" s="1"/>
      <c r="V40" s="1"/>
      <c r="W40" s="1"/>
      <c r="X40" s="1"/>
      <c r="Y40" s="1"/>
      <c r="Z40" s="1"/>
    </row>
    <row r="41" spans="1:26">
      <c r="A41" s="1"/>
      <c r="K41" s="1"/>
      <c r="L41" s="1"/>
      <c r="M41" s="1"/>
      <c r="N41" s="1"/>
      <c r="O41" s="1"/>
      <c r="P41" s="1"/>
      <c r="Q41" s="1"/>
      <c r="R41" s="1"/>
      <c r="S41" s="1"/>
      <c r="T41" s="1"/>
      <c r="U41" s="1"/>
      <c r="V41" s="1"/>
      <c r="W41" s="1"/>
      <c r="X41" s="1"/>
      <c r="Y41" s="1"/>
      <c r="Z41" s="1"/>
    </row>
    <row r="42" spans="1:26">
      <c r="A42" s="1"/>
      <c r="K42" s="1"/>
      <c r="L42" s="1"/>
      <c r="M42" s="1"/>
      <c r="N42" s="1"/>
      <c r="O42" s="1"/>
      <c r="P42" s="1"/>
      <c r="Q42" s="1"/>
      <c r="R42" s="1"/>
      <c r="S42" s="1"/>
      <c r="T42" s="1"/>
      <c r="U42" s="1"/>
      <c r="V42" s="1"/>
      <c r="W42" s="1"/>
      <c r="X42" s="1"/>
      <c r="Y42" s="1"/>
      <c r="Z42" s="1"/>
    </row>
    <row r="43" spans="1:26">
      <c r="A43" s="1"/>
      <c r="K43" s="1"/>
      <c r="L43" s="1"/>
      <c r="M43" s="1"/>
      <c r="N43" s="1"/>
      <c r="O43" s="1"/>
      <c r="P43" s="1"/>
      <c r="Q43" s="1"/>
      <c r="R43" s="1"/>
      <c r="S43" s="1"/>
      <c r="T43" s="1"/>
      <c r="U43" s="1"/>
      <c r="V43" s="1"/>
      <c r="W43" s="1"/>
      <c r="X43" s="1"/>
      <c r="Y43" s="1"/>
      <c r="Z43" s="1"/>
    </row>
    <row r="44" spans="1:26">
      <c r="A44" s="1"/>
      <c r="K44" s="1"/>
      <c r="L44" s="1"/>
      <c r="M44" s="1"/>
      <c r="N44" s="1"/>
      <c r="O44" s="1"/>
      <c r="P44" s="1"/>
      <c r="Q44" s="1"/>
      <c r="R44" s="1"/>
      <c r="S44" s="1"/>
      <c r="T44" s="1"/>
      <c r="U44" s="1"/>
      <c r="V44" s="1"/>
      <c r="W44" s="1"/>
      <c r="X44" s="1"/>
      <c r="Y44" s="1"/>
      <c r="Z44" s="1"/>
    </row>
    <row r="45" spans="1:26">
      <c r="A45" s="1"/>
      <c r="K45" s="1"/>
      <c r="L45" s="1"/>
      <c r="M45" s="1"/>
      <c r="N45" s="1"/>
      <c r="O45" s="1"/>
      <c r="P45" s="1"/>
      <c r="Q45" s="1"/>
      <c r="R45" s="1"/>
      <c r="S45" s="1"/>
      <c r="T45" s="1"/>
      <c r="U45" s="1"/>
      <c r="V45" s="1"/>
      <c r="W45" s="1"/>
      <c r="X45" s="1"/>
      <c r="Y45" s="1"/>
      <c r="Z45" s="1"/>
    </row>
    <row r="46" spans="1:26">
      <c r="A46" s="1"/>
      <c r="K46" s="1"/>
      <c r="L46" s="1"/>
      <c r="M46" s="1"/>
      <c r="N46" s="1"/>
      <c r="O46" s="1"/>
      <c r="P46" s="1"/>
      <c r="Q46" s="1"/>
      <c r="R46" s="1"/>
      <c r="S46" s="1"/>
      <c r="T46" s="1"/>
      <c r="U46" s="1"/>
      <c r="V46" s="1"/>
      <c r="W46" s="1"/>
      <c r="X46" s="1"/>
      <c r="Y46" s="1"/>
      <c r="Z46" s="1"/>
    </row>
    <row r="47" spans="1:26">
      <c r="A47" s="1"/>
      <c r="K47" s="1"/>
      <c r="L47" s="1"/>
      <c r="M47" s="1"/>
      <c r="N47" s="1"/>
      <c r="O47" s="1"/>
      <c r="P47" s="1"/>
      <c r="Q47" s="1"/>
      <c r="R47" s="1"/>
      <c r="S47" s="1"/>
      <c r="T47" s="1"/>
      <c r="U47" s="1"/>
      <c r="V47" s="1"/>
      <c r="W47" s="1"/>
      <c r="X47" s="1"/>
      <c r="Y47" s="1"/>
      <c r="Z47" s="1"/>
    </row>
    <row r="48" spans="1:26">
      <c r="A48" s="1"/>
      <c r="K48" s="1"/>
      <c r="L48" s="1"/>
      <c r="M48" s="1"/>
      <c r="N48" s="1"/>
      <c r="O48" s="1"/>
      <c r="P48" s="1"/>
      <c r="Q48" s="1"/>
      <c r="R48" s="1"/>
      <c r="S48" s="1"/>
      <c r="T48" s="1"/>
      <c r="U48" s="1"/>
      <c r="V48" s="1"/>
      <c r="W48" s="1"/>
      <c r="X48" s="1"/>
      <c r="Y48" s="1"/>
      <c r="Z48" s="1"/>
    </row>
    <row r="49" spans="1:26">
      <c r="A49" s="1"/>
      <c r="K49" s="1"/>
      <c r="L49" s="1"/>
      <c r="M49" s="1"/>
      <c r="N49" s="1"/>
      <c r="O49" s="1"/>
      <c r="P49" s="1"/>
      <c r="Q49" s="1"/>
      <c r="R49" s="1"/>
      <c r="S49" s="1"/>
      <c r="T49" s="1"/>
      <c r="U49" s="1"/>
      <c r="V49" s="1"/>
      <c r="W49" s="1"/>
      <c r="X49" s="1"/>
      <c r="Y49" s="1"/>
      <c r="Z49" s="1"/>
    </row>
    <row r="50" spans="1:26">
      <c r="A50" s="1"/>
      <c r="K50" s="1"/>
      <c r="L50" s="1"/>
      <c r="M50" s="1"/>
      <c r="N50" s="1"/>
      <c r="O50" s="1"/>
      <c r="P50" s="1"/>
      <c r="Q50" s="1"/>
      <c r="R50" s="1"/>
      <c r="S50" s="1"/>
      <c r="T50" s="1"/>
      <c r="U50" s="1"/>
      <c r="V50" s="1"/>
      <c r="W50" s="1"/>
      <c r="X50" s="1"/>
      <c r="Y50" s="1"/>
      <c r="Z50" s="1"/>
    </row>
    <row r="51" spans="1:26">
      <c r="A51" s="1"/>
      <c r="K51" s="1"/>
      <c r="L51" s="1"/>
      <c r="M51" s="1"/>
      <c r="N51" s="1"/>
      <c r="O51" s="1"/>
      <c r="P51" s="1"/>
      <c r="Q51" s="1"/>
      <c r="R51" s="1"/>
      <c r="S51" s="1"/>
      <c r="T51" s="1"/>
      <c r="U51" s="1"/>
      <c r="V51" s="1"/>
      <c r="W51" s="1"/>
      <c r="X51" s="1"/>
      <c r="Y51" s="1"/>
      <c r="Z51" s="1"/>
    </row>
    <row r="52" spans="1:26">
      <c r="A52" s="1"/>
      <c r="K52" s="1"/>
      <c r="L52" s="1"/>
      <c r="M52" s="1"/>
      <c r="N52" s="1"/>
      <c r="O52" s="1"/>
      <c r="P52" s="1"/>
      <c r="Q52" s="1"/>
      <c r="R52" s="1"/>
      <c r="S52" s="1"/>
      <c r="T52" s="1"/>
      <c r="U52" s="1"/>
      <c r="V52" s="1"/>
      <c r="W52" s="1"/>
      <c r="X52" s="1"/>
      <c r="Y52" s="1"/>
      <c r="Z52" s="1"/>
    </row>
    <row r="53" spans="1:26">
      <c r="A53" s="1"/>
      <c r="K53" s="1"/>
      <c r="L53" s="1"/>
      <c r="M53" s="1"/>
      <c r="N53" s="1"/>
      <c r="O53" s="1"/>
      <c r="P53" s="1"/>
      <c r="Q53" s="1"/>
      <c r="R53" s="1"/>
      <c r="S53" s="1"/>
      <c r="T53" s="1"/>
      <c r="U53" s="1"/>
      <c r="V53" s="1"/>
      <c r="W53" s="1"/>
      <c r="X53" s="1"/>
      <c r="Y53" s="1"/>
      <c r="Z53" s="1"/>
    </row>
    <row r="54" spans="1:26">
      <c r="A54" s="1"/>
      <c r="K54" s="1"/>
      <c r="L54" s="1"/>
      <c r="M54" s="1"/>
      <c r="N54" s="1"/>
      <c r="O54" s="1"/>
      <c r="P54" s="1"/>
      <c r="Q54" s="1"/>
      <c r="R54" s="1"/>
      <c r="S54" s="1"/>
      <c r="T54" s="1"/>
      <c r="U54" s="1"/>
      <c r="V54" s="1"/>
      <c r="W54" s="1"/>
      <c r="X54" s="1"/>
      <c r="Y54" s="1"/>
      <c r="Z54" s="1"/>
    </row>
    <row r="55" spans="1:26">
      <c r="A55" s="1"/>
      <c r="K55" s="1"/>
      <c r="L55" s="1"/>
      <c r="M55" s="1"/>
      <c r="N55" s="1"/>
      <c r="O55" s="1"/>
      <c r="P55" s="1"/>
      <c r="Q55" s="1"/>
      <c r="R55" s="1"/>
      <c r="S55" s="1"/>
      <c r="T55" s="1"/>
      <c r="U55" s="1"/>
      <c r="V55" s="1"/>
      <c r="W55" s="1"/>
      <c r="X55" s="1"/>
      <c r="Y55" s="1"/>
      <c r="Z55" s="1"/>
    </row>
    <row r="56" spans="1:26">
      <c r="A56" s="1"/>
      <c r="K56" s="1"/>
      <c r="L56" s="1"/>
      <c r="M56" s="1"/>
      <c r="N56" s="1"/>
      <c r="O56" s="1"/>
      <c r="P56" s="1"/>
      <c r="Q56" s="1"/>
      <c r="R56" s="1"/>
      <c r="S56" s="1"/>
      <c r="T56" s="1"/>
      <c r="U56" s="1"/>
      <c r="V56" s="1"/>
      <c r="W56" s="1"/>
      <c r="X56" s="1"/>
      <c r="Y56" s="1"/>
      <c r="Z56" s="1"/>
    </row>
    <row r="57" spans="1:26">
      <c r="A57" s="1"/>
      <c r="K57" s="1"/>
      <c r="L57" s="1"/>
      <c r="M57" s="1"/>
      <c r="N57" s="1"/>
      <c r="O57" s="1"/>
      <c r="P57" s="1"/>
      <c r="Q57" s="1"/>
      <c r="R57" s="1"/>
      <c r="S57" s="1"/>
      <c r="T57" s="1"/>
      <c r="U57" s="1"/>
      <c r="V57" s="1"/>
      <c r="W57" s="1"/>
      <c r="X57" s="1"/>
      <c r="Y57" s="1"/>
      <c r="Z57" s="1"/>
    </row>
    <row r="58" spans="1:26">
      <c r="A58" s="1"/>
      <c r="K58" s="1"/>
      <c r="L58" s="1"/>
      <c r="M58" s="1"/>
      <c r="N58" s="1"/>
      <c r="O58" s="1"/>
      <c r="P58" s="1"/>
      <c r="Q58" s="1"/>
      <c r="R58" s="1"/>
      <c r="S58" s="1"/>
      <c r="T58" s="1"/>
      <c r="U58" s="1"/>
      <c r="V58" s="1"/>
      <c r="W58" s="1"/>
      <c r="X58" s="1"/>
      <c r="Y58" s="1"/>
      <c r="Z58" s="1"/>
    </row>
    <row r="59" spans="1:26">
      <c r="A59" s="1"/>
      <c r="K59" s="1"/>
      <c r="L59" s="1"/>
      <c r="M59" s="1"/>
      <c r="N59" s="1"/>
      <c r="O59" s="1"/>
      <c r="P59" s="1"/>
      <c r="Q59" s="1"/>
      <c r="R59" s="1"/>
      <c r="S59" s="1"/>
      <c r="T59" s="1"/>
      <c r="U59" s="1"/>
      <c r="V59" s="1"/>
      <c r="W59" s="1"/>
      <c r="X59" s="1"/>
      <c r="Y59" s="1"/>
      <c r="Z59" s="1"/>
    </row>
    <row r="60" spans="1:26">
      <c r="A60" s="1"/>
      <c r="K60" s="1"/>
      <c r="L60" s="1"/>
      <c r="M60" s="1"/>
      <c r="N60" s="1"/>
      <c r="O60" s="1"/>
      <c r="P60" s="1"/>
      <c r="Q60" s="1"/>
      <c r="R60" s="1"/>
      <c r="S60" s="1"/>
      <c r="T60" s="1"/>
      <c r="U60" s="1"/>
      <c r="V60" s="1"/>
      <c r="W60" s="1"/>
      <c r="X60" s="1"/>
      <c r="Y60" s="1"/>
      <c r="Z60" s="1"/>
    </row>
    <row r="61" spans="1:26">
      <c r="A61" s="1"/>
      <c r="K61" s="1"/>
      <c r="L61" s="1"/>
      <c r="M61" s="1"/>
      <c r="N61" s="1"/>
      <c r="O61" s="1"/>
      <c r="P61" s="1"/>
      <c r="Q61" s="1"/>
      <c r="R61" s="1"/>
      <c r="S61" s="1"/>
      <c r="T61" s="1"/>
      <c r="U61" s="1"/>
      <c r="V61" s="1"/>
      <c r="W61" s="1"/>
      <c r="X61" s="1"/>
      <c r="Y61" s="1"/>
      <c r="Z61" s="1"/>
    </row>
    <row r="62" spans="1:26">
      <c r="A62" s="1"/>
      <c r="K62" s="1"/>
      <c r="L62" s="1"/>
      <c r="M62" s="1"/>
      <c r="N62" s="1"/>
      <c r="O62" s="1"/>
      <c r="P62" s="1"/>
      <c r="Q62" s="1"/>
      <c r="R62" s="1"/>
      <c r="S62" s="1"/>
      <c r="T62" s="1"/>
      <c r="U62" s="1"/>
      <c r="V62" s="1"/>
      <c r="W62" s="1"/>
      <c r="X62" s="1"/>
      <c r="Y62" s="1"/>
      <c r="Z62" s="1"/>
    </row>
    <row r="63" spans="1:26">
      <c r="A63" s="1"/>
      <c r="K63" s="1"/>
      <c r="L63" s="1"/>
      <c r="M63" s="1"/>
      <c r="N63" s="1"/>
      <c r="O63" s="1"/>
      <c r="P63" s="1"/>
      <c r="Q63" s="1"/>
      <c r="R63" s="1"/>
      <c r="S63" s="1"/>
      <c r="T63" s="1"/>
      <c r="U63" s="1"/>
      <c r="V63" s="1"/>
      <c r="W63" s="1"/>
      <c r="X63" s="1"/>
      <c r="Y63" s="1"/>
      <c r="Z63" s="1"/>
    </row>
    <row r="64" spans="1:26">
      <c r="A64" s="1"/>
      <c r="K64" s="1"/>
      <c r="L64" s="1"/>
      <c r="M64" s="1"/>
      <c r="N64" s="1"/>
      <c r="O64" s="1"/>
      <c r="P64" s="1"/>
      <c r="Q64" s="1"/>
      <c r="R64" s="1"/>
      <c r="S64" s="1"/>
      <c r="T64" s="1"/>
      <c r="U64" s="1"/>
      <c r="V64" s="1"/>
      <c r="W64" s="1"/>
      <c r="X64" s="1"/>
      <c r="Y64" s="1"/>
      <c r="Z64" s="1"/>
    </row>
    <row r="65" spans="1:26">
      <c r="A65" s="1"/>
      <c r="K65" s="1"/>
      <c r="L65" s="1"/>
      <c r="M65" s="1"/>
      <c r="N65" s="1"/>
      <c r="O65" s="1"/>
      <c r="P65" s="1"/>
      <c r="Q65" s="1"/>
      <c r="R65" s="1"/>
      <c r="S65" s="1"/>
      <c r="T65" s="1"/>
      <c r="U65" s="1"/>
      <c r="V65" s="1"/>
      <c r="W65" s="1"/>
      <c r="X65" s="1"/>
      <c r="Y65" s="1"/>
      <c r="Z65" s="1"/>
    </row>
    <row r="66" spans="1:26">
      <c r="A66" s="1"/>
      <c r="K66" s="1"/>
      <c r="L66" s="1"/>
      <c r="M66" s="1"/>
      <c r="N66" s="1"/>
      <c r="O66" s="1"/>
      <c r="P66" s="1"/>
      <c r="Q66" s="1"/>
      <c r="R66" s="1"/>
      <c r="S66" s="1"/>
      <c r="T66" s="1"/>
      <c r="U66" s="1"/>
      <c r="V66" s="1"/>
      <c r="W66" s="1"/>
      <c r="X66" s="1"/>
      <c r="Y66" s="1"/>
      <c r="Z66" s="1"/>
    </row>
    <row r="67" spans="1:26">
      <c r="A67" s="1"/>
      <c r="K67" s="1"/>
      <c r="L67" s="1"/>
      <c r="M67" s="1"/>
      <c r="N67" s="1"/>
      <c r="O67" s="1"/>
      <c r="P67" s="1"/>
      <c r="Q67" s="1"/>
      <c r="R67" s="1"/>
      <c r="S67" s="1"/>
      <c r="T67" s="1"/>
      <c r="U67" s="1"/>
      <c r="V67" s="1"/>
      <c r="W67" s="1"/>
      <c r="X67" s="1"/>
      <c r="Y67" s="1"/>
      <c r="Z67" s="1"/>
    </row>
    <row r="68" spans="1:26">
      <c r="A68" s="1"/>
      <c r="K68" s="1"/>
      <c r="L68" s="1"/>
      <c r="M68" s="1"/>
      <c r="N68" s="1"/>
      <c r="O68" s="1"/>
      <c r="P68" s="1"/>
      <c r="Q68" s="1"/>
      <c r="R68" s="1"/>
      <c r="S68" s="1"/>
      <c r="T68" s="1"/>
      <c r="U68" s="1"/>
      <c r="V68" s="1"/>
      <c r="W68" s="1"/>
      <c r="X68" s="1"/>
      <c r="Y68" s="1"/>
      <c r="Z68" s="1"/>
    </row>
    <row r="69" spans="1:26">
      <c r="A69" s="1"/>
      <c r="K69" s="1"/>
      <c r="L69" s="1"/>
      <c r="M69" s="1"/>
      <c r="N69" s="1"/>
      <c r="O69" s="1"/>
      <c r="P69" s="1"/>
      <c r="Q69" s="1"/>
      <c r="R69" s="1"/>
      <c r="S69" s="1"/>
      <c r="T69" s="1"/>
      <c r="U69" s="1"/>
      <c r="V69" s="1"/>
      <c r="W69" s="1"/>
      <c r="X69" s="1"/>
      <c r="Y69" s="1"/>
      <c r="Z69" s="1"/>
    </row>
    <row r="70" spans="1:26">
      <c r="A70" s="1"/>
      <c r="K70" s="1"/>
      <c r="L70" s="1"/>
      <c r="M70" s="1"/>
      <c r="N70" s="1"/>
      <c r="O70" s="1"/>
      <c r="P70" s="1"/>
      <c r="Q70" s="1"/>
      <c r="R70" s="1"/>
      <c r="S70" s="1"/>
      <c r="T70" s="1"/>
      <c r="U70" s="1"/>
      <c r="V70" s="1"/>
      <c r="W70" s="1"/>
      <c r="X70" s="1"/>
      <c r="Y70" s="1"/>
      <c r="Z70" s="1"/>
    </row>
    <row r="71" spans="1:26">
      <c r="A71" s="1"/>
      <c r="K71" s="1"/>
      <c r="L71" s="1"/>
      <c r="M71" s="1"/>
      <c r="N71" s="1"/>
      <c r="O71" s="1"/>
      <c r="P71" s="1"/>
      <c r="Q71" s="1"/>
      <c r="R71" s="1"/>
      <c r="S71" s="1"/>
      <c r="T71" s="1"/>
      <c r="U71" s="1"/>
      <c r="V71" s="1"/>
      <c r="W71" s="1"/>
      <c r="X71" s="1"/>
      <c r="Y71" s="1"/>
      <c r="Z71" s="1"/>
    </row>
    <row r="72" spans="1:26">
      <c r="A72" s="1"/>
      <c r="K72" s="1"/>
      <c r="L72" s="1"/>
      <c r="M72" s="1"/>
      <c r="N72" s="1"/>
      <c r="O72" s="1"/>
      <c r="P72" s="1"/>
      <c r="Q72" s="1"/>
      <c r="R72" s="1"/>
      <c r="S72" s="1"/>
      <c r="T72" s="1"/>
      <c r="U72" s="1"/>
      <c r="V72" s="1"/>
      <c r="W72" s="1"/>
      <c r="X72" s="1"/>
      <c r="Y72" s="1"/>
      <c r="Z72" s="1"/>
    </row>
    <row r="73" spans="1:26">
      <c r="A73" s="1"/>
      <c r="K73" s="1"/>
      <c r="L73" s="1"/>
      <c r="M73" s="1"/>
      <c r="N73" s="1"/>
      <c r="O73" s="1"/>
      <c r="P73" s="1"/>
      <c r="Q73" s="1"/>
      <c r="R73" s="1"/>
      <c r="S73" s="1"/>
      <c r="T73" s="1"/>
      <c r="U73" s="1"/>
      <c r="V73" s="1"/>
      <c r="W73" s="1"/>
      <c r="X73" s="1"/>
      <c r="Y73" s="1"/>
      <c r="Z73" s="1"/>
    </row>
    <row r="74" spans="1:26">
      <c r="A74" s="1"/>
      <c r="K74" s="1"/>
      <c r="L74" s="1"/>
      <c r="M74" s="1"/>
      <c r="N74" s="1"/>
      <c r="O74" s="1"/>
      <c r="P74" s="1"/>
      <c r="Q74" s="1"/>
      <c r="R74" s="1"/>
      <c r="S74" s="1"/>
      <c r="T74" s="1"/>
      <c r="U74" s="1"/>
      <c r="V74" s="1"/>
      <c r="W74" s="1"/>
      <c r="X74" s="1"/>
      <c r="Y74" s="1"/>
      <c r="Z74" s="1"/>
    </row>
    <row r="75" spans="1:26">
      <c r="A75" s="1"/>
      <c r="K75" s="1"/>
      <c r="L75" s="1"/>
      <c r="M75" s="1"/>
      <c r="N75" s="1"/>
      <c r="O75" s="1"/>
      <c r="P75" s="1"/>
      <c r="Q75" s="1"/>
      <c r="R75" s="1"/>
      <c r="S75" s="1"/>
      <c r="T75" s="1"/>
      <c r="U75" s="1"/>
      <c r="V75" s="1"/>
      <c r="W75" s="1"/>
      <c r="X75" s="1"/>
      <c r="Y75" s="1"/>
      <c r="Z75" s="1"/>
    </row>
    <row r="76" spans="1:26">
      <c r="A76" s="1"/>
      <c r="K76" s="1"/>
      <c r="L76" s="1"/>
      <c r="M76" s="1"/>
      <c r="N76" s="1"/>
      <c r="O76" s="1"/>
      <c r="P76" s="1"/>
      <c r="Q76" s="1"/>
      <c r="R76" s="1"/>
      <c r="S76" s="1"/>
      <c r="T76" s="1"/>
      <c r="U76" s="1"/>
      <c r="V76" s="1"/>
      <c r="W76" s="1"/>
      <c r="X76" s="1"/>
      <c r="Y76" s="1"/>
      <c r="Z76" s="1"/>
    </row>
    <row r="77" spans="1:26">
      <c r="A77" s="1"/>
      <c r="K77" s="1"/>
      <c r="L77" s="1"/>
      <c r="M77" s="1"/>
      <c r="N77" s="1"/>
      <c r="O77" s="1"/>
      <c r="P77" s="1"/>
      <c r="Q77" s="1"/>
      <c r="R77" s="1"/>
      <c r="S77" s="1"/>
      <c r="T77" s="1"/>
      <c r="U77" s="1"/>
      <c r="V77" s="1"/>
      <c r="W77" s="1"/>
      <c r="X77" s="1"/>
      <c r="Y77" s="1"/>
      <c r="Z77" s="1"/>
    </row>
    <row r="78" spans="1:26">
      <c r="A78" s="1"/>
      <c r="K78" s="1"/>
      <c r="L78" s="1"/>
      <c r="M78" s="1"/>
      <c r="N78" s="1"/>
      <c r="O78" s="1"/>
      <c r="P78" s="1"/>
      <c r="Q78" s="1"/>
      <c r="R78" s="1"/>
      <c r="S78" s="1"/>
      <c r="T78" s="1"/>
      <c r="U78" s="1"/>
      <c r="V78" s="1"/>
      <c r="W78" s="1"/>
      <c r="X78" s="1"/>
      <c r="Y78" s="1"/>
      <c r="Z78" s="1"/>
    </row>
    <row r="79" spans="1:26">
      <c r="A79" s="1"/>
      <c r="K79" s="1"/>
      <c r="L79" s="1"/>
      <c r="M79" s="1"/>
      <c r="N79" s="1"/>
      <c r="O79" s="1"/>
      <c r="P79" s="1"/>
      <c r="Q79" s="1"/>
      <c r="R79" s="1"/>
      <c r="S79" s="1"/>
      <c r="T79" s="1"/>
      <c r="U79" s="1"/>
      <c r="V79" s="1"/>
      <c r="W79" s="1"/>
      <c r="X79" s="1"/>
      <c r="Y79" s="1"/>
      <c r="Z79" s="1"/>
    </row>
    <row r="80" spans="1:26">
      <c r="A80" s="1"/>
      <c r="K80" s="1"/>
      <c r="L80" s="1"/>
      <c r="M80" s="1"/>
      <c r="N80" s="1"/>
      <c r="O80" s="1"/>
      <c r="P80" s="1"/>
      <c r="Q80" s="1"/>
      <c r="R80" s="1"/>
      <c r="S80" s="1"/>
      <c r="T80" s="1"/>
      <c r="U80" s="1"/>
      <c r="V80" s="1"/>
      <c r="W80" s="1"/>
      <c r="X80" s="1"/>
      <c r="Y80" s="1"/>
      <c r="Z80" s="1"/>
    </row>
    <row r="81" spans="1:26">
      <c r="A81" s="1"/>
      <c r="K81" s="1"/>
      <c r="L81" s="1"/>
      <c r="M81" s="1"/>
      <c r="N81" s="1"/>
      <c r="O81" s="1"/>
      <c r="P81" s="1"/>
      <c r="Q81" s="1"/>
      <c r="R81" s="1"/>
      <c r="S81" s="1"/>
      <c r="T81" s="1"/>
      <c r="U81" s="1"/>
      <c r="V81" s="1"/>
      <c r="W81" s="1"/>
      <c r="X81" s="1"/>
      <c r="Y81" s="1"/>
      <c r="Z81" s="1"/>
    </row>
    <row r="82" spans="1:26">
      <c r="A82" s="1"/>
      <c r="K82" s="1"/>
      <c r="L82" s="1"/>
      <c r="M82" s="1"/>
      <c r="N82" s="1"/>
      <c r="O82" s="1"/>
      <c r="P82" s="1"/>
      <c r="Q82" s="1"/>
      <c r="R82" s="1"/>
      <c r="S82" s="1"/>
      <c r="T82" s="1"/>
      <c r="U82" s="1"/>
      <c r="V82" s="1"/>
      <c r="W82" s="1"/>
      <c r="X82" s="1"/>
      <c r="Y82" s="1"/>
      <c r="Z82" s="1"/>
    </row>
    <row r="83" spans="1:26">
      <c r="A83" s="1"/>
      <c r="K83" s="1"/>
      <c r="L83" s="1"/>
      <c r="M83" s="1"/>
      <c r="N83" s="1"/>
      <c r="O83" s="1"/>
      <c r="P83" s="1"/>
      <c r="Q83" s="1"/>
      <c r="R83" s="1"/>
      <c r="S83" s="1"/>
      <c r="T83" s="1"/>
      <c r="U83" s="1"/>
      <c r="V83" s="1"/>
      <c r="W83" s="1"/>
      <c r="X83" s="1"/>
      <c r="Y83" s="1"/>
      <c r="Z83" s="1"/>
    </row>
    <row r="84" spans="1:26">
      <c r="A84" s="1"/>
      <c r="K84" s="1"/>
      <c r="L84" s="1"/>
      <c r="M84" s="1"/>
      <c r="N84" s="1"/>
      <c r="O84" s="1"/>
      <c r="P84" s="1"/>
      <c r="Q84" s="1"/>
      <c r="R84" s="1"/>
      <c r="S84" s="1"/>
      <c r="T84" s="1"/>
      <c r="U84" s="1"/>
      <c r="V84" s="1"/>
      <c r="W84" s="1"/>
      <c r="X84" s="1"/>
      <c r="Y84" s="1"/>
      <c r="Z84" s="1"/>
    </row>
    <row r="85" spans="1:26">
      <c r="A85" s="1"/>
      <c r="K85" s="1"/>
      <c r="L85" s="1"/>
      <c r="M85" s="1"/>
      <c r="N85" s="1"/>
      <c r="O85" s="1"/>
      <c r="P85" s="1"/>
      <c r="Q85" s="1"/>
      <c r="R85" s="1"/>
      <c r="S85" s="1"/>
      <c r="T85" s="1"/>
      <c r="U85" s="1"/>
      <c r="V85" s="1"/>
      <c r="W85" s="1"/>
      <c r="X85" s="1"/>
      <c r="Y85" s="1"/>
      <c r="Z85" s="1"/>
    </row>
    <row r="86" spans="1:26">
      <c r="A86" s="1"/>
      <c r="K86" s="1"/>
      <c r="L86" s="1"/>
      <c r="M86" s="1"/>
      <c r="N86" s="1"/>
      <c r="O86" s="1"/>
      <c r="P86" s="1"/>
      <c r="Q86" s="1"/>
      <c r="R86" s="1"/>
      <c r="S86" s="1"/>
      <c r="T86" s="1"/>
      <c r="U86" s="1"/>
      <c r="V86" s="1"/>
      <c r="W86" s="1"/>
      <c r="X86" s="1"/>
      <c r="Y86" s="1"/>
      <c r="Z86" s="1"/>
    </row>
    <row r="87" spans="1:26">
      <c r="A87" s="1"/>
      <c r="K87" s="1"/>
      <c r="L87" s="1"/>
      <c r="M87" s="1"/>
      <c r="N87" s="1"/>
      <c r="O87" s="1"/>
      <c r="P87" s="1"/>
      <c r="Q87" s="1"/>
      <c r="R87" s="1"/>
      <c r="S87" s="1"/>
      <c r="T87" s="1"/>
      <c r="U87" s="1"/>
      <c r="V87" s="1"/>
      <c r="W87" s="1"/>
      <c r="X87" s="1"/>
      <c r="Y87" s="1"/>
      <c r="Z87" s="1"/>
    </row>
    <row r="88" spans="1:26">
      <c r="A88" s="1"/>
      <c r="K88" s="1"/>
      <c r="L88" s="1"/>
      <c r="M88" s="1"/>
      <c r="N88" s="1"/>
      <c r="O88" s="1"/>
      <c r="P88" s="1"/>
      <c r="Q88" s="1"/>
      <c r="R88" s="1"/>
      <c r="S88" s="1"/>
      <c r="T88" s="1"/>
      <c r="U88" s="1"/>
      <c r="V88" s="1"/>
      <c r="W88" s="1"/>
      <c r="X88" s="1"/>
      <c r="Y88" s="1"/>
      <c r="Z88" s="1"/>
    </row>
    <row r="89" spans="1:26">
      <c r="A89" s="1"/>
      <c r="K89" s="1"/>
      <c r="L89" s="1"/>
      <c r="M89" s="1"/>
      <c r="N89" s="1"/>
      <c r="O89" s="1"/>
      <c r="P89" s="1"/>
      <c r="Q89" s="1"/>
      <c r="R89" s="1"/>
      <c r="S89" s="1"/>
      <c r="T89" s="1"/>
      <c r="U89" s="1"/>
      <c r="V89" s="1"/>
      <c r="W89" s="1"/>
      <c r="X89" s="1"/>
      <c r="Y89" s="1"/>
      <c r="Z89" s="1"/>
    </row>
    <row r="90" spans="1:26">
      <c r="A90" s="1"/>
      <c r="K90" s="1"/>
      <c r="L90" s="1"/>
      <c r="M90" s="1"/>
      <c r="N90" s="1"/>
      <c r="O90" s="1"/>
      <c r="P90" s="1"/>
      <c r="Q90" s="1"/>
      <c r="R90" s="1"/>
      <c r="S90" s="1"/>
      <c r="T90" s="1"/>
      <c r="U90" s="1"/>
      <c r="V90" s="1"/>
      <c r="W90" s="1"/>
      <c r="X90" s="1"/>
      <c r="Y90" s="1"/>
      <c r="Z90" s="1"/>
    </row>
    <row r="91" spans="1:26">
      <c r="A91" s="1"/>
      <c r="K91" s="1"/>
      <c r="L91" s="1"/>
      <c r="M91" s="1"/>
      <c r="N91" s="1"/>
      <c r="O91" s="1"/>
      <c r="P91" s="1"/>
      <c r="Q91" s="1"/>
      <c r="R91" s="1"/>
      <c r="S91" s="1"/>
      <c r="T91" s="1"/>
      <c r="U91" s="1"/>
      <c r="V91" s="1"/>
      <c r="W91" s="1"/>
      <c r="X91" s="1"/>
      <c r="Y91" s="1"/>
      <c r="Z91" s="1"/>
    </row>
    <row r="92" spans="1:26">
      <c r="A92" s="1"/>
      <c r="K92" s="1"/>
      <c r="L92" s="1"/>
      <c r="M92" s="1"/>
      <c r="N92" s="1"/>
      <c r="O92" s="1"/>
      <c r="P92" s="1"/>
      <c r="Q92" s="1"/>
      <c r="R92" s="1"/>
      <c r="S92" s="1"/>
      <c r="T92" s="1"/>
      <c r="U92" s="1"/>
      <c r="V92" s="1"/>
      <c r="W92" s="1"/>
      <c r="X92" s="1"/>
      <c r="Y92" s="1"/>
      <c r="Z92" s="1"/>
    </row>
    <row r="93" spans="1:26">
      <c r="A93" s="1"/>
      <c r="K93" s="1"/>
      <c r="L93" s="1"/>
      <c r="M93" s="1"/>
      <c r="N93" s="1"/>
      <c r="O93" s="1"/>
      <c r="P93" s="1"/>
      <c r="Q93" s="1"/>
      <c r="R93" s="1"/>
      <c r="S93" s="1"/>
      <c r="T93" s="1"/>
      <c r="U93" s="1"/>
      <c r="V93" s="1"/>
      <c r="W93" s="1"/>
      <c r="X93" s="1"/>
      <c r="Y93" s="1"/>
      <c r="Z93" s="1"/>
    </row>
    <row r="94" spans="1:26">
      <c r="A94" s="1"/>
      <c r="K94" s="1"/>
      <c r="L94" s="1"/>
      <c r="M94" s="1"/>
      <c r="N94" s="1"/>
      <c r="O94" s="1"/>
      <c r="P94" s="1"/>
      <c r="Q94" s="1"/>
      <c r="R94" s="1"/>
      <c r="S94" s="1"/>
      <c r="T94" s="1"/>
      <c r="U94" s="1"/>
      <c r="V94" s="1"/>
      <c r="W94" s="1"/>
      <c r="X94" s="1"/>
      <c r="Y94" s="1"/>
      <c r="Z94" s="1"/>
    </row>
    <row r="95" spans="1:26">
      <c r="A95" s="1"/>
      <c r="K95" s="1"/>
      <c r="L95" s="1"/>
      <c r="M95" s="1"/>
      <c r="N95" s="1"/>
      <c r="O95" s="1"/>
      <c r="P95" s="1"/>
      <c r="Q95" s="1"/>
      <c r="R95" s="1"/>
      <c r="S95" s="1"/>
      <c r="T95" s="1"/>
      <c r="U95" s="1"/>
      <c r="V95" s="1"/>
      <c r="W95" s="1"/>
      <c r="X95" s="1"/>
      <c r="Y95" s="1"/>
      <c r="Z95" s="1"/>
    </row>
    <row r="96" spans="1:26">
      <c r="A96" s="1"/>
      <c r="K96" s="1"/>
      <c r="L96" s="1"/>
      <c r="M96" s="1"/>
      <c r="N96" s="1"/>
      <c r="O96" s="1"/>
      <c r="P96" s="1"/>
      <c r="Q96" s="1"/>
      <c r="R96" s="1"/>
      <c r="S96" s="1"/>
      <c r="T96" s="1"/>
      <c r="U96" s="1"/>
      <c r="V96" s="1"/>
      <c r="W96" s="1"/>
      <c r="X96" s="1"/>
      <c r="Y96" s="1"/>
      <c r="Z96" s="1"/>
    </row>
    <row r="97" spans="1:26">
      <c r="A97" s="1"/>
      <c r="K97" s="1"/>
      <c r="L97" s="1"/>
      <c r="M97" s="1"/>
      <c r="N97" s="1"/>
      <c r="O97" s="1"/>
      <c r="P97" s="1"/>
      <c r="Q97" s="1"/>
      <c r="R97" s="1"/>
      <c r="S97" s="1"/>
      <c r="T97" s="1"/>
      <c r="U97" s="1"/>
      <c r="V97" s="1"/>
      <c r="W97" s="1"/>
      <c r="X97" s="1"/>
      <c r="Y97" s="1"/>
      <c r="Z97" s="1"/>
    </row>
    <row r="98" spans="1:26">
      <c r="A98" s="1"/>
      <c r="K98" s="1"/>
      <c r="L98" s="1"/>
      <c r="M98" s="1"/>
      <c r="N98" s="1"/>
      <c r="O98" s="1"/>
      <c r="P98" s="1"/>
      <c r="Q98" s="1"/>
      <c r="R98" s="1"/>
      <c r="S98" s="1"/>
      <c r="T98" s="1"/>
      <c r="U98" s="1"/>
      <c r="V98" s="1"/>
      <c r="W98" s="1"/>
      <c r="X98" s="1"/>
      <c r="Y98" s="1"/>
      <c r="Z98" s="1"/>
    </row>
    <row r="99" spans="1:26">
      <c r="A99" s="1"/>
      <c r="K99" s="1"/>
      <c r="L99" s="1"/>
      <c r="M99" s="1"/>
      <c r="N99" s="1"/>
      <c r="O99" s="1"/>
      <c r="P99" s="1"/>
      <c r="Q99" s="1"/>
      <c r="R99" s="1"/>
      <c r="S99" s="1"/>
      <c r="T99" s="1"/>
      <c r="U99" s="1"/>
      <c r="V99" s="1"/>
      <c r="W99" s="1"/>
      <c r="X99" s="1"/>
      <c r="Y99" s="1"/>
      <c r="Z99" s="1"/>
    </row>
    <row r="100" spans="1:26">
      <c r="K100" s="1"/>
      <c r="L100" s="1"/>
      <c r="M100" s="1"/>
      <c r="N100" s="1"/>
      <c r="O100" s="1"/>
      <c r="P100" s="1"/>
      <c r="Q100" s="1"/>
      <c r="R100" s="1"/>
      <c r="S100" s="1"/>
      <c r="T100" s="1"/>
      <c r="U100" s="1"/>
      <c r="V100" s="1"/>
      <c r="W100" s="1"/>
      <c r="X100" s="1"/>
      <c r="Y100" s="1"/>
      <c r="Z100" s="1"/>
    </row>
    <row r="101" spans="1:26">
      <c r="K101" s="1"/>
      <c r="L101" s="1"/>
      <c r="M101" s="1"/>
      <c r="N101" s="1"/>
      <c r="O101" s="1"/>
      <c r="P101" s="1"/>
      <c r="Q101" s="1"/>
      <c r="R101" s="1"/>
      <c r="S101" s="1"/>
      <c r="T101" s="1"/>
      <c r="U101" s="1"/>
      <c r="V101" s="1"/>
      <c r="W101" s="1"/>
      <c r="X101" s="1"/>
      <c r="Y101" s="1"/>
      <c r="Z101" s="1"/>
    </row>
    <row r="102" spans="1:26">
      <c r="K102" s="1"/>
      <c r="L102" s="1"/>
      <c r="M102" s="1"/>
      <c r="N102" s="1"/>
      <c r="O102" s="1"/>
      <c r="P102" s="1"/>
      <c r="Q102" s="1"/>
      <c r="R102" s="1"/>
      <c r="S102" s="1"/>
      <c r="T102" s="1"/>
      <c r="U102" s="1"/>
      <c r="V102" s="1"/>
      <c r="W102" s="1"/>
      <c r="X102" s="1"/>
      <c r="Y102" s="1"/>
      <c r="Z102" s="1"/>
    </row>
    <row r="103" spans="1:26">
      <c r="K103" s="1"/>
      <c r="L103" s="1"/>
      <c r="M103" s="1"/>
      <c r="N103" s="1"/>
      <c r="O103" s="1"/>
      <c r="P103" s="1"/>
      <c r="Q103" s="1"/>
      <c r="R103" s="1"/>
      <c r="S103" s="1"/>
      <c r="T103" s="1"/>
      <c r="U103" s="1"/>
      <c r="V103" s="1"/>
      <c r="W103" s="1"/>
      <c r="X103" s="1"/>
      <c r="Y103" s="1"/>
      <c r="Z103" s="1"/>
    </row>
    <row r="104" spans="1:26">
      <c r="K104" s="1"/>
      <c r="L104" s="1"/>
      <c r="M104" s="1"/>
      <c r="N104" s="1"/>
      <c r="O104" s="1"/>
      <c r="P104" s="1"/>
      <c r="Q104" s="1"/>
      <c r="R104" s="1"/>
      <c r="S104" s="1"/>
      <c r="T104" s="1"/>
      <c r="U104" s="1"/>
      <c r="V104" s="1"/>
      <c r="W104" s="1"/>
      <c r="X104" s="1"/>
      <c r="Y104" s="1"/>
      <c r="Z104" s="1"/>
    </row>
    <row r="105" spans="1:26">
      <c r="K105" s="1"/>
      <c r="L105" s="1"/>
      <c r="M105" s="1"/>
      <c r="N105" s="1"/>
      <c r="O105" s="1"/>
      <c r="P105" s="1"/>
      <c r="Q105" s="1"/>
      <c r="R105" s="1"/>
      <c r="S105" s="1"/>
      <c r="T105" s="1"/>
      <c r="U105" s="1"/>
      <c r="V105" s="1"/>
      <c r="W105" s="1"/>
      <c r="X105" s="1"/>
      <c r="Y105" s="1"/>
      <c r="Z105" s="1"/>
    </row>
    <row r="106" spans="1:26">
      <c r="K106" s="1"/>
      <c r="L106" s="1"/>
      <c r="M106" s="1"/>
      <c r="N106" s="1"/>
      <c r="O106" s="1"/>
      <c r="P106" s="1"/>
      <c r="Q106" s="1"/>
      <c r="R106" s="1"/>
      <c r="S106" s="1"/>
      <c r="T106" s="1"/>
      <c r="U106" s="1"/>
      <c r="V106" s="1"/>
      <c r="W106" s="1"/>
      <c r="X106" s="1"/>
      <c r="Y106" s="1"/>
      <c r="Z106" s="1"/>
    </row>
    <row r="107" spans="1:26">
      <c r="K107" s="1"/>
      <c r="L107" s="1"/>
      <c r="M107" s="1"/>
      <c r="N107" s="1"/>
      <c r="O107" s="1"/>
      <c r="P107" s="1"/>
      <c r="Q107" s="1"/>
      <c r="R107" s="1"/>
      <c r="S107" s="1"/>
      <c r="T107" s="1"/>
      <c r="U107" s="1"/>
      <c r="V107" s="1"/>
      <c r="W107" s="1"/>
      <c r="X107" s="1"/>
      <c r="Y107" s="1"/>
      <c r="Z107" s="1"/>
    </row>
  </sheetData>
  <mergeCells count="2">
    <mergeCell ref="B3:B19"/>
    <mergeCell ref="K3:K14"/>
  </mergeCells>
  <pageMargins left="0.7" right="0.7" top="0.75" bottom="0.75" header="0.3" footer="0.3"/>
  <pageSetup orientation="portrait" verticalDpi="300"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E1EC-FABE-43AC-A230-AE6F1FFCCEB2}">
  <dimension ref="A1:AM107"/>
  <sheetViews>
    <sheetView topLeftCell="A3" workbookViewId="0">
      <selection activeCell="D4" sqref="D4:F19"/>
    </sheetView>
  </sheetViews>
  <sheetFormatPr defaultRowHeight="14.25"/>
  <cols>
    <col min="1" max="1" width="3.53125" customWidth="1"/>
    <col min="2" max="2" width="4" customWidth="1"/>
    <col min="3" max="3" width="12" customWidth="1"/>
    <col min="4" max="4" width="12.06640625" customWidth="1"/>
    <col min="5" max="5" width="14.33203125" customWidth="1"/>
    <col min="6" max="6" width="19.265625" customWidth="1"/>
    <col min="7" max="7" width="14.265625" style="46" customWidth="1"/>
    <col min="9" max="9" width="0.59765625" customWidth="1"/>
    <col min="10" max="10" width="5.46484375" customWidth="1"/>
    <col min="11" max="11" width="5.59765625" customWidth="1"/>
    <col min="12" max="12" width="12" customWidth="1"/>
    <col min="13" max="13" width="12.06640625" customWidth="1"/>
    <col min="14" max="14" width="11.9296875" customWidth="1"/>
    <col min="15" max="15" width="17.46484375" bestFit="1" customWidth="1"/>
  </cols>
  <sheetData>
    <row r="1" spans="1:39" s="1" customFormat="1" ht="36" customHeight="1">
      <c r="A1" s="20"/>
      <c r="B1" s="21"/>
      <c r="C1" s="9" t="s">
        <v>164</v>
      </c>
      <c r="D1" s="24"/>
      <c r="E1" s="25"/>
      <c r="F1" s="26"/>
      <c r="G1" s="45"/>
      <c r="H1" s="11"/>
      <c r="I1" s="11"/>
      <c r="J1" s="11"/>
      <c r="K1" s="11"/>
      <c r="L1" s="11"/>
      <c r="M1" s="10"/>
      <c r="N1" s="10"/>
      <c r="O1" s="11"/>
    </row>
    <row r="2" spans="1:39">
      <c r="A2" s="1"/>
      <c r="B2" s="1"/>
      <c r="C2" s="1"/>
      <c r="D2" s="1"/>
      <c r="E2" s="1"/>
      <c r="F2" s="1"/>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1"/>
      <c r="B3" s="150" t="s">
        <v>160</v>
      </c>
      <c r="C3" s="110" t="s">
        <v>157</v>
      </c>
      <c r="D3" s="111" t="s">
        <v>156</v>
      </c>
      <c r="E3" s="111" t="s">
        <v>155</v>
      </c>
      <c r="F3" s="111" t="s">
        <v>154</v>
      </c>
      <c r="G3" s="112" t="s">
        <v>159</v>
      </c>
      <c r="I3" s="91"/>
      <c r="J3" s="1"/>
      <c r="K3" s="147" t="s">
        <v>158</v>
      </c>
      <c r="L3" s="112" t="s">
        <v>157</v>
      </c>
      <c r="M3" s="112" t="s">
        <v>156</v>
      </c>
      <c r="N3" s="112" t="s">
        <v>155</v>
      </c>
      <c r="O3" s="112" t="s">
        <v>154</v>
      </c>
      <c r="P3" s="1"/>
      <c r="Q3" s="1"/>
      <c r="R3" s="1"/>
      <c r="S3" s="1"/>
      <c r="T3" s="1"/>
      <c r="U3" s="1"/>
      <c r="V3" s="1"/>
      <c r="W3" s="1"/>
      <c r="X3" s="1"/>
      <c r="Y3" s="1"/>
      <c r="Z3" s="1"/>
      <c r="AA3" s="1"/>
      <c r="AB3" s="1"/>
      <c r="AC3" s="1"/>
      <c r="AD3" s="1"/>
      <c r="AE3" s="1"/>
      <c r="AF3" s="1"/>
      <c r="AG3" s="1"/>
    </row>
    <row r="4" spans="1:39" ht="15.4">
      <c r="A4" s="1"/>
      <c r="B4" s="150"/>
      <c r="C4" s="92">
        <v>12658</v>
      </c>
      <c r="D4" s="93"/>
      <c r="E4" s="93"/>
      <c r="F4" s="93"/>
      <c r="G4" s="92" t="s">
        <v>153</v>
      </c>
      <c r="H4" s="1"/>
      <c r="I4" s="91"/>
      <c r="J4" s="1"/>
      <c r="K4" s="148"/>
      <c r="L4" s="92">
        <v>43564</v>
      </c>
      <c r="M4" s="95" t="s">
        <v>152</v>
      </c>
      <c r="N4" s="95" t="s">
        <v>151</v>
      </c>
      <c r="O4" s="114" t="s">
        <v>145</v>
      </c>
      <c r="P4" s="1"/>
      <c r="Q4" s="1"/>
      <c r="R4" s="1"/>
      <c r="S4" s="1"/>
      <c r="T4" s="1"/>
      <c r="U4" s="1"/>
      <c r="V4" s="1"/>
      <c r="W4" s="1"/>
      <c r="X4" s="1"/>
      <c r="Y4" s="1"/>
      <c r="Z4" s="1"/>
    </row>
    <row r="5" spans="1:39" ht="15.4">
      <c r="A5" s="1"/>
      <c r="B5" s="150"/>
      <c r="C5" s="92">
        <v>23432</v>
      </c>
      <c r="D5" s="93"/>
      <c r="E5" s="93"/>
      <c r="F5" s="93"/>
      <c r="G5" s="92" t="s">
        <v>150</v>
      </c>
      <c r="H5" s="1"/>
      <c r="I5" s="91"/>
      <c r="J5" s="1"/>
      <c r="K5" s="148"/>
      <c r="L5" s="92">
        <v>43577</v>
      </c>
      <c r="M5" s="95" t="s">
        <v>149</v>
      </c>
      <c r="N5" s="95" t="s">
        <v>148</v>
      </c>
      <c r="O5" s="95" t="s">
        <v>145</v>
      </c>
      <c r="P5" s="1"/>
      <c r="Q5" s="1"/>
      <c r="R5" s="1"/>
      <c r="S5" s="1"/>
      <c r="T5" s="1"/>
      <c r="U5" s="1"/>
      <c r="V5" s="1"/>
      <c r="W5" s="1"/>
      <c r="X5" s="1"/>
      <c r="Y5" s="1"/>
      <c r="Z5" s="1"/>
    </row>
    <row r="6" spans="1:39" ht="15.4">
      <c r="A6" s="1"/>
      <c r="B6" s="150"/>
      <c r="C6" s="92">
        <v>23432</v>
      </c>
      <c r="D6" s="93"/>
      <c r="E6" s="93"/>
      <c r="F6" s="93"/>
      <c r="G6" s="92" t="s">
        <v>135</v>
      </c>
      <c r="H6" s="1"/>
      <c r="I6" s="91"/>
      <c r="J6" s="1"/>
      <c r="K6" s="148"/>
      <c r="L6" s="92">
        <v>91636</v>
      </c>
      <c r="M6" s="95" t="s">
        <v>147</v>
      </c>
      <c r="N6" s="95" t="s">
        <v>146</v>
      </c>
      <c r="O6" s="95" t="s">
        <v>145</v>
      </c>
      <c r="P6" s="1"/>
      <c r="Q6" s="1"/>
      <c r="R6" s="1"/>
      <c r="S6" s="1"/>
      <c r="T6" s="1"/>
      <c r="U6" s="1"/>
      <c r="V6" s="1"/>
      <c r="W6" s="1"/>
      <c r="X6" s="1"/>
      <c r="Y6" s="1"/>
      <c r="Z6" s="1"/>
    </row>
    <row r="7" spans="1:39" ht="15.4">
      <c r="A7" s="1"/>
      <c r="B7" s="150"/>
      <c r="C7" s="92">
        <v>23432</v>
      </c>
      <c r="D7" s="93"/>
      <c r="E7" s="93"/>
      <c r="F7" s="93"/>
      <c r="G7" s="92" t="s">
        <v>144</v>
      </c>
      <c r="H7" s="1"/>
      <c r="I7" s="91"/>
      <c r="J7" s="1"/>
      <c r="K7" s="148"/>
      <c r="L7" s="92">
        <v>12658</v>
      </c>
      <c r="M7" s="95" t="s">
        <v>143</v>
      </c>
      <c r="N7" s="95" t="s">
        <v>142</v>
      </c>
      <c r="O7" s="95" t="s">
        <v>136</v>
      </c>
      <c r="P7" s="1"/>
      <c r="Q7" s="1"/>
      <c r="R7" s="1"/>
      <c r="S7" s="1"/>
      <c r="T7" s="1"/>
      <c r="U7" s="1"/>
      <c r="V7" s="1"/>
      <c r="W7" s="1"/>
      <c r="X7" s="1"/>
      <c r="Y7" s="1"/>
      <c r="Z7" s="1"/>
    </row>
    <row r="8" spans="1:39" ht="15.4">
      <c r="A8" s="1"/>
      <c r="B8" s="150"/>
      <c r="C8" s="92">
        <v>32466</v>
      </c>
      <c r="D8" s="93"/>
      <c r="E8" s="93"/>
      <c r="F8" s="93"/>
      <c r="G8" s="92" t="s">
        <v>141</v>
      </c>
      <c r="H8" s="1"/>
      <c r="I8" s="91"/>
      <c r="J8" s="1"/>
      <c r="K8" s="148"/>
      <c r="L8" s="92">
        <v>46545</v>
      </c>
      <c r="M8" s="95" t="s">
        <v>140</v>
      </c>
      <c r="N8" s="95" t="s">
        <v>139</v>
      </c>
      <c r="O8" s="95" t="s">
        <v>136</v>
      </c>
      <c r="P8" s="1"/>
      <c r="Q8" s="1"/>
      <c r="R8" s="1"/>
      <c r="S8" s="1"/>
      <c r="T8" s="1"/>
      <c r="U8" s="1"/>
      <c r="V8" s="1"/>
      <c r="W8" s="1"/>
      <c r="X8" s="1"/>
      <c r="Y8" s="1"/>
      <c r="Z8" s="1"/>
    </row>
    <row r="9" spans="1:39" ht="15.4">
      <c r="A9" s="1"/>
      <c r="B9" s="150"/>
      <c r="C9" s="92">
        <v>32466</v>
      </c>
      <c r="D9" s="93"/>
      <c r="E9" s="93"/>
      <c r="F9" s="93"/>
      <c r="G9" s="92" t="s">
        <v>132</v>
      </c>
      <c r="H9" s="1"/>
      <c r="I9" s="91"/>
      <c r="J9" s="1"/>
      <c r="K9" s="148"/>
      <c r="L9" s="92">
        <v>97424</v>
      </c>
      <c r="M9" s="95" t="s">
        <v>138</v>
      </c>
      <c r="N9" s="95" t="s">
        <v>137</v>
      </c>
      <c r="O9" s="95" t="s">
        <v>136</v>
      </c>
      <c r="P9" s="1"/>
      <c r="Q9" s="1"/>
      <c r="R9" s="1"/>
      <c r="S9" s="1"/>
      <c r="T9" s="1"/>
      <c r="U9" s="1"/>
      <c r="V9" s="1"/>
      <c r="W9" s="1"/>
      <c r="X9" s="1"/>
      <c r="Y9" s="1"/>
      <c r="Z9" s="1"/>
    </row>
    <row r="10" spans="1:39" ht="15.4">
      <c r="A10" s="1"/>
      <c r="B10" s="150"/>
      <c r="C10" s="92">
        <v>43577</v>
      </c>
      <c r="D10" s="93"/>
      <c r="E10" s="93"/>
      <c r="F10" s="93"/>
      <c r="G10" s="92" t="s">
        <v>135</v>
      </c>
      <c r="H10" s="1"/>
      <c r="I10" s="91"/>
      <c r="J10" s="1"/>
      <c r="K10" s="148"/>
      <c r="L10" s="92">
        <v>32466</v>
      </c>
      <c r="M10" s="95" t="s">
        <v>134</v>
      </c>
      <c r="N10" s="95" t="s">
        <v>133</v>
      </c>
      <c r="O10" s="95" t="s">
        <v>127</v>
      </c>
      <c r="P10" s="1"/>
      <c r="Q10" s="1"/>
      <c r="R10" s="1"/>
      <c r="S10" s="1"/>
      <c r="T10" s="1"/>
      <c r="U10" s="1"/>
      <c r="V10" s="1"/>
      <c r="W10" s="1"/>
      <c r="X10" s="1"/>
      <c r="Y10" s="1"/>
      <c r="Z10" s="1"/>
    </row>
    <row r="11" spans="1:39" ht="15.4">
      <c r="A11" s="1"/>
      <c r="B11" s="150"/>
      <c r="C11" s="92">
        <v>46545</v>
      </c>
      <c r="D11" s="93"/>
      <c r="E11" s="93"/>
      <c r="F11" s="93"/>
      <c r="G11" s="92" t="s">
        <v>132</v>
      </c>
      <c r="H11" s="1"/>
      <c r="I11" s="91"/>
      <c r="J11" s="1"/>
      <c r="K11" s="148"/>
      <c r="L11" s="92">
        <v>72430</v>
      </c>
      <c r="M11" s="95" t="s">
        <v>131</v>
      </c>
      <c r="N11" s="95" t="s">
        <v>130</v>
      </c>
      <c r="O11" s="95" t="s">
        <v>127</v>
      </c>
      <c r="P11" s="1"/>
      <c r="Q11" s="1"/>
      <c r="R11" s="1"/>
      <c r="S11" s="1"/>
      <c r="T11" s="1"/>
      <c r="U11" s="1"/>
      <c r="V11" s="1"/>
      <c r="W11" s="1"/>
      <c r="X11" s="1"/>
      <c r="Y11" s="1"/>
      <c r="Z11" s="1"/>
    </row>
    <row r="12" spans="1:39" ht="15.4">
      <c r="A12" s="1"/>
      <c r="B12" s="150"/>
      <c r="C12" s="92">
        <v>54634</v>
      </c>
      <c r="D12" s="93"/>
      <c r="E12" s="93"/>
      <c r="F12" s="93"/>
      <c r="G12" s="92" t="s">
        <v>120</v>
      </c>
      <c r="H12" s="1"/>
      <c r="I12" s="91"/>
      <c r="J12" s="1"/>
      <c r="K12" s="148"/>
      <c r="L12" s="92">
        <v>90654</v>
      </c>
      <c r="M12" s="95" t="s">
        <v>129</v>
      </c>
      <c r="N12" s="95" t="s">
        <v>128</v>
      </c>
      <c r="O12" s="95" t="s">
        <v>127</v>
      </c>
      <c r="P12" s="1"/>
      <c r="Q12" s="1"/>
      <c r="R12" s="1"/>
      <c r="S12" s="1"/>
      <c r="T12" s="1"/>
      <c r="U12" s="1"/>
      <c r="V12" s="1"/>
      <c r="W12" s="1"/>
      <c r="X12" s="1"/>
      <c r="Y12" s="1"/>
      <c r="Z12" s="1"/>
    </row>
    <row r="13" spans="1:39" ht="15.4">
      <c r="A13" s="1"/>
      <c r="B13" s="150"/>
      <c r="C13" s="92">
        <v>72430</v>
      </c>
      <c r="D13" s="93"/>
      <c r="E13" s="93"/>
      <c r="F13" s="93"/>
      <c r="G13" s="92" t="s">
        <v>119</v>
      </c>
      <c r="H13" s="1"/>
      <c r="I13" s="91"/>
      <c r="J13" s="1"/>
      <c r="K13" s="148"/>
      <c r="L13" s="92">
        <v>23432</v>
      </c>
      <c r="M13" s="95" t="s">
        <v>126</v>
      </c>
      <c r="N13" s="95" t="s">
        <v>125</v>
      </c>
      <c r="O13" s="95" t="s">
        <v>121</v>
      </c>
      <c r="P13" s="1"/>
      <c r="Q13" s="1"/>
      <c r="R13" s="1"/>
      <c r="S13" s="1"/>
      <c r="T13" s="1"/>
      <c r="U13" s="1"/>
      <c r="V13" s="1"/>
      <c r="W13" s="1"/>
      <c r="X13" s="1"/>
      <c r="Y13" s="1"/>
      <c r="Z13" s="1"/>
    </row>
    <row r="14" spans="1:39" ht="15.4">
      <c r="A14" s="1"/>
      <c r="B14" s="150"/>
      <c r="C14" s="92">
        <v>72430</v>
      </c>
      <c r="D14" s="93"/>
      <c r="E14" s="93"/>
      <c r="F14" s="93"/>
      <c r="G14" s="92" t="s">
        <v>124</v>
      </c>
      <c r="H14" s="1"/>
      <c r="I14" s="91"/>
      <c r="J14" s="1"/>
      <c r="K14" s="149"/>
      <c r="L14" s="115">
        <v>54634</v>
      </c>
      <c r="M14" s="116" t="s">
        <v>123</v>
      </c>
      <c r="N14" s="116" t="s">
        <v>122</v>
      </c>
      <c r="O14" s="116" t="s">
        <v>121</v>
      </c>
      <c r="P14" s="1"/>
      <c r="Q14" s="1"/>
      <c r="R14" s="1"/>
      <c r="S14" s="1"/>
      <c r="T14" s="1"/>
      <c r="U14" s="1"/>
      <c r="V14" s="1"/>
      <c r="W14" s="1"/>
      <c r="X14" s="1"/>
      <c r="Y14" s="1"/>
      <c r="Z14" s="1"/>
    </row>
    <row r="15" spans="1:39" ht="15.4">
      <c r="A15" s="1"/>
      <c r="B15" s="150"/>
      <c r="C15" s="92">
        <v>90654</v>
      </c>
      <c r="D15" s="93"/>
      <c r="E15" s="93"/>
      <c r="F15" s="93"/>
      <c r="G15" s="92" t="s">
        <v>120</v>
      </c>
      <c r="H15" s="1"/>
      <c r="I15" s="91"/>
      <c r="J15" s="1"/>
      <c r="K15" s="1"/>
      <c r="L15" s="1"/>
      <c r="M15" s="1"/>
      <c r="N15" s="1"/>
      <c r="O15" s="1"/>
      <c r="P15" s="1"/>
      <c r="Q15" s="1"/>
      <c r="R15" s="1"/>
      <c r="S15" s="1"/>
      <c r="T15" s="1"/>
      <c r="U15" s="1"/>
      <c r="V15" s="1"/>
      <c r="W15" s="1"/>
      <c r="X15" s="1"/>
      <c r="Y15" s="1"/>
      <c r="Z15" s="1"/>
    </row>
    <row r="16" spans="1:39" ht="15.4">
      <c r="A16" s="1"/>
      <c r="B16" s="150"/>
      <c r="C16" s="92">
        <v>91636</v>
      </c>
      <c r="D16" s="93"/>
      <c r="E16" s="93"/>
      <c r="F16" s="93"/>
      <c r="G16" s="92" t="s">
        <v>119</v>
      </c>
      <c r="H16" s="1"/>
      <c r="I16" s="91"/>
      <c r="J16" s="1"/>
      <c r="K16" s="1"/>
      <c r="L16" s="1"/>
      <c r="M16" s="1"/>
      <c r="N16" s="1"/>
      <c r="O16" s="1"/>
      <c r="P16" s="1"/>
      <c r="Q16" s="1"/>
      <c r="R16" s="1"/>
      <c r="S16" s="1"/>
      <c r="T16" s="1"/>
      <c r="U16" s="1"/>
      <c r="V16" s="1"/>
      <c r="W16" s="1"/>
      <c r="X16" s="1"/>
      <c r="Y16" s="1"/>
      <c r="Z16" s="1"/>
    </row>
    <row r="17" spans="1:26" ht="15.4">
      <c r="A17" s="1"/>
      <c r="B17" s="150"/>
      <c r="C17" s="92">
        <v>97424</v>
      </c>
      <c r="D17" s="93"/>
      <c r="E17" s="93"/>
      <c r="F17" s="93"/>
      <c r="G17" s="92" t="s">
        <v>118</v>
      </c>
      <c r="H17" s="1"/>
      <c r="I17" s="91"/>
      <c r="J17" s="1"/>
      <c r="K17" s="1"/>
      <c r="L17" s="1"/>
      <c r="M17" s="1"/>
      <c r="N17" s="1"/>
      <c r="O17" s="1"/>
      <c r="P17" s="1"/>
      <c r="Q17" s="1"/>
      <c r="R17" s="1"/>
      <c r="S17" s="1"/>
      <c r="T17" s="1"/>
      <c r="U17" s="1"/>
      <c r="V17" s="1"/>
      <c r="W17" s="1"/>
      <c r="X17" s="1"/>
      <c r="Y17" s="1"/>
      <c r="Z17" s="1"/>
    </row>
    <row r="18" spans="1:26" ht="15.4">
      <c r="A18" s="1"/>
      <c r="B18" s="150"/>
      <c r="C18" s="92">
        <v>97424</v>
      </c>
      <c r="D18" s="93"/>
      <c r="E18" s="93"/>
      <c r="F18" s="93"/>
      <c r="G18" s="92" t="s">
        <v>117</v>
      </c>
      <c r="H18" s="1"/>
      <c r="I18" s="91"/>
      <c r="J18" s="1"/>
      <c r="K18" s="1"/>
      <c r="L18" s="1"/>
      <c r="M18" s="1"/>
      <c r="N18" s="1"/>
      <c r="O18" s="1"/>
      <c r="P18" s="1"/>
      <c r="Q18" s="1"/>
      <c r="R18" s="1"/>
      <c r="S18" s="1"/>
      <c r="T18" s="1"/>
      <c r="U18" s="1"/>
      <c r="V18" s="1"/>
      <c r="W18" s="1"/>
      <c r="X18" s="1"/>
      <c r="Y18" s="1"/>
      <c r="Z18" s="1"/>
    </row>
    <row r="19" spans="1:26" ht="15.4">
      <c r="A19" s="1"/>
      <c r="B19" s="150"/>
      <c r="C19" s="115">
        <v>97424</v>
      </c>
      <c r="D19" s="93"/>
      <c r="E19" s="93"/>
      <c r="F19" s="93"/>
      <c r="G19" s="115" t="s">
        <v>116</v>
      </c>
      <c r="H19" s="1"/>
      <c r="I19" s="91"/>
      <c r="J19" s="1"/>
      <c r="K19" s="1"/>
      <c r="L19" s="1"/>
      <c r="M19" s="1"/>
      <c r="N19" s="1"/>
      <c r="O19" s="1"/>
      <c r="P19" s="1"/>
      <c r="Q19" s="1"/>
      <c r="R19" s="1"/>
      <c r="S19" s="1"/>
      <c r="T19" s="1"/>
      <c r="U19" s="1"/>
      <c r="V19" s="1"/>
      <c r="W19" s="1"/>
      <c r="X19" s="1"/>
      <c r="Y19" s="1"/>
      <c r="Z19" s="1"/>
    </row>
    <row r="20" spans="1:26">
      <c r="A20" s="1"/>
      <c r="B20" s="1"/>
      <c r="C20" s="1"/>
      <c r="D20" s="1"/>
      <c r="E20" s="1"/>
      <c r="F20" s="1"/>
      <c r="G20" s="4"/>
      <c r="H20" s="1"/>
      <c r="I20" s="91"/>
      <c r="J20" s="1"/>
      <c r="K20" s="1"/>
      <c r="L20" s="1"/>
      <c r="M20" s="1"/>
      <c r="N20" s="1"/>
      <c r="O20" s="1"/>
      <c r="P20" s="1"/>
      <c r="Q20" s="1"/>
      <c r="R20" s="1"/>
      <c r="S20" s="1"/>
      <c r="T20" s="1"/>
      <c r="U20" s="1"/>
      <c r="V20" s="1"/>
      <c r="W20" s="1"/>
      <c r="X20" s="1"/>
      <c r="Y20" s="1"/>
      <c r="Z20" s="1"/>
    </row>
    <row r="21" spans="1:26">
      <c r="A21" s="1"/>
      <c r="B21" s="1"/>
      <c r="C21" s="1"/>
      <c r="D21" s="1"/>
      <c r="E21" s="1"/>
      <c r="F21" s="1"/>
      <c r="G21" s="4"/>
      <c r="H21" s="1"/>
      <c r="I21" s="91"/>
      <c r="J21" s="1"/>
      <c r="K21" s="1"/>
      <c r="L21" s="1"/>
      <c r="M21" s="1"/>
      <c r="N21" s="1"/>
      <c r="O21" s="1"/>
      <c r="P21" s="1"/>
      <c r="Q21" s="1"/>
      <c r="R21" s="1"/>
      <c r="S21" s="1"/>
      <c r="T21" s="1"/>
      <c r="U21" s="1"/>
      <c r="V21" s="1"/>
      <c r="W21" s="1"/>
      <c r="X21" s="1"/>
      <c r="Y21" s="1"/>
      <c r="Z21" s="1"/>
    </row>
    <row r="22" spans="1:26">
      <c r="A22" s="1"/>
      <c r="B22" s="1"/>
      <c r="C22" s="1"/>
      <c r="D22" s="1"/>
      <c r="E22" s="1"/>
      <c r="F22" s="1"/>
      <c r="G22" s="4"/>
      <c r="H22" s="1"/>
      <c r="I22" s="91"/>
      <c r="J22" s="1"/>
      <c r="K22" s="1"/>
      <c r="L22" s="1"/>
      <c r="M22" s="1"/>
      <c r="N22" s="1"/>
      <c r="O22" s="1"/>
      <c r="P22" s="1"/>
      <c r="Q22" s="1"/>
      <c r="R22" s="1"/>
      <c r="S22" s="1"/>
      <c r="T22" s="1"/>
      <c r="U22" s="1"/>
      <c r="V22" s="1"/>
      <c r="W22" s="1"/>
      <c r="X22" s="1"/>
      <c r="Y22" s="1"/>
      <c r="Z22" s="1"/>
    </row>
    <row r="23" spans="1:26">
      <c r="A23" s="1"/>
      <c r="B23" s="1"/>
      <c r="C23" s="1"/>
      <c r="D23" s="1"/>
      <c r="E23" s="1"/>
      <c r="F23" s="1"/>
      <c r="G23" s="4"/>
      <c r="H23" s="1"/>
      <c r="I23" s="91"/>
      <c r="J23" s="1"/>
      <c r="K23" s="1"/>
      <c r="L23" s="1"/>
      <c r="M23" s="1"/>
      <c r="N23" s="1"/>
      <c r="O23" s="1"/>
      <c r="P23" s="1"/>
      <c r="Q23" s="1"/>
      <c r="R23" s="1"/>
      <c r="S23" s="1"/>
      <c r="T23" s="1"/>
      <c r="U23" s="1"/>
      <c r="V23" s="1"/>
      <c r="W23" s="1"/>
      <c r="X23" s="1"/>
      <c r="Y23" s="1"/>
      <c r="Z23" s="1"/>
    </row>
    <row r="24" spans="1:26">
      <c r="A24" s="1"/>
      <c r="B24" s="1"/>
      <c r="C24" s="1"/>
      <c r="D24" s="1"/>
      <c r="E24" s="1"/>
      <c r="F24" s="1"/>
      <c r="G24" s="4"/>
      <c r="H24" s="1"/>
      <c r="I24" s="91"/>
      <c r="J24" s="1"/>
      <c r="K24" s="1"/>
      <c r="L24" s="1"/>
      <c r="M24" s="1"/>
      <c r="N24" s="1"/>
      <c r="O24" s="1"/>
      <c r="P24" s="1"/>
      <c r="Q24" s="1"/>
      <c r="R24" s="1"/>
      <c r="S24" s="1"/>
      <c r="T24" s="1"/>
      <c r="U24" s="1"/>
      <c r="V24" s="1"/>
      <c r="W24" s="1"/>
      <c r="X24" s="1"/>
      <c r="Y24" s="1"/>
      <c r="Z24" s="1"/>
    </row>
    <row r="25" spans="1:26">
      <c r="A25" s="1"/>
      <c r="B25" s="1"/>
      <c r="C25" s="1"/>
      <c r="D25" s="1"/>
      <c r="E25" s="1"/>
      <c r="F25" s="1"/>
      <c r="G25" s="4"/>
      <c r="H25" s="1"/>
      <c r="K25" s="1"/>
      <c r="L25" s="1"/>
      <c r="M25" s="1"/>
      <c r="N25" s="1"/>
      <c r="O25" s="1"/>
      <c r="P25" s="1"/>
      <c r="Q25" s="1"/>
      <c r="R25" s="1"/>
      <c r="S25" s="1"/>
      <c r="T25" s="1"/>
      <c r="U25" s="1"/>
      <c r="V25" s="1"/>
      <c r="W25" s="1"/>
      <c r="X25" s="1"/>
      <c r="Y25" s="1"/>
      <c r="Z25" s="1"/>
    </row>
    <row r="26" spans="1:26">
      <c r="A26" s="1"/>
      <c r="B26" s="1"/>
      <c r="C26" s="1"/>
      <c r="D26" s="1"/>
      <c r="E26" s="1"/>
      <c r="F26" s="1"/>
      <c r="G26" s="4"/>
      <c r="H26" s="1"/>
      <c r="K26" s="1"/>
      <c r="L26" s="1"/>
      <c r="M26" s="1"/>
      <c r="N26" s="1"/>
      <c r="O26" s="1"/>
      <c r="P26" s="1"/>
      <c r="Q26" s="1"/>
      <c r="R26" s="1"/>
      <c r="S26" s="1"/>
      <c r="T26" s="1"/>
      <c r="U26" s="1"/>
      <c r="V26" s="1"/>
      <c r="W26" s="1"/>
      <c r="X26" s="1"/>
      <c r="Y26" s="1"/>
      <c r="Z26" s="1"/>
    </row>
    <row r="27" spans="1:26">
      <c r="A27" s="1"/>
      <c r="B27" s="1"/>
      <c r="C27" s="1"/>
      <c r="D27" s="1"/>
      <c r="E27" s="1"/>
      <c r="F27" s="1"/>
      <c r="G27" s="4"/>
      <c r="H27" s="1"/>
      <c r="K27" s="1"/>
      <c r="L27" s="1"/>
      <c r="M27" s="1"/>
      <c r="N27" s="1"/>
      <c r="O27" s="1"/>
      <c r="P27" s="1"/>
      <c r="Q27" s="1"/>
      <c r="R27" s="1"/>
      <c r="S27" s="1"/>
      <c r="T27" s="1"/>
      <c r="U27" s="1"/>
      <c r="V27" s="1"/>
      <c r="W27" s="1"/>
      <c r="X27" s="1"/>
      <c r="Y27" s="1"/>
      <c r="Z27" s="1"/>
    </row>
    <row r="28" spans="1:26">
      <c r="A28" s="1"/>
      <c r="B28" s="1"/>
      <c r="C28" s="1"/>
      <c r="D28" s="1"/>
      <c r="E28" s="1"/>
      <c r="F28" s="1"/>
      <c r="G28" s="4"/>
      <c r="H28" s="1"/>
      <c r="K28" s="1"/>
      <c r="L28" s="1"/>
      <c r="M28" s="1"/>
      <c r="N28" s="1"/>
      <c r="O28" s="1"/>
      <c r="P28" s="1"/>
      <c r="Q28" s="1"/>
      <c r="R28" s="1"/>
      <c r="S28" s="1"/>
      <c r="T28" s="1"/>
      <c r="U28" s="1"/>
      <c r="V28" s="1"/>
      <c r="W28" s="1"/>
      <c r="X28" s="1"/>
      <c r="Y28" s="1"/>
      <c r="Z28" s="1"/>
    </row>
    <row r="29" spans="1:26">
      <c r="A29" s="1"/>
      <c r="B29" s="1"/>
      <c r="C29" s="1"/>
      <c r="D29" s="1"/>
      <c r="E29" s="1"/>
      <c r="F29" s="1"/>
      <c r="G29" s="4"/>
      <c r="H29" s="1"/>
      <c r="K29" s="1"/>
      <c r="L29" s="1"/>
      <c r="M29" s="1"/>
      <c r="N29" s="1"/>
      <c r="O29" s="1"/>
      <c r="P29" s="1"/>
      <c r="Q29" s="1"/>
      <c r="R29" s="1"/>
      <c r="S29" s="1"/>
      <c r="T29" s="1"/>
      <c r="U29" s="1"/>
      <c r="V29" s="1"/>
      <c r="W29" s="1"/>
      <c r="X29" s="1"/>
      <c r="Y29" s="1"/>
      <c r="Z29" s="1"/>
    </row>
    <row r="30" spans="1:26">
      <c r="A30" s="1"/>
      <c r="B30" s="1"/>
      <c r="C30" s="1"/>
      <c r="D30" s="1"/>
      <c r="E30" s="1"/>
      <c r="F30" s="1"/>
      <c r="G30" s="4"/>
      <c r="H30" s="1"/>
      <c r="K30" s="1"/>
      <c r="L30" s="1"/>
      <c r="M30" s="1"/>
      <c r="N30" s="1"/>
      <c r="O30" s="1"/>
      <c r="P30" s="1"/>
      <c r="Q30" s="1"/>
      <c r="R30" s="1"/>
      <c r="S30" s="1"/>
      <c r="T30" s="1"/>
      <c r="U30" s="1"/>
      <c r="V30" s="1"/>
      <c r="W30" s="1"/>
      <c r="X30" s="1"/>
      <c r="Y30" s="1"/>
      <c r="Z30" s="1"/>
    </row>
    <row r="31" spans="1:26">
      <c r="A31" s="1"/>
      <c r="B31" s="1"/>
      <c r="C31" s="1"/>
      <c r="D31" s="1"/>
      <c r="E31" s="1"/>
      <c r="F31" s="1"/>
      <c r="G31" s="4"/>
      <c r="H31" s="1"/>
      <c r="K31" s="1"/>
      <c r="L31" s="1"/>
      <c r="M31" s="1"/>
      <c r="N31" s="1"/>
      <c r="O31" s="1"/>
      <c r="P31" s="1"/>
      <c r="Q31" s="1"/>
      <c r="R31" s="1"/>
      <c r="S31" s="1"/>
      <c r="T31" s="1"/>
      <c r="U31" s="1"/>
      <c r="V31" s="1"/>
      <c r="W31" s="1"/>
      <c r="X31" s="1"/>
      <c r="Y31" s="1"/>
      <c r="Z31" s="1"/>
    </row>
    <row r="32" spans="1:26">
      <c r="A32" s="1"/>
      <c r="B32" s="1"/>
      <c r="C32" s="1"/>
      <c r="D32" s="1"/>
      <c r="E32" s="1"/>
      <c r="F32" s="1"/>
      <c r="G32" s="4"/>
      <c r="H32" s="1"/>
      <c r="K32" s="1"/>
      <c r="L32" s="1"/>
      <c r="M32" s="1"/>
      <c r="N32" s="1"/>
      <c r="O32" s="1"/>
      <c r="P32" s="1"/>
      <c r="Q32" s="1"/>
      <c r="R32" s="1"/>
      <c r="S32" s="1"/>
      <c r="T32" s="1"/>
      <c r="U32" s="1"/>
      <c r="V32" s="1"/>
      <c r="W32" s="1"/>
      <c r="X32" s="1"/>
      <c r="Y32" s="1"/>
      <c r="Z32" s="1"/>
    </row>
    <row r="33" spans="1:26">
      <c r="A33" s="1"/>
      <c r="B33" s="1"/>
      <c r="C33" s="1"/>
      <c r="D33" s="1"/>
      <c r="E33" s="1"/>
      <c r="F33" s="1"/>
      <c r="G33" s="4"/>
      <c r="H33" s="1"/>
      <c r="K33" s="1"/>
      <c r="L33" s="1"/>
      <c r="M33" s="1"/>
      <c r="N33" s="1"/>
      <c r="O33" s="1"/>
      <c r="P33" s="1"/>
      <c r="Q33" s="1"/>
      <c r="R33" s="1"/>
      <c r="S33" s="1"/>
      <c r="T33" s="1"/>
      <c r="U33" s="1"/>
      <c r="V33" s="1"/>
      <c r="W33" s="1"/>
      <c r="X33" s="1"/>
      <c r="Y33" s="1"/>
      <c r="Z33" s="1"/>
    </row>
    <row r="34" spans="1:26">
      <c r="A34" s="1"/>
      <c r="B34" s="1"/>
      <c r="C34" s="1"/>
      <c r="D34" s="1"/>
      <c r="E34" s="1"/>
      <c r="F34" s="1"/>
      <c r="G34" s="4"/>
      <c r="H34" s="1"/>
      <c r="K34" s="1"/>
      <c r="L34" s="1"/>
      <c r="M34" s="1"/>
      <c r="N34" s="1"/>
      <c r="O34" s="1"/>
      <c r="P34" s="1"/>
      <c r="Q34" s="1"/>
      <c r="R34" s="1"/>
      <c r="S34" s="1"/>
      <c r="T34" s="1"/>
      <c r="U34" s="1"/>
      <c r="V34" s="1"/>
      <c r="W34" s="1"/>
      <c r="X34" s="1"/>
      <c r="Y34" s="1"/>
      <c r="Z34" s="1"/>
    </row>
    <row r="35" spans="1:26">
      <c r="A35" s="1"/>
      <c r="B35" s="1"/>
      <c r="C35" s="1"/>
      <c r="D35" s="1"/>
      <c r="E35" s="1"/>
      <c r="F35" s="1"/>
      <c r="G35" s="4"/>
      <c r="H35" s="1"/>
      <c r="K35" s="1"/>
      <c r="L35" s="1"/>
      <c r="M35" s="1"/>
      <c r="N35" s="1"/>
      <c r="O35" s="1"/>
      <c r="P35" s="1"/>
      <c r="Q35" s="1"/>
      <c r="R35" s="1"/>
      <c r="S35" s="1"/>
      <c r="T35" s="1"/>
      <c r="U35" s="1"/>
      <c r="V35" s="1"/>
      <c r="W35" s="1"/>
      <c r="X35" s="1"/>
      <c r="Y35" s="1"/>
      <c r="Z35" s="1"/>
    </row>
    <row r="36" spans="1:26">
      <c r="A36" s="1"/>
      <c r="B36" s="1"/>
      <c r="C36" s="1"/>
      <c r="D36" s="1"/>
      <c r="E36" s="1"/>
      <c r="F36" s="1"/>
      <c r="G36" s="4"/>
      <c r="H36" s="1"/>
      <c r="K36" s="1"/>
      <c r="L36" s="1"/>
      <c r="M36" s="1"/>
      <c r="N36" s="1"/>
      <c r="O36" s="1"/>
      <c r="P36" s="1"/>
      <c r="Q36" s="1"/>
      <c r="R36" s="1"/>
      <c r="S36" s="1"/>
      <c r="T36" s="1"/>
      <c r="U36" s="1"/>
      <c r="V36" s="1"/>
      <c r="W36" s="1"/>
      <c r="X36" s="1"/>
      <c r="Y36" s="1"/>
      <c r="Z36" s="1"/>
    </row>
    <row r="37" spans="1:26">
      <c r="B37" s="1"/>
      <c r="C37" s="1"/>
      <c r="D37" s="1"/>
      <c r="E37" s="1"/>
      <c r="F37" s="1"/>
      <c r="G37" s="4"/>
      <c r="H37" s="1"/>
      <c r="K37" s="1"/>
      <c r="L37" s="1"/>
      <c r="M37" s="1"/>
      <c r="N37" s="1"/>
      <c r="O37" s="1"/>
      <c r="P37" s="1"/>
      <c r="Q37" s="1"/>
      <c r="R37" s="1"/>
      <c r="S37" s="1"/>
      <c r="T37" s="1"/>
      <c r="U37" s="1"/>
      <c r="V37" s="1"/>
      <c r="W37" s="1"/>
      <c r="X37" s="1"/>
      <c r="Y37" s="1"/>
      <c r="Z37" s="1"/>
    </row>
    <row r="38" spans="1:26">
      <c r="K38" s="1"/>
      <c r="L38" s="1"/>
      <c r="M38" s="1"/>
      <c r="N38" s="1"/>
      <c r="O38" s="1"/>
      <c r="P38" s="1"/>
      <c r="Q38" s="1"/>
      <c r="R38" s="1"/>
      <c r="S38" s="1"/>
      <c r="T38" s="1"/>
      <c r="U38" s="1"/>
      <c r="V38" s="1"/>
      <c r="W38" s="1"/>
      <c r="X38" s="1"/>
      <c r="Y38" s="1"/>
      <c r="Z38" s="1"/>
    </row>
    <row r="39" spans="1:26">
      <c r="K39" s="1"/>
      <c r="L39" s="1"/>
      <c r="M39" s="1"/>
      <c r="N39" s="1"/>
      <c r="O39" s="1"/>
      <c r="P39" s="1"/>
      <c r="Q39" s="1"/>
      <c r="R39" s="1"/>
      <c r="S39" s="1"/>
      <c r="T39" s="1"/>
      <c r="U39" s="1"/>
      <c r="V39" s="1"/>
      <c r="W39" s="1"/>
      <c r="X39" s="1"/>
      <c r="Y39" s="1"/>
      <c r="Z39" s="1"/>
    </row>
    <row r="40" spans="1:26">
      <c r="K40" s="1"/>
      <c r="L40" s="1"/>
      <c r="M40" s="1"/>
      <c r="N40" s="1"/>
      <c r="O40" s="1"/>
      <c r="P40" s="1"/>
      <c r="Q40" s="1"/>
      <c r="R40" s="1"/>
      <c r="S40" s="1"/>
      <c r="T40" s="1"/>
      <c r="U40" s="1"/>
      <c r="V40" s="1"/>
      <c r="W40" s="1"/>
      <c r="X40" s="1"/>
      <c r="Y40" s="1"/>
      <c r="Z40" s="1"/>
    </row>
    <row r="41" spans="1:26">
      <c r="K41" s="1"/>
      <c r="L41" s="1"/>
      <c r="M41" s="1"/>
      <c r="N41" s="1"/>
      <c r="O41" s="1"/>
      <c r="P41" s="1"/>
      <c r="Q41" s="1"/>
      <c r="R41" s="1"/>
      <c r="S41" s="1"/>
      <c r="T41" s="1"/>
      <c r="U41" s="1"/>
      <c r="V41" s="1"/>
      <c r="W41" s="1"/>
      <c r="X41" s="1"/>
      <c r="Y41" s="1"/>
      <c r="Z41" s="1"/>
    </row>
    <row r="42" spans="1:26">
      <c r="K42" s="1"/>
      <c r="L42" s="1"/>
      <c r="M42" s="1"/>
      <c r="N42" s="1"/>
      <c r="O42" s="1"/>
      <c r="P42" s="1"/>
      <c r="Q42" s="1"/>
      <c r="R42" s="1"/>
      <c r="S42" s="1"/>
      <c r="T42" s="1"/>
      <c r="U42" s="1"/>
      <c r="V42" s="1"/>
      <c r="W42" s="1"/>
      <c r="X42" s="1"/>
      <c r="Y42" s="1"/>
      <c r="Z42" s="1"/>
    </row>
    <row r="43" spans="1:26">
      <c r="K43" s="1"/>
      <c r="L43" s="1"/>
      <c r="M43" s="1"/>
      <c r="N43" s="1"/>
      <c r="O43" s="1"/>
      <c r="P43" s="1"/>
      <c r="Q43" s="1"/>
      <c r="R43" s="1"/>
      <c r="S43" s="1"/>
      <c r="T43" s="1"/>
      <c r="U43" s="1"/>
      <c r="V43" s="1"/>
      <c r="W43" s="1"/>
      <c r="X43" s="1"/>
      <c r="Y43" s="1"/>
      <c r="Z43" s="1"/>
    </row>
    <row r="44" spans="1:26">
      <c r="K44" s="1"/>
      <c r="L44" s="1"/>
      <c r="M44" s="1"/>
      <c r="N44" s="1"/>
      <c r="O44" s="1"/>
      <c r="P44" s="1"/>
      <c r="Q44" s="1"/>
      <c r="R44" s="1"/>
      <c r="S44" s="1"/>
      <c r="T44" s="1"/>
      <c r="U44" s="1"/>
      <c r="V44" s="1"/>
      <c r="W44" s="1"/>
      <c r="X44" s="1"/>
      <c r="Y44" s="1"/>
      <c r="Z44" s="1"/>
    </row>
    <row r="45" spans="1:26">
      <c r="K45" s="1"/>
      <c r="L45" s="1"/>
      <c r="M45" s="1"/>
      <c r="N45" s="1"/>
      <c r="O45" s="1"/>
      <c r="P45" s="1"/>
      <c r="Q45" s="1"/>
      <c r="R45" s="1"/>
      <c r="S45" s="1"/>
      <c r="T45" s="1"/>
      <c r="U45" s="1"/>
      <c r="V45" s="1"/>
      <c r="W45" s="1"/>
      <c r="X45" s="1"/>
      <c r="Y45" s="1"/>
      <c r="Z45" s="1"/>
    </row>
    <row r="46" spans="1:26">
      <c r="K46" s="1"/>
      <c r="L46" s="1"/>
      <c r="M46" s="1"/>
      <c r="N46" s="1"/>
      <c r="O46" s="1"/>
      <c r="P46" s="1"/>
      <c r="Q46" s="1"/>
      <c r="R46" s="1"/>
      <c r="S46" s="1"/>
      <c r="T46" s="1"/>
      <c r="U46" s="1"/>
      <c r="V46" s="1"/>
      <c r="W46" s="1"/>
      <c r="X46" s="1"/>
      <c r="Y46" s="1"/>
      <c r="Z46" s="1"/>
    </row>
    <row r="47" spans="1:26">
      <c r="K47" s="1"/>
      <c r="L47" s="1"/>
      <c r="M47" s="1"/>
      <c r="N47" s="1"/>
      <c r="O47" s="1"/>
      <c r="P47" s="1"/>
      <c r="Q47" s="1"/>
      <c r="R47" s="1"/>
      <c r="S47" s="1"/>
      <c r="T47" s="1"/>
      <c r="U47" s="1"/>
      <c r="V47" s="1"/>
      <c r="W47" s="1"/>
      <c r="X47" s="1"/>
      <c r="Y47" s="1"/>
      <c r="Z47" s="1"/>
    </row>
    <row r="48" spans="1:26">
      <c r="K48" s="1"/>
      <c r="L48" s="1"/>
      <c r="M48" s="1"/>
      <c r="N48" s="1"/>
      <c r="O48" s="1"/>
      <c r="P48" s="1"/>
      <c r="Q48" s="1"/>
      <c r="R48" s="1"/>
      <c r="S48" s="1"/>
      <c r="T48" s="1"/>
      <c r="U48" s="1"/>
      <c r="V48" s="1"/>
      <c r="W48" s="1"/>
      <c r="X48" s="1"/>
      <c r="Y48" s="1"/>
      <c r="Z48" s="1"/>
    </row>
    <row r="49" spans="11:26">
      <c r="K49" s="1"/>
      <c r="L49" s="1"/>
      <c r="M49" s="1"/>
      <c r="N49" s="1"/>
      <c r="O49" s="1"/>
      <c r="P49" s="1"/>
      <c r="Q49" s="1"/>
      <c r="R49" s="1"/>
      <c r="S49" s="1"/>
      <c r="T49" s="1"/>
      <c r="U49" s="1"/>
      <c r="V49" s="1"/>
      <c r="W49" s="1"/>
      <c r="X49" s="1"/>
      <c r="Y49" s="1"/>
      <c r="Z49" s="1"/>
    </row>
    <row r="50" spans="11:26">
      <c r="K50" s="1"/>
      <c r="L50" s="1"/>
      <c r="M50" s="1"/>
      <c r="N50" s="1"/>
      <c r="O50" s="1"/>
      <c r="P50" s="1"/>
      <c r="Q50" s="1"/>
      <c r="R50" s="1"/>
      <c r="S50" s="1"/>
      <c r="T50" s="1"/>
      <c r="U50" s="1"/>
      <c r="V50" s="1"/>
      <c r="W50" s="1"/>
      <c r="X50" s="1"/>
      <c r="Y50" s="1"/>
      <c r="Z50" s="1"/>
    </row>
    <row r="51" spans="11:26">
      <c r="K51" s="1"/>
      <c r="L51" s="1"/>
      <c r="M51" s="1"/>
      <c r="N51" s="1"/>
      <c r="O51" s="1"/>
      <c r="P51" s="1"/>
      <c r="Q51" s="1"/>
      <c r="R51" s="1"/>
      <c r="S51" s="1"/>
      <c r="T51" s="1"/>
      <c r="U51" s="1"/>
      <c r="V51" s="1"/>
      <c r="W51" s="1"/>
      <c r="X51" s="1"/>
      <c r="Y51" s="1"/>
      <c r="Z51" s="1"/>
    </row>
    <row r="52" spans="11:26">
      <c r="K52" s="1"/>
      <c r="L52" s="1"/>
      <c r="M52" s="1"/>
      <c r="N52" s="1"/>
      <c r="O52" s="1"/>
      <c r="P52" s="1"/>
      <c r="Q52" s="1"/>
      <c r="R52" s="1"/>
      <c r="S52" s="1"/>
      <c r="T52" s="1"/>
      <c r="U52" s="1"/>
      <c r="V52" s="1"/>
      <c r="W52" s="1"/>
      <c r="X52" s="1"/>
      <c r="Y52" s="1"/>
      <c r="Z52" s="1"/>
    </row>
    <row r="53" spans="11:26">
      <c r="K53" s="1"/>
      <c r="L53" s="1"/>
      <c r="M53" s="1"/>
      <c r="N53" s="1"/>
      <c r="O53" s="1"/>
      <c r="P53" s="1"/>
      <c r="Q53" s="1"/>
      <c r="R53" s="1"/>
      <c r="S53" s="1"/>
      <c r="T53" s="1"/>
      <c r="U53" s="1"/>
      <c r="V53" s="1"/>
      <c r="W53" s="1"/>
      <c r="X53" s="1"/>
      <c r="Y53" s="1"/>
      <c r="Z53" s="1"/>
    </row>
    <row r="54" spans="11:26">
      <c r="K54" s="1"/>
      <c r="L54" s="1"/>
      <c r="M54" s="1"/>
      <c r="N54" s="1"/>
      <c r="O54" s="1"/>
      <c r="P54" s="1"/>
      <c r="Q54" s="1"/>
      <c r="R54" s="1"/>
      <c r="S54" s="1"/>
      <c r="T54" s="1"/>
      <c r="U54" s="1"/>
      <c r="V54" s="1"/>
      <c r="W54" s="1"/>
      <c r="X54" s="1"/>
      <c r="Y54" s="1"/>
      <c r="Z54" s="1"/>
    </row>
    <row r="55" spans="11:26">
      <c r="K55" s="1"/>
      <c r="L55" s="1"/>
      <c r="M55" s="1"/>
      <c r="N55" s="1"/>
      <c r="O55" s="1"/>
      <c r="P55" s="1"/>
      <c r="Q55" s="1"/>
      <c r="R55" s="1"/>
      <c r="S55" s="1"/>
      <c r="T55" s="1"/>
      <c r="U55" s="1"/>
      <c r="V55" s="1"/>
      <c r="W55" s="1"/>
      <c r="X55" s="1"/>
      <c r="Y55" s="1"/>
      <c r="Z55" s="1"/>
    </row>
    <row r="56" spans="11:26">
      <c r="K56" s="1"/>
      <c r="L56" s="1"/>
      <c r="M56" s="1"/>
      <c r="N56" s="1"/>
      <c r="O56" s="1"/>
      <c r="P56" s="1"/>
      <c r="Q56" s="1"/>
      <c r="R56" s="1"/>
      <c r="S56" s="1"/>
      <c r="T56" s="1"/>
      <c r="U56" s="1"/>
      <c r="V56" s="1"/>
      <c r="W56" s="1"/>
      <c r="X56" s="1"/>
      <c r="Y56" s="1"/>
      <c r="Z56" s="1"/>
    </row>
    <row r="57" spans="11:26">
      <c r="K57" s="1"/>
      <c r="L57" s="1"/>
      <c r="M57" s="1"/>
      <c r="N57" s="1"/>
      <c r="O57" s="1"/>
      <c r="P57" s="1"/>
      <c r="Q57" s="1"/>
      <c r="R57" s="1"/>
      <c r="S57" s="1"/>
      <c r="T57" s="1"/>
      <c r="U57" s="1"/>
      <c r="V57" s="1"/>
      <c r="W57" s="1"/>
      <c r="X57" s="1"/>
      <c r="Y57" s="1"/>
      <c r="Z57" s="1"/>
    </row>
    <row r="58" spans="11:26">
      <c r="K58" s="1"/>
      <c r="L58" s="1"/>
      <c r="M58" s="1"/>
      <c r="N58" s="1"/>
      <c r="O58" s="1"/>
      <c r="P58" s="1"/>
      <c r="Q58" s="1"/>
      <c r="R58" s="1"/>
      <c r="S58" s="1"/>
      <c r="T58" s="1"/>
      <c r="U58" s="1"/>
      <c r="V58" s="1"/>
      <c r="W58" s="1"/>
      <c r="X58" s="1"/>
      <c r="Y58" s="1"/>
      <c r="Z58" s="1"/>
    </row>
    <row r="59" spans="11:26">
      <c r="K59" s="1"/>
      <c r="L59" s="1"/>
      <c r="M59" s="1"/>
      <c r="N59" s="1"/>
      <c r="O59" s="1"/>
      <c r="P59" s="1"/>
      <c r="Q59" s="1"/>
      <c r="R59" s="1"/>
      <c r="S59" s="1"/>
      <c r="T59" s="1"/>
      <c r="U59" s="1"/>
      <c r="V59" s="1"/>
      <c r="W59" s="1"/>
      <c r="X59" s="1"/>
      <c r="Y59" s="1"/>
      <c r="Z59" s="1"/>
    </row>
    <row r="60" spans="11:26">
      <c r="K60" s="1"/>
      <c r="L60" s="1"/>
      <c r="M60" s="1"/>
      <c r="N60" s="1"/>
      <c r="O60" s="1"/>
      <c r="P60" s="1"/>
      <c r="Q60" s="1"/>
      <c r="R60" s="1"/>
      <c r="S60" s="1"/>
      <c r="T60" s="1"/>
      <c r="U60" s="1"/>
      <c r="V60" s="1"/>
      <c r="W60" s="1"/>
      <c r="X60" s="1"/>
      <c r="Y60" s="1"/>
      <c r="Z60" s="1"/>
    </row>
    <row r="61" spans="11:26">
      <c r="K61" s="1"/>
      <c r="L61" s="1"/>
      <c r="M61" s="1"/>
      <c r="N61" s="1"/>
      <c r="O61" s="1"/>
      <c r="P61" s="1"/>
      <c r="Q61" s="1"/>
      <c r="R61" s="1"/>
      <c r="S61" s="1"/>
      <c r="T61" s="1"/>
      <c r="U61" s="1"/>
      <c r="V61" s="1"/>
      <c r="W61" s="1"/>
      <c r="X61" s="1"/>
      <c r="Y61" s="1"/>
      <c r="Z61" s="1"/>
    </row>
    <row r="62" spans="11:26">
      <c r="K62" s="1"/>
      <c r="L62" s="1"/>
      <c r="M62" s="1"/>
      <c r="N62" s="1"/>
      <c r="O62" s="1"/>
      <c r="P62" s="1"/>
      <c r="Q62" s="1"/>
      <c r="R62" s="1"/>
      <c r="S62" s="1"/>
      <c r="T62" s="1"/>
      <c r="U62" s="1"/>
      <c r="V62" s="1"/>
      <c r="W62" s="1"/>
      <c r="X62" s="1"/>
      <c r="Y62" s="1"/>
      <c r="Z62" s="1"/>
    </row>
    <row r="63" spans="11:26">
      <c r="K63" s="1"/>
      <c r="L63" s="1"/>
      <c r="M63" s="1"/>
      <c r="N63" s="1"/>
      <c r="O63" s="1"/>
      <c r="P63" s="1"/>
      <c r="Q63" s="1"/>
      <c r="R63" s="1"/>
      <c r="S63" s="1"/>
      <c r="T63" s="1"/>
      <c r="U63" s="1"/>
      <c r="V63" s="1"/>
      <c r="W63" s="1"/>
      <c r="X63" s="1"/>
      <c r="Y63" s="1"/>
      <c r="Z63" s="1"/>
    </row>
    <row r="64" spans="11:26">
      <c r="K64" s="1"/>
      <c r="L64" s="1"/>
      <c r="M64" s="1"/>
      <c r="N64" s="1"/>
      <c r="O64" s="1"/>
      <c r="P64" s="1"/>
      <c r="Q64" s="1"/>
      <c r="R64" s="1"/>
      <c r="S64" s="1"/>
      <c r="T64" s="1"/>
      <c r="U64" s="1"/>
      <c r="V64" s="1"/>
      <c r="W64" s="1"/>
      <c r="X64" s="1"/>
      <c r="Y64" s="1"/>
      <c r="Z64" s="1"/>
    </row>
    <row r="65" spans="11:26">
      <c r="K65" s="1"/>
      <c r="L65" s="1"/>
      <c r="M65" s="1"/>
      <c r="N65" s="1"/>
      <c r="O65" s="1"/>
      <c r="P65" s="1"/>
      <c r="Q65" s="1"/>
      <c r="R65" s="1"/>
      <c r="S65" s="1"/>
      <c r="T65" s="1"/>
      <c r="U65" s="1"/>
      <c r="V65" s="1"/>
      <c r="W65" s="1"/>
      <c r="X65" s="1"/>
      <c r="Y65" s="1"/>
      <c r="Z65" s="1"/>
    </row>
    <row r="66" spans="11:26">
      <c r="K66" s="1"/>
      <c r="L66" s="1"/>
      <c r="M66" s="1"/>
      <c r="N66" s="1"/>
      <c r="O66" s="1"/>
      <c r="P66" s="1"/>
      <c r="Q66" s="1"/>
      <c r="R66" s="1"/>
      <c r="S66" s="1"/>
      <c r="T66" s="1"/>
      <c r="U66" s="1"/>
      <c r="V66" s="1"/>
      <c r="W66" s="1"/>
      <c r="X66" s="1"/>
      <c r="Y66" s="1"/>
      <c r="Z66" s="1"/>
    </row>
    <row r="67" spans="11:26">
      <c r="K67" s="1"/>
      <c r="L67" s="1"/>
      <c r="M67" s="1"/>
      <c r="N67" s="1"/>
      <c r="O67" s="1"/>
      <c r="P67" s="1"/>
      <c r="Q67" s="1"/>
      <c r="R67" s="1"/>
      <c r="S67" s="1"/>
      <c r="T67" s="1"/>
      <c r="U67" s="1"/>
      <c r="V67" s="1"/>
      <c r="W67" s="1"/>
      <c r="X67" s="1"/>
      <c r="Y67" s="1"/>
      <c r="Z67" s="1"/>
    </row>
    <row r="68" spans="11:26">
      <c r="K68" s="1"/>
      <c r="L68" s="1"/>
      <c r="M68" s="1"/>
      <c r="N68" s="1"/>
      <c r="O68" s="1"/>
      <c r="P68" s="1"/>
      <c r="Q68" s="1"/>
      <c r="R68" s="1"/>
      <c r="S68" s="1"/>
      <c r="T68" s="1"/>
      <c r="U68" s="1"/>
      <c r="V68" s="1"/>
      <c r="W68" s="1"/>
      <c r="X68" s="1"/>
      <c r="Y68" s="1"/>
      <c r="Z68" s="1"/>
    </row>
    <row r="69" spans="11:26">
      <c r="K69" s="1"/>
      <c r="L69" s="1"/>
      <c r="M69" s="1"/>
      <c r="N69" s="1"/>
      <c r="O69" s="1"/>
      <c r="P69" s="1"/>
      <c r="Q69" s="1"/>
      <c r="R69" s="1"/>
      <c r="S69" s="1"/>
      <c r="T69" s="1"/>
      <c r="U69" s="1"/>
      <c r="V69" s="1"/>
      <c r="W69" s="1"/>
      <c r="X69" s="1"/>
      <c r="Y69" s="1"/>
      <c r="Z69" s="1"/>
    </row>
    <row r="70" spans="11:26">
      <c r="K70" s="1"/>
      <c r="L70" s="1"/>
      <c r="M70" s="1"/>
      <c r="N70" s="1"/>
      <c r="O70" s="1"/>
      <c r="P70" s="1"/>
      <c r="Q70" s="1"/>
      <c r="R70" s="1"/>
      <c r="S70" s="1"/>
      <c r="T70" s="1"/>
      <c r="U70" s="1"/>
      <c r="V70" s="1"/>
      <c r="W70" s="1"/>
      <c r="X70" s="1"/>
      <c r="Y70" s="1"/>
      <c r="Z70" s="1"/>
    </row>
    <row r="71" spans="11:26">
      <c r="K71" s="1"/>
      <c r="L71" s="1"/>
      <c r="M71" s="1"/>
      <c r="N71" s="1"/>
      <c r="O71" s="1"/>
      <c r="P71" s="1"/>
      <c r="Q71" s="1"/>
      <c r="R71" s="1"/>
      <c r="S71" s="1"/>
      <c r="T71" s="1"/>
      <c r="U71" s="1"/>
      <c r="V71" s="1"/>
      <c r="W71" s="1"/>
      <c r="X71" s="1"/>
      <c r="Y71" s="1"/>
      <c r="Z71" s="1"/>
    </row>
    <row r="72" spans="11:26">
      <c r="K72" s="1"/>
      <c r="L72" s="1"/>
      <c r="M72" s="1"/>
      <c r="N72" s="1"/>
      <c r="O72" s="1"/>
      <c r="P72" s="1"/>
      <c r="Q72" s="1"/>
      <c r="R72" s="1"/>
      <c r="S72" s="1"/>
      <c r="T72" s="1"/>
      <c r="U72" s="1"/>
      <c r="V72" s="1"/>
      <c r="W72" s="1"/>
      <c r="X72" s="1"/>
      <c r="Y72" s="1"/>
      <c r="Z72" s="1"/>
    </row>
    <row r="73" spans="11:26">
      <c r="K73" s="1"/>
      <c r="L73" s="1"/>
      <c r="M73" s="1"/>
      <c r="N73" s="1"/>
      <c r="O73" s="1"/>
      <c r="P73" s="1"/>
      <c r="Q73" s="1"/>
      <c r="R73" s="1"/>
      <c r="S73" s="1"/>
      <c r="T73" s="1"/>
      <c r="U73" s="1"/>
      <c r="V73" s="1"/>
      <c r="W73" s="1"/>
      <c r="X73" s="1"/>
      <c r="Y73" s="1"/>
      <c r="Z73" s="1"/>
    </row>
    <row r="74" spans="11:26">
      <c r="K74" s="1"/>
      <c r="L74" s="1"/>
      <c r="M74" s="1"/>
      <c r="N74" s="1"/>
      <c r="O74" s="1"/>
      <c r="P74" s="1"/>
      <c r="Q74" s="1"/>
      <c r="R74" s="1"/>
      <c r="S74" s="1"/>
      <c r="T74" s="1"/>
      <c r="U74" s="1"/>
      <c r="V74" s="1"/>
      <c r="W74" s="1"/>
      <c r="X74" s="1"/>
      <c r="Y74" s="1"/>
      <c r="Z74" s="1"/>
    </row>
    <row r="75" spans="11:26">
      <c r="K75" s="1"/>
      <c r="L75" s="1"/>
      <c r="M75" s="1"/>
      <c r="N75" s="1"/>
      <c r="O75" s="1"/>
      <c r="P75" s="1"/>
      <c r="Q75" s="1"/>
      <c r="R75" s="1"/>
      <c r="S75" s="1"/>
      <c r="T75" s="1"/>
      <c r="U75" s="1"/>
      <c r="V75" s="1"/>
      <c r="W75" s="1"/>
      <c r="X75" s="1"/>
      <c r="Y75" s="1"/>
      <c r="Z75" s="1"/>
    </row>
    <row r="76" spans="11:26">
      <c r="K76" s="1"/>
      <c r="L76" s="1"/>
      <c r="M76" s="1"/>
      <c r="N76" s="1"/>
      <c r="O76" s="1"/>
      <c r="P76" s="1"/>
      <c r="Q76" s="1"/>
      <c r="R76" s="1"/>
      <c r="S76" s="1"/>
      <c r="T76" s="1"/>
      <c r="U76" s="1"/>
      <c r="V76" s="1"/>
      <c r="W76" s="1"/>
      <c r="X76" s="1"/>
      <c r="Y76" s="1"/>
      <c r="Z76" s="1"/>
    </row>
    <row r="77" spans="11:26">
      <c r="K77" s="1"/>
      <c r="L77" s="1"/>
      <c r="M77" s="1"/>
      <c r="N77" s="1"/>
      <c r="O77" s="1"/>
      <c r="P77" s="1"/>
      <c r="Q77" s="1"/>
      <c r="R77" s="1"/>
      <c r="S77" s="1"/>
      <c r="T77" s="1"/>
      <c r="U77" s="1"/>
      <c r="V77" s="1"/>
      <c r="W77" s="1"/>
      <c r="X77" s="1"/>
      <c r="Y77" s="1"/>
      <c r="Z77" s="1"/>
    </row>
    <row r="78" spans="11:26">
      <c r="K78" s="1"/>
      <c r="L78" s="1"/>
      <c r="M78" s="1"/>
      <c r="N78" s="1"/>
      <c r="O78" s="1"/>
      <c r="P78" s="1"/>
      <c r="Q78" s="1"/>
      <c r="R78" s="1"/>
      <c r="S78" s="1"/>
      <c r="T78" s="1"/>
      <c r="U78" s="1"/>
      <c r="V78" s="1"/>
      <c r="W78" s="1"/>
      <c r="X78" s="1"/>
      <c r="Y78" s="1"/>
      <c r="Z78" s="1"/>
    </row>
    <row r="79" spans="11:26">
      <c r="K79" s="1"/>
      <c r="L79" s="1"/>
      <c r="M79" s="1"/>
      <c r="N79" s="1"/>
      <c r="O79" s="1"/>
      <c r="P79" s="1"/>
      <c r="Q79" s="1"/>
      <c r="R79" s="1"/>
      <c r="S79" s="1"/>
      <c r="T79" s="1"/>
      <c r="U79" s="1"/>
      <c r="V79" s="1"/>
      <c r="W79" s="1"/>
      <c r="X79" s="1"/>
      <c r="Y79" s="1"/>
      <c r="Z79" s="1"/>
    </row>
    <row r="80" spans="11:26">
      <c r="K80" s="1"/>
      <c r="L80" s="1"/>
      <c r="M80" s="1"/>
      <c r="N80" s="1"/>
      <c r="O80" s="1"/>
      <c r="P80" s="1"/>
      <c r="Q80" s="1"/>
      <c r="R80" s="1"/>
      <c r="S80" s="1"/>
      <c r="T80" s="1"/>
      <c r="U80" s="1"/>
      <c r="V80" s="1"/>
      <c r="W80" s="1"/>
      <c r="X80" s="1"/>
      <c r="Y80" s="1"/>
      <c r="Z80" s="1"/>
    </row>
    <row r="81" spans="11:26">
      <c r="K81" s="1"/>
      <c r="L81" s="1"/>
      <c r="M81" s="1"/>
      <c r="N81" s="1"/>
      <c r="O81" s="1"/>
      <c r="P81" s="1"/>
      <c r="Q81" s="1"/>
      <c r="R81" s="1"/>
      <c r="S81" s="1"/>
      <c r="T81" s="1"/>
      <c r="U81" s="1"/>
      <c r="V81" s="1"/>
      <c r="W81" s="1"/>
      <c r="X81" s="1"/>
      <c r="Y81" s="1"/>
      <c r="Z81" s="1"/>
    </row>
    <row r="82" spans="11:26">
      <c r="K82" s="1"/>
      <c r="L82" s="1"/>
      <c r="M82" s="1"/>
      <c r="N82" s="1"/>
      <c r="O82" s="1"/>
      <c r="P82" s="1"/>
      <c r="Q82" s="1"/>
      <c r="R82" s="1"/>
      <c r="S82" s="1"/>
      <c r="T82" s="1"/>
      <c r="U82" s="1"/>
      <c r="V82" s="1"/>
      <c r="W82" s="1"/>
      <c r="X82" s="1"/>
      <c r="Y82" s="1"/>
      <c r="Z82" s="1"/>
    </row>
    <row r="83" spans="11:26">
      <c r="K83" s="1"/>
      <c r="L83" s="1"/>
      <c r="M83" s="1"/>
      <c r="N83" s="1"/>
      <c r="O83" s="1"/>
      <c r="P83" s="1"/>
      <c r="Q83" s="1"/>
      <c r="R83" s="1"/>
      <c r="S83" s="1"/>
      <c r="T83" s="1"/>
      <c r="U83" s="1"/>
      <c r="V83" s="1"/>
      <c r="W83" s="1"/>
      <c r="X83" s="1"/>
      <c r="Y83" s="1"/>
      <c r="Z83" s="1"/>
    </row>
    <row r="84" spans="11:26">
      <c r="K84" s="1"/>
      <c r="L84" s="1"/>
      <c r="M84" s="1"/>
      <c r="N84" s="1"/>
      <c r="O84" s="1"/>
      <c r="P84" s="1"/>
      <c r="Q84" s="1"/>
      <c r="R84" s="1"/>
      <c r="S84" s="1"/>
      <c r="T84" s="1"/>
      <c r="U84" s="1"/>
      <c r="V84" s="1"/>
      <c r="W84" s="1"/>
      <c r="X84" s="1"/>
      <c r="Y84" s="1"/>
      <c r="Z84" s="1"/>
    </row>
    <row r="85" spans="11:26">
      <c r="K85" s="1"/>
      <c r="L85" s="1"/>
      <c r="M85" s="1"/>
      <c r="N85" s="1"/>
      <c r="O85" s="1"/>
      <c r="P85" s="1"/>
      <c r="Q85" s="1"/>
      <c r="R85" s="1"/>
      <c r="S85" s="1"/>
      <c r="T85" s="1"/>
      <c r="U85" s="1"/>
      <c r="V85" s="1"/>
      <c r="W85" s="1"/>
      <c r="X85" s="1"/>
      <c r="Y85" s="1"/>
      <c r="Z85" s="1"/>
    </row>
    <row r="86" spans="11:26">
      <c r="K86" s="1"/>
      <c r="L86" s="1"/>
      <c r="M86" s="1"/>
      <c r="N86" s="1"/>
      <c r="O86" s="1"/>
      <c r="P86" s="1"/>
      <c r="Q86" s="1"/>
      <c r="R86" s="1"/>
      <c r="S86" s="1"/>
      <c r="T86" s="1"/>
      <c r="U86" s="1"/>
      <c r="V86" s="1"/>
      <c r="W86" s="1"/>
      <c r="X86" s="1"/>
      <c r="Y86" s="1"/>
      <c r="Z86" s="1"/>
    </row>
    <row r="87" spans="11:26">
      <c r="K87" s="1"/>
      <c r="L87" s="1"/>
      <c r="M87" s="1"/>
      <c r="N87" s="1"/>
      <c r="O87" s="1"/>
      <c r="P87" s="1"/>
      <c r="Q87" s="1"/>
      <c r="R87" s="1"/>
      <c r="S87" s="1"/>
      <c r="T87" s="1"/>
      <c r="U87" s="1"/>
      <c r="V87" s="1"/>
      <c r="W87" s="1"/>
      <c r="X87" s="1"/>
      <c r="Y87" s="1"/>
      <c r="Z87" s="1"/>
    </row>
    <row r="88" spans="11:26">
      <c r="K88" s="1"/>
      <c r="L88" s="1"/>
      <c r="M88" s="1"/>
      <c r="N88" s="1"/>
      <c r="O88" s="1"/>
      <c r="P88" s="1"/>
      <c r="Q88" s="1"/>
      <c r="R88" s="1"/>
      <c r="S88" s="1"/>
      <c r="T88" s="1"/>
      <c r="U88" s="1"/>
      <c r="V88" s="1"/>
      <c r="W88" s="1"/>
      <c r="X88" s="1"/>
      <c r="Y88" s="1"/>
      <c r="Z88" s="1"/>
    </row>
    <row r="89" spans="11:26">
      <c r="K89" s="1"/>
      <c r="L89" s="1"/>
      <c r="M89" s="1"/>
      <c r="N89" s="1"/>
      <c r="O89" s="1"/>
      <c r="P89" s="1"/>
      <c r="Q89" s="1"/>
      <c r="R89" s="1"/>
      <c r="S89" s="1"/>
      <c r="T89" s="1"/>
      <c r="U89" s="1"/>
      <c r="V89" s="1"/>
      <c r="W89" s="1"/>
      <c r="X89" s="1"/>
      <c r="Y89" s="1"/>
      <c r="Z89" s="1"/>
    </row>
    <row r="90" spans="11:26">
      <c r="K90" s="1"/>
      <c r="L90" s="1"/>
      <c r="M90" s="1"/>
      <c r="N90" s="1"/>
      <c r="O90" s="1"/>
      <c r="P90" s="1"/>
      <c r="Q90" s="1"/>
      <c r="R90" s="1"/>
      <c r="S90" s="1"/>
      <c r="T90" s="1"/>
      <c r="U90" s="1"/>
      <c r="V90" s="1"/>
      <c r="W90" s="1"/>
      <c r="X90" s="1"/>
      <c r="Y90" s="1"/>
      <c r="Z90" s="1"/>
    </row>
    <row r="91" spans="11:26">
      <c r="K91" s="1"/>
      <c r="L91" s="1"/>
      <c r="M91" s="1"/>
      <c r="N91" s="1"/>
      <c r="O91" s="1"/>
      <c r="P91" s="1"/>
      <c r="Q91" s="1"/>
      <c r="R91" s="1"/>
      <c r="S91" s="1"/>
      <c r="T91" s="1"/>
      <c r="U91" s="1"/>
      <c r="V91" s="1"/>
      <c r="W91" s="1"/>
      <c r="X91" s="1"/>
      <c r="Y91" s="1"/>
      <c r="Z91" s="1"/>
    </row>
    <row r="92" spans="11:26">
      <c r="K92" s="1"/>
      <c r="L92" s="1"/>
      <c r="M92" s="1"/>
      <c r="N92" s="1"/>
      <c r="O92" s="1"/>
      <c r="P92" s="1"/>
      <c r="Q92" s="1"/>
      <c r="R92" s="1"/>
      <c r="S92" s="1"/>
      <c r="T92" s="1"/>
      <c r="U92" s="1"/>
      <c r="V92" s="1"/>
      <c r="W92" s="1"/>
      <c r="X92" s="1"/>
      <c r="Y92" s="1"/>
      <c r="Z92" s="1"/>
    </row>
    <row r="93" spans="11:26">
      <c r="K93" s="1"/>
      <c r="L93" s="1"/>
      <c r="M93" s="1"/>
      <c r="N93" s="1"/>
      <c r="O93" s="1"/>
      <c r="P93" s="1"/>
      <c r="Q93" s="1"/>
      <c r="R93" s="1"/>
      <c r="S93" s="1"/>
      <c r="T93" s="1"/>
      <c r="U93" s="1"/>
      <c r="V93" s="1"/>
      <c r="W93" s="1"/>
      <c r="X93" s="1"/>
      <c r="Y93" s="1"/>
      <c r="Z93" s="1"/>
    </row>
    <row r="94" spans="11:26">
      <c r="K94" s="1"/>
      <c r="L94" s="1"/>
      <c r="M94" s="1"/>
      <c r="N94" s="1"/>
      <c r="O94" s="1"/>
      <c r="P94" s="1"/>
      <c r="Q94" s="1"/>
      <c r="R94" s="1"/>
      <c r="S94" s="1"/>
      <c r="T94" s="1"/>
      <c r="U94" s="1"/>
      <c r="V94" s="1"/>
      <c r="W94" s="1"/>
      <c r="X94" s="1"/>
      <c r="Y94" s="1"/>
      <c r="Z94" s="1"/>
    </row>
    <row r="95" spans="11:26">
      <c r="K95" s="1"/>
      <c r="L95" s="1"/>
      <c r="M95" s="1"/>
      <c r="N95" s="1"/>
      <c r="O95" s="1"/>
      <c r="P95" s="1"/>
      <c r="Q95" s="1"/>
      <c r="R95" s="1"/>
      <c r="S95" s="1"/>
      <c r="T95" s="1"/>
      <c r="U95" s="1"/>
      <c r="V95" s="1"/>
      <c r="W95" s="1"/>
      <c r="X95" s="1"/>
      <c r="Y95" s="1"/>
      <c r="Z95" s="1"/>
    </row>
    <row r="96" spans="11:26">
      <c r="K96" s="1"/>
      <c r="L96" s="1"/>
      <c r="M96" s="1"/>
      <c r="N96" s="1"/>
      <c r="O96" s="1"/>
      <c r="P96" s="1"/>
      <c r="Q96" s="1"/>
      <c r="R96" s="1"/>
      <c r="S96" s="1"/>
      <c r="T96" s="1"/>
      <c r="U96" s="1"/>
      <c r="V96" s="1"/>
      <c r="W96" s="1"/>
      <c r="X96" s="1"/>
      <c r="Y96" s="1"/>
      <c r="Z96" s="1"/>
    </row>
    <row r="97" spans="11:26">
      <c r="K97" s="1"/>
      <c r="L97" s="1"/>
      <c r="M97" s="1"/>
      <c r="N97" s="1"/>
      <c r="O97" s="1"/>
      <c r="P97" s="1"/>
      <c r="Q97" s="1"/>
      <c r="R97" s="1"/>
      <c r="S97" s="1"/>
      <c r="T97" s="1"/>
      <c r="U97" s="1"/>
      <c r="V97" s="1"/>
      <c r="W97" s="1"/>
      <c r="X97" s="1"/>
      <c r="Y97" s="1"/>
      <c r="Z97" s="1"/>
    </row>
    <row r="98" spans="11:26">
      <c r="K98" s="1"/>
      <c r="L98" s="1"/>
      <c r="M98" s="1"/>
      <c r="N98" s="1"/>
      <c r="O98" s="1"/>
      <c r="P98" s="1"/>
      <c r="Q98" s="1"/>
      <c r="R98" s="1"/>
      <c r="S98" s="1"/>
      <c r="T98" s="1"/>
      <c r="U98" s="1"/>
      <c r="V98" s="1"/>
      <c r="W98" s="1"/>
      <c r="X98" s="1"/>
      <c r="Y98" s="1"/>
      <c r="Z98" s="1"/>
    </row>
    <row r="99" spans="11:26">
      <c r="K99" s="1"/>
      <c r="L99" s="1"/>
      <c r="M99" s="1"/>
      <c r="N99" s="1"/>
      <c r="O99" s="1"/>
      <c r="P99" s="1"/>
      <c r="Q99" s="1"/>
      <c r="R99" s="1"/>
      <c r="S99" s="1"/>
      <c r="T99" s="1"/>
      <c r="U99" s="1"/>
      <c r="V99" s="1"/>
      <c r="W99" s="1"/>
      <c r="X99" s="1"/>
      <c r="Y99" s="1"/>
      <c r="Z99" s="1"/>
    </row>
    <row r="100" spans="11:26">
      <c r="K100" s="1"/>
      <c r="L100" s="1"/>
      <c r="M100" s="1"/>
      <c r="N100" s="1"/>
      <c r="O100" s="1"/>
      <c r="P100" s="1"/>
      <c r="Q100" s="1"/>
      <c r="R100" s="1"/>
      <c r="S100" s="1"/>
      <c r="T100" s="1"/>
      <c r="U100" s="1"/>
      <c r="V100" s="1"/>
      <c r="W100" s="1"/>
      <c r="X100" s="1"/>
      <c r="Y100" s="1"/>
      <c r="Z100" s="1"/>
    </row>
    <row r="101" spans="11:26">
      <c r="K101" s="1"/>
      <c r="L101" s="1"/>
      <c r="M101" s="1"/>
      <c r="N101" s="1"/>
      <c r="O101" s="1"/>
      <c r="P101" s="1"/>
      <c r="Q101" s="1"/>
      <c r="R101" s="1"/>
      <c r="S101" s="1"/>
      <c r="T101" s="1"/>
      <c r="U101" s="1"/>
      <c r="V101" s="1"/>
      <c r="W101" s="1"/>
      <c r="X101" s="1"/>
      <c r="Y101" s="1"/>
      <c r="Z101" s="1"/>
    </row>
    <row r="102" spans="11:26">
      <c r="K102" s="1"/>
      <c r="L102" s="1"/>
      <c r="M102" s="1"/>
      <c r="N102" s="1"/>
      <c r="O102" s="1"/>
      <c r="P102" s="1"/>
      <c r="Q102" s="1"/>
      <c r="R102" s="1"/>
      <c r="S102" s="1"/>
      <c r="T102" s="1"/>
      <c r="U102" s="1"/>
      <c r="V102" s="1"/>
      <c r="W102" s="1"/>
      <c r="X102" s="1"/>
      <c r="Y102" s="1"/>
      <c r="Z102" s="1"/>
    </row>
    <row r="103" spans="11:26">
      <c r="K103" s="1"/>
      <c r="L103" s="1"/>
      <c r="M103" s="1"/>
      <c r="N103" s="1"/>
      <c r="O103" s="1"/>
      <c r="P103" s="1"/>
      <c r="Q103" s="1"/>
      <c r="R103" s="1"/>
      <c r="S103" s="1"/>
      <c r="T103" s="1"/>
      <c r="U103" s="1"/>
      <c r="V103" s="1"/>
      <c r="W103" s="1"/>
      <c r="X103" s="1"/>
      <c r="Y103" s="1"/>
      <c r="Z103" s="1"/>
    </row>
    <row r="104" spans="11:26">
      <c r="K104" s="1"/>
      <c r="L104" s="1"/>
      <c r="M104" s="1"/>
      <c r="N104" s="1"/>
      <c r="O104" s="1"/>
      <c r="P104" s="1"/>
      <c r="Q104" s="1"/>
      <c r="R104" s="1"/>
      <c r="S104" s="1"/>
      <c r="T104" s="1"/>
      <c r="U104" s="1"/>
      <c r="V104" s="1"/>
      <c r="W104" s="1"/>
      <c r="X104" s="1"/>
      <c r="Y104" s="1"/>
      <c r="Z104" s="1"/>
    </row>
    <row r="105" spans="11:26">
      <c r="K105" s="1"/>
      <c r="L105" s="1"/>
      <c r="M105" s="1"/>
      <c r="N105" s="1"/>
      <c r="O105" s="1"/>
      <c r="P105" s="1"/>
      <c r="Q105" s="1"/>
      <c r="R105" s="1"/>
      <c r="S105" s="1"/>
      <c r="T105" s="1"/>
      <c r="U105" s="1"/>
      <c r="V105" s="1"/>
      <c r="W105" s="1"/>
      <c r="X105" s="1"/>
      <c r="Y105" s="1"/>
      <c r="Z105" s="1"/>
    </row>
    <row r="106" spans="11:26">
      <c r="K106" s="1"/>
      <c r="L106" s="1"/>
      <c r="M106" s="1"/>
      <c r="N106" s="1"/>
      <c r="O106" s="1"/>
      <c r="P106" s="1"/>
      <c r="Q106" s="1"/>
      <c r="R106" s="1"/>
      <c r="S106" s="1"/>
      <c r="T106" s="1"/>
      <c r="U106" s="1"/>
      <c r="V106" s="1"/>
      <c r="W106" s="1"/>
      <c r="X106" s="1"/>
      <c r="Y106" s="1"/>
      <c r="Z106" s="1"/>
    </row>
    <row r="107" spans="11:26">
      <c r="K107" s="1"/>
      <c r="L107" s="1"/>
      <c r="M107" s="1"/>
      <c r="N107" s="1"/>
      <c r="O107" s="1"/>
      <c r="P107" s="1"/>
      <c r="Q107" s="1"/>
      <c r="R107" s="1"/>
      <c r="S107" s="1"/>
      <c r="T107" s="1"/>
      <c r="U107" s="1"/>
      <c r="V107" s="1"/>
      <c r="W107" s="1"/>
      <c r="X107" s="1"/>
      <c r="Y107" s="1"/>
      <c r="Z107" s="1"/>
    </row>
  </sheetData>
  <mergeCells count="2">
    <mergeCell ref="B3:B19"/>
    <mergeCell ref="K3:K14"/>
  </mergeCells>
  <pageMargins left="0.7" right="0.7" top="0.75" bottom="0.75" header="0.3" footer="0.3"/>
  <pageSetup orientation="portrait" verticalDpi="300"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D5A5-197D-438C-9223-5421B41ECD4D}">
  <dimension ref="A1:AM107"/>
  <sheetViews>
    <sheetView topLeftCell="F1" workbookViewId="0">
      <selection activeCell="F4" sqref="F4:F19"/>
    </sheetView>
  </sheetViews>
  <sheetFormatPr defaultRowHeight="14.25"/>
  <cols>
    <col min="1" max="1" width="3.53125" customWidth="1"/>
    <col min="2" max="2" width="4" customWidth="1"/>
    <col min="3" max="3" width="12" customWidth="1"/>
    <col min="4" max="4" width="12.06640625" customWidth="1"/>
    <col min="5" max="5" width="14.33203125" customWidth="1"/>
    <col min="6" max="6" width="19.265625" customWidth="1"/>
    <col min="7" max="7" width="14.265625" style="46" customWidth="1"/>
    <col min="9" max="9" width="0.59765625" customWidth="1"/>
    <col min="10" max="10" width="5.46484375" customWidth="1"/>
    <col min="11" max="11" width="5.59765625" customWidth="1"/>
    <col min="12" max="12" width="12" customWidth="1"/>
    <col min="13" max="13" width="12.06640625" customWidth="1"/>
    <col min="14" max="14" width="11.9296875" customWidth="1"/>
    <col min="15" max="15" width="17.46484375" bestFit="1" customWidth="1"/>
  </cols>
  <sheetData>
    <row r="1" spans="1:39" s="1" customFormat="1" ht="36" customHeight="1">
      <c r="A1" s="20"/>
      <c r="B1" s="21"/>
      <c r="C1" s="9" t="s">
        <v>164</v>
      </c>
      <c r="D1" s="24"/>
      <c r="E1" s="25"/>
      <c r="F1" s="26"/>
      <c r="G1" s="45"/>
      <c r="H1" s="11"/>
      <c r="I1" s="11"/>
      <c r="J1" s="11"/>
      <c r="K1" s="11"/>
      <c r="L1" s="11"/>
      <c r="M1" s="10"/>
      <c r="N1" s="10"/>
      <c r="O1" s="11"/>
    </row>
    <row r="2" spans="1:39">
      <c r="A2" s="1"/>
      <c r="B2" s="1"/>
      <c r="C2" s="1"/>
      <c r="D2" s="1"/>
      <c r="E2" s="1"/>
      <c r="F2" s="1"/>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1"/>
      <c r="B3" s="150" t="s">
        <v>160</v>
      </c>
      <c r="C3" s="117" t="s">
        <v>157</v>
      </c>
      <c r="D3" s="118" t="s">
        <v>156</v>
      </c>
      <c r="E3" s="118" t="s">
        <v>155</v>
      </c>
      <c r="F3" s="118" t="s">
        <v>154</v>
      </c>
      <c r="G3" s="119" t="s">
        <v>159</v>
      </c>
      <c r="I3" s="91"/>
      <c r="J3" s="1"/>
      <c r="K3" s="147" t="s">
        <v>158</v>
      </c>
      <c r="L3" s="120" t="s">
        <v>157</v>
      </c>
      <c r="M3" s="121" t="s">
        <v>156</v>
      </c>
      <c r="N3" s="121" t="s">
        <v>155</v>
      </c>
      <c r="O3" s="119" t="s">
        <v>154</v>
      </c>
      <c r="P3" s="1"/>
      <c r="Q3" s="1"/>
      <c r="R3" s="1"/>
      <c r="S3" s="1"/>
      <c r="T3" s="1"/>
      <c r="U3" s="1"/>
      <c r="V3" s="1"/>
      <c r="W3" s="1"/>
      <c r="X3" s="1"/>
      <c r="Y3" s="1"/>
      <c r="Z3" s="1"/>
      <c r="AA3" s="1"/>
      <c r="AB3" s="1"/>
      <c r="AC3" s="1"/>
      <c r="AD3" s="1"/>
      <c r="AE3" s="1"/>
      <c r="AF3" s="1"/>
      <c r="AG3" s="1"/>
    </row>
    <row r="4" spans="1:39" ht="15.4">
      <c r="A4" s="1"/>
      <c r="B4" s="150"/>
      <c r="C4" s="122">
        <v>12658</v>
      </c>
      <c r="D4" s="115" t="str">
        <f>HLOOKUP(C4,$M$19:$W$22,2,FALSE)</f>
        <v>Steve</v>
      </c>
      <c r="E4" s="115" t="str">
        <f>HLOOKUP(C4,$M$19:$W$22,3,FALSE)</f>
        <v>Reeves</v>
      </c>
      <c r="F4" s="115" t="str">
        <f>HLOOKUP(C4,$M$19:$W$22,4,FALSE)</f>
        <v>Gold</v>
      </c>
      <c r="G4" s="123" t="s">
        <v>153</v>
      </c>
      <c r="H4" s="1"/>
      <c r="I4" s="91"/>
      <c r="J4" s="1"/>
      <c r="K4" s="148"/>
      <c r="L4" s="124">
        <v>43564</v>
      </c>
      <c r="M4" s="116" t="s">
        <v>152</v>
      </c>
      <c r="N4" s="116" t="s">
        <v>151</v>
      </c>
      <c r="O4" s="125" t="s">
        <v>145</v>
      </c>
      <c r="P4" s="1"/>
      <c r="Q4" s="1"/>
      <c r="R4" s="1"/>
      <c r="S4" s="1"/>
      <c r="T4" s="1"/>
      <c r="U4" s="1"/>
      <c r="V4" s="1"/>
      <c r="W4" s="1"/>
      <c r="X4" s="1"/>
      <c r="Y4" s="1"/>
      <c r="Z4" s="1"/>
    </row>
    <row r="5" spans="1:39" ht="15.4">
      <c r="A5" s="1"/>
      <c r="B5" s="150"/>
      <c r="C5" s="122">
        <v>23432</v>
      </c>
      <c r="D5" s="115" t="str">
        <f t="shared" ref="D5:D19" si="0">HLOOKUP(C5,$M$19:$W$22,2,FALSE)</f>
        <v>Pete</v>
      </c>
      <c r="E5" s="115" t="str">
        <f t="shared" ref="E5:E19" si="1">HLOOKUP(C5,$M$19:$W$22,3,FALSE)</f>
        <v>Skeeter</v>
      </c>
      <c r="F5" s="115" t="str">
        <f t="shared" ref="F5:F19" si="2">HLOOKUP(C5,$M$19:$W$22,4,FALSE)</f>
        <v>Silver</v>
      </c>
      <c r="G5" s="123" t="s">
        <v>150</v>
      </c>
      <c r="H5" s="1"/>
      <c r="I5" s="91"/>
      <c r="J5" s="1"/>
      <c r="K5" s="148"/>
      <c r="L5" s="124">
        <v>43577</v>
      </c>
      <c r="M5" s="116" t="s">
        <v>149</v>
      </c>
      <c r="N5" s="116" t="s">
        <v>148</v>
      </c>
      <c r="O5" s="125" t="s">
        <v>145</v>
      </c>
      <c r="P5" s="1"/>
      <c r="Q5" s="1"/>
      <c r="R5" s="1"/>
      <c r="S5" s="1"/>
      <c r="T5" s="1"/>
      <c r="U5" s="1"/>
      <c r="V5" s="1"/>
      <c r="W5" s="1"/>
      <c r="X5" s="1"/>
      <c r="Y5" s="1"/>
      <c r="Z5" s="1"/>
    </row>
    <row r="6" spans="1:39" ht="15.4">
      <c r="A6" s="1"/>
      <c r="B6" s="150"/>
      <c r="C6" s="122">
        <v>23432</v>
      </c>
      <c r="D6" s="115" t="str">
        <f t="shared" si="0"/>
        <v>Pete</v>
      </c>
      <c r="E6" s="115" t="str">
        <f t="shared" si="1"/>
        <v>Skeeter</v>
      </c>
      <c r="F6" s="115" t="str">
        <f t="shared" si="2"/>
        <v>Silver</v>
      </c>
      <c r="G6" s="123" t="s">
        <v>135</v>
      </c>
      <c r="H6" s="1"/>
      <c r="I6" s="91"/>
      <c r="J6" s="1"/>
      <c r="K6" s="148"/>
      <c r="L6" s="124">
        <v>91636</v>
      </c>
      <c r="M6" s="116" t="s">
        <v>147</v>
      </c>
      <c r="N6" s="116" t="s">
        <v>146</v>
      </c>
      <c r="O6" s="125" t="s">
        <v>145</v>
      </c>
      <c r="P6" s="1"/>
      <c r="Q6" s="1"/>
      <c r="R6" s="1"/>
      <c r="S6" s="1"/>
      <c r="T6" s="1"/>
      <c r="U6" s="1"/>
      <c r="V6" s="1"/>
      <c r="W6" s="1"/>
      <c r="X6" s="1"/>
      <c r="Y6" s="1"/>
      <c r="Z6" s="1"/>
    </row>
    <row r="7" spans="1:39" ht="15.4">
      <c r="A7" s="1"/>
      <c r="B7" s="150"/>
      <c r="C7" s="122">
        <v>23432</v>
      </c>
      <c r="D7" s="115" t="str">
        <f t="shared" si="0"/>
        <v>Pete</v>
      </c>
      <c r="E7" s="115" t="str">
        <f t="shared" si="1"/>
        <v>Skeeter</v>
      </c>
      <c r="F7" s="115" t="str">
        <f t="shared" si="2"/>
        <v>Silver</v>
      </c>
      <c r="G7" s="123" t="s">
        <v>144</v>
      </c>
      <c r="H7" s="1"/>
      <c r="I7" s="91"/>
      <c r="J7" s="1"/>
      <c r="K7" s="148"/>
      <c r="L7" s="124">
        <v>12658</v>
      </c>
      <c r="M7" s="116" t="s">
        <v>143</v>
      </c>
      <c r="N7" s="116" t="s">
        <v>142</v>
      </c>
      <c r="O7" s="125" t="s">
        <v>136</v>
      </c>
      <c r="P7" s="1"/>
      <c r="Q7" s="1"/>
      <c r="R7" s="1"/>
      <c r="S7" s="1"/>
      <c r="T7" s="1"/>
      <c r="U7" s="1"/>
      <c r="V7" s="1"/>
      <c r="W7" s="1"/>
      <c r="X7" s="1"/>
      <c r="Y7" s="1"/>
      <c r="Z7" s="1"/>
    </row>
    <row r="8" spans="1:39" ht="15.4">
      <c r="A8" s="1"/>
      <c r="B8" s="150"/>
      <c r="C8" s="122">
        <v>32466</v>
      </c>
      <c r="D8" s="115" t="str">
        <f t="shared" si="0"/>
        <v>Anna</v>
      </c>
      <c r="E8" s="115" t="str">
        <f t="shared" si="1"/>
        <v>Zatana</v>
      </c>
      <c r="F8" s="115" t="str">
        <f t="shared" si="2"/>
        <v>Platinum</v>
      </c>
      <c r="G8" s="123" t="s">
        <v>141</v>
      </c>
      <c r="H8" s="1"/>
      <c r="I8" s="91"/>
      <c r="J8" s="1"/>
      <c r="K8" s="148"/>
      <c r="L8" s="124">
        <v>46545</v>
      </c>
      <c r="M8" s="116" t="s">
        <v>140</v>
      </c>
      <c r="N8" s="116" t="s">
        <v>139</v>
      </c>
      <c r="O8" s="125" t="s">
        <v>136</v>
      </c>
      <c r="P8" s="1"/>
      <c r="Q8" s="1"/>
      <c r="R8" s="1"/>
      <c r="S8" s="1"/>
      <c r="T8" s="1"/>
      <c r="U8" s="1"/>
      <c r="V8" s="1"/>
      <c r="W8" s="1"/>
      <c r="X8" s="1"/>
      <c r="Y8" s="1"/>
      <c r="Z8" s="1"/>
    </row>
    <row r="9" spans="1:39" ht="15.4">
      <c r="A9" s="1"/>
      <c r="B9" s="150"/>
      <c r="C9" s="122">
        <v>32466</v>
      </c>
      <c r="D9" s="115" t="str">
        <f t="shared" si="0"/>
        <v>Anna</v>
      </c>
      <c r="E9" s="115" t="str">
        <f t="shared" si="1"/>
        <v>Zatana</v>
      </c>
      <c r="F9" s="115" t="str">
        <f t="shared" si="2"/>
        <v>Platinum</v>
      </c>
      <c r="G9" s="123" t="s">
        <v>132</v>
      </c>
      <c r="H9" s="1"/>
      <c r="I9" s="91"/>
      <c r="J9" s="1"/>
      <c r="K9" s="148"/>
      <c r="L9" s="124">
        <v>97424</v>
      </c>
      <c r="M9" s="116" t="s">
        <v>138</v>
      </c>
      <c r="N9" s="116" t="s">
        <v>137</v>
      </c>
      <c r="O9" s="125" t="s">
        <v>136</v>
      </c>
      <c r="P9" s="1"/>
      <c r="Q9" s="1"/>
      <c r="R9" s="1"/>
      <c r="S9" s="1"/>
      <c r="T9" s="1"/>
      <c r="U9" s="1"/>
      <c r="V9" s="1"/>
      <c r="W9" s="1"/>
      <c r="X9" s="1"/>
      <c r="Y9" s="1"/>
      <c r="Z9" s="1"/>
    </row>
    <row r="10" spans="1:39" ht="15.4">
      <c r="A10" s="1"/>
      <c r="B10" s="150"/>
      <c r="C10" s="122">
        <v>43577</v>
      </c>
      <c r="D10" s="115" t="str">
        <f t="shared" si="0"/>
        <v>Bridget</v>
      </c>
      <c r="E10" s="115" t="str">
        <f t="shared" si="1"/>
        <v>Gridget</v>
      </c>
      <c r="F10" s="115" t="str">
        <f t="shared" si="2"/>
        <v>Bronze</v>
      </c>
      <c r="G10" s="123" t="s">
        <v>135</v>
      </c>
      <c r="H10" s="1"/>
      <c r="I10" s="91"/>
      <c r="J10" s="1"/>
      <c r="K10" s="148"/>
      <c r="L10" s="124">
        <v>32466</v>
      </c>
      <c r="M10" s="116" t="s">
        <v>134</v>
      </c>
      <c r="N10" s="116" t="s">
        <v>133</v>
      </c>
      <c r="O10" s="125" t="s">
        <v>127</v>
      </c>
      <c r="P10" s="1"/>
      <c r="Q10" s="1"/>
      <c r="R10" s="1"/>
      <c r="S10" s="1"/>
      <c r="T10" s="1"/>
      <c r="U10" s="1"/>
      <c r="V10" s="1"/>
      <c r="W10" s="1"/>
      <c r="X10" s="1"/>
      <c r="Y10" s="1"/>
      <c r="Z10" s="1"/>
    </row>
    <row r="11" spans="1:39" ht="15.4">
      <c r="A11" s="1"/>
      <c r="B11" s="150"/>
      <c r="C11" s="122">
        <v>46545</v>
      </c>
      <c r="D11" s="115" t="str">
        <f t="shared" si="0"/>
        <v>Elena</v>
      </c>
      <c r="E11" s="115" t="str">
        <f t="shared" si="1"/>
        <v>Morena</v>
      </c>
      <c r="F11" s="115" t="str">
        <f t="shared" si="2"/>
        <v>Gold</v>
      </c>
      <c r="G11" s="123" t="s">
        <v>132</v>
      </c>
      <c r="H11" s="1"/>
      <c r="I11" s="91"/>
      <c r="J11" s="1"/>
      <c r="K11" s="148"/>
      <c r="L11" s="124">
        <v>72430</v>
      </c>
      <c r="M11" s="116" t="s">
        <v>131</v>
      </c>
      <c r="N11" s="116" t="s">
        <v>130</v>
      </c>
      <c r="O11" s="125" t="s">
        <v>127</v>
      </c>
      <c r="P11" s="1"/>
      <c r="Q11" s="1"/>
      <c r="R11" s="1"/>
      <c r="S11" s="1"/>
      <c r="T11" s="1"/>
      <c r="U11" s="1"/>
      <c r="V11" s="1"/>
      <c r="W11" s="1"/>
      <c r="X11" s="1"/>
      <c r="Y11" s="1"/>
      <c r="Z11" s="1"/>
    </row>
    <row r="12" spans="1:39" ht="15.4">
      <c r="A12" s="1"/>
      <c r="B12" s="150"/>
      <c r="C12" s="122">
        <v>54634</v>
      </c>
      <c r="D12" s="115" t="str">
        <f t="shared" si="0"/>
        <v>Billiam</v>
      </c>
      <c r="E12" s="115" t="str">
        <f t="shared" si="1"/>
        <v>Williams</v>
      </c>
      <c r="F12" s="115" t="str">
        <f t="shared" si="2"/>
        <v>Silver</v>
      </c>
      <c r="G12" s="123" t="s">
        <v>120</v>
      </c>
      <c r="H12" s="1"/>
      <c r="I12" s="91"/>
      <c r="J12" s="1"/>
      <c r="K12" s="148"/>
      <c r="L12" s="124">
        <v>90654</v>
      </c>
      <c r="M12" s="116" t="s">
        <v>129</v>
      </c>
      <c r="N12" s="116" t="s">
        <v>128</v>
      </c>
      <c r="O12" s="125" t="s">
        <v>127</v>
      </c>
      <c r="P12" s="1"/>
      <c r="Q12" s="1"/>
      <c r="R12" s="1"/>
      <c r="S12" s="1"/>
      <c r="T12" s="1"/>
      <c r="U12" s="1"/>
      <c r="V12" s="1"/>
      <c r="W12" s="1"/>
      <c r="X12" s="1"/>
      <c r="Y12" s="1"/>
      <c r="Z12" s="1"/>
    </row>
    <row r="13" spans="1:39" ht="15.4">
      <c r="A13" s="1"/>
      <c r="B13" s="150"/>
      <c r="C13" s="122">
        <v>72430</v>
      </c>
      <c r="D13" s="115" t="str">
        <f t="shared" si="0"/>
        <v>Eliza</v>
      </c>
      <c r="E13" s="115" t="str">
        <f t="shared" si="1"/>
        <v>Wisner</v>
      </c>
      <c r="F13" s="115" t="str">
        <f t="shared" si="2"/>
        <v>Platinum</v>
      </c>
      <c r="G13" s="123" t="s">
        <v>119</v>
      </c>
      <c r="H13" s="1"/>
      <c r="I13" s="91"/>
      <c r="J13" s="1"/>
      <c r="K13" s="148"/>
      <c r="L13" s="124">
        <v>23432</v>
      </c>
      <c r="M13" s="116" t="s">
        <v>126</v>
      </c>
      <c r="N13" s="116" t="s">
        <v>125</v>
      </c>
      <c r="O13" s="125" t="s">
        <v>121</v>
      </c>
      <c r="P13" s="1"/>
      <c r="Q13" s="1"/>
      <c r="R13" s="1"/>
      <c r="S13" s="1"/>
      <c r="T13" s="1"/>
      <c r="U13" s="1"/>
      <c r="V13" s="1"/>
      <c r="W13" s="1"/>
      <c r="X13" s="1"/>
      <c r="Y13" s="1"/>
      <c r="Z13" s="1"/>
    </row>
    <row r="14" spans="1:39" ht="15.4">
      <c r="A14" s="1"/>
      <c r="B14" s="150"/>
      <c r="C14" s="122">
        <v>72430</v>
      </c>
      <c r="D14" s="115" t="str">
        <f t="shared" si="0"/>
        <v>Eliza</v>
      </c>
      <c r="E14" s="115" t="str">
        <f t="shared" si="1"/>
        <v>Wisner</v>
      </c>
      <c r="F14" s="115" t="str">
        <f t="shared" si="2"/>
        <v>Platinum</v>
      </c>
      <c r="G14" s="123" t="s">
        <v>124</v>
      </c>
      <c r="H14" s="1"/>
      <c r="I14" s="91"/>
      <c r="J14" s="1"/>
      <c r="K14" s="149"/>
      <c r="L14" s="126">
        <v>54634</v>
      </c>
      <c r="M14" s="95" t="s">
        <v>123</v>
      </c>
      <c r="N14" s="95" t="s">
        <v>122</v>
      </c>
      <c r="O14" s="127" t="s">
        <v>121</v>
      </c>
      <c r="P14" s="1"/>
      <c r="Q14" s="1"/>
      <c r="R14" s="1"/>
      <c r="S14" s="1"/>
      <c r="T14" s="1"/>
      <c r="U14" s="1"/>
      <c r="V14" s="1"/>
      <c r="W14" s="1"/>
      <c r="X14" s="1"/>
      <c r="Y14" s="1"/>
      <c r="Z14" s="1"/>
    </row>
    <row r="15" spans="1:39" ht="15.4">
      <c r="A15" s="1"/>
      <c r="B15" s="150"/>
      <c r="C15" s="122">
        <v>90654</v>
      </c>
      <c r="D15" s="115" t="str">
        <f t="shared" si="0"/>
        <v>Carrie</v>
      </c>
      <c r="E15" s="115" t="str">
        <f t="shared" si="1"/>
        <v>McClary</v>
      </c>
      <c r="F15" s="115" t="str">
        <f t="shared" si="2"/>
        <v>Platinum</v>
      </c>
      <c r="G15" s="123" t="s">
        <v>120</v>
      </c>
      <c r="H15" s="1"/>
      <c r="I15" s="91"/>
      <c r="J15" s="1"/>
      <c r="K15" s="1"/>
      <c r="L15" s="1"/>
      <c r="M15" s="1"/>
      <c r="N15" s="1"/>
      <c r="O15" s="1"/>
      <c r="P15" s="1"/>
      <c r="Q15" s="1"/>
      <c r="R15" s="1"/>
      <c r="S15" s="1"/>
      <c r="T15" s="1"/>
      <c r="U15" s="1"/>
      <c r="V15" s="1"/>
      <c r="W15" s="1"/>
      <c r="X15" s="1"/>
      <c r="Y15" s="1"/>
      <c r="Z15" s="1"/>
    </row>
    <row r="16" spans="1:39" ht="15.4">
      <c r="A16" s="1"/>
      <c r="B16" s="150"/>
      <c r="C16" s="122">
        <v>91636</v>
      </c>
      <c r="D16" s="115" t="str">
        <f t="shared" si="0"/>
        <v>Mary Beth</v>
      </c>
      <c r="E16" s="115" t="str">
        <f t="shared" si="1"/>
        <v>Galbreath</v>
      </c>
      <c r="F16" s="115" t="str">
        <f t="shared" si="2"/>
        <v>Bronze</v>
      </c>
      <c r="G16" s="123" t="s">
        <v>119</v>
      </c>
      <c r="H16" s="1"/>
      <c r="I16" s="91"/>
      <c r="J16" s="1"/>
      <c r="K16" s="106"/>
      <c r="L16" s="106"/>
      <c r="M16" s="106"/>
      <c r="N16" s="106"/>
      <c r="O16" s="106"/>
      <c r="P16" s="106"/>
      <c r="Q16" s="106"/>
      <c r="R16" s="106"/>
      <c r="S16" s="106"/>
      <c r="T16" s="106"/>
      <c r="U16" s="106"/>
      <c r="V16" s="106"/>
      <c r="W16" s="106"/>
      <c r="X16" s="106"/>
      <c r="Y16" s="106"/>
      <c r="Z16" s="1"/>
    </row>
    <row r="17" spans="1:26" ht="15.4">
      <c r="A17" s="1"/>
      <c r="B17" s="150"/>
      <c r="C17" s="122">
        <v>97424</v>
      </c>
      <c r="D17" s="115" t="str">
        <f t="shared" si="0"/>
        <v>Tom</v>
      </c>
      <c r="E17" s="115" t="str">
        <f t="shared" si="1"/>
        <v>Abalom</v>
      </c>
      <c r="F17" s="115" t="str">
        <f t="shared" si="2"/>
        <v>Gold</v>
      </c>
      <c r="G17" s="123" t="s">
        <v>118</v>
      </c>
      <c r="H17" s="1"/>
      <c r="I17" s="91"/>
      <c r="J17" s="1"/>
      <c r="K17" s="106"/>
      <c r="L17" s="132"/>
      <c r="M17" s="130"/>
      <c r="N17" s="130"/>
      <c r="O17" s="130"/>
      <c r="P17" s="130"/>
      <c r="Q17" s="130"/>
      <c r="R17" s="130"/>
      <c r="S17" s="130"/>
      <c r="T17" s="130"/>
      <c r="U17" s="130"/>
      <c r="V17" s="130"/>
      <c r="W17" s="130"/>
      <c r="X17" s="106"/>
      <c r="Y17" s="106"/>
      <c r="Z17" s="1"/>
    </row>
    <row r="18" spans="1:26" ht="15.4">
      <c r="A18" s="1"/>
      <c r="B18" s="150"/>
      <c r="C18" s="122">
        <v>97424</v>
      </c>
      <c r="D18" s="115" t="str">
        <f t="shared" si="0"/>
        <v>Tom</v>
      </c>
      <c r="E18" s="115" t="str">
        <f t="shared" si="1"/>
        <v>Abalom</v>
      </c>
      <c r="F18" s="115" t="str">
        <f t="shared" si="2"/>
        <v>Gold</v>
      </c>
      <c r="G18" s="123" t="s">
        <v>117</v>
      </c>
      <c r="H18" s="1"/>
      <c r="I18" s="91"/>
      <c r="J18" s="1"/>
      <c r="K18" s="106"/>
      <c r="L18" s="132"/>
      <c r="M18" s="131"/>
      <c r="N18" s="131"/>
      <c r="O18" s="131"/>
      <c r="P18" s="131"/>
      <c r="Q18" s="131"/>
      <c r="R18" s="131"/>
      <c r="S18" s="131"/>
      <c r="T18" s="131"/>
      <c r="U18" s="131"/>
      <c r="V18" s="131"/>
      <c r="W18" s="131"/>
      <c r="X18" s="106"/>
      <c r="Y18" s="106"/>
      <c r="Z18" s="1"/>
    </row>
    <row r="19" spans="1:26" ht="15.4">
      <c r="A19" s="1"/>
      <c r="B19" s="150"/>
      <c r="C19" s="128">
        <v>97424</v>
      </c>
      <c r="D19" s="115" t="str">
        <f t="shared" si="0"/>
        <v>Tom</v>
      </c>
      <c r="E19" s="115" t="str">
        <f t="shared" si="1"/>
        <v>Abalom</v>
      </c>
      <c r="F19" s="115" t="str">
        <f t="shared" si="2"/>
        <v>Gold</v>
      </c>
      <c r="G19" s="129" t="s">
        <v>116</v>
      </c>
      <c r="H19" s="1"/>
      <c r="I19" s="91"/>
      <c r="J19" s="1"/>
      <c r="K19" s="1"/>
      <c r="L19" s="120" t="s">
        <v>157</v>
      </c>
      <c r="M19" s="124">
        <v>43564</v>
      </c>
      <c r="N19" s="124">
        <v>43577</v>
      </c>
      <c r="O19" s="124">
        <v>91636</v>
      </c>
      <c r="P19" s="124">
        <v>12658</v>
      </c>
      <c r="Q19" s="124">
        <v>46545</v>
      </c>
      <c r="R19" s="124">
        <v>97424</v>
      </c>
      <c r="S19" s="124">
        <v>32466</v>
      </c>
      <c r="T19" s="124">
        <v>72430</v>
      </c>
      <c r="U19" s="124">
        <v>90654</v>
      </c>
      <c r="V19" s="124">
        <v>23432</v>
      </c>
      <c r="W19" s="126">
        <v>54634</v>
      </c>
      <c r="X19" s="1"/>
      <c r="Y19" s="1"/>
      <c r="Z19" s="1"/>
    </row>
    <row r="20" spans="1:26" ht="15.4">
      <c r="A20" s="1"/>
      <c r="B20" s="1"/>
      <c r="C20" s="1"/>
      <c r="D20" s="1"/>
      <c r="E20" s="1"/>
      <c r="F20" s="1"/>
      <c r="G20" s="4"/>
      <c r="H20" s="1"/>
      <c r="I20" s="91"/>
      <c r="J20" s="1"/>
      <c r="K20" s="1"/>
      <c r="L20" s="121" t="s">
        <v>156</v>
      </c>
      <c r="M20" s="116" t="s">
        <v>152</v>
      </c>
      <c r="N20" s="116" t="s">
        <v>149</v>
      </c>
      <c r="O20" s="116" t="s">
        <v>147</v>
      </c>
      <c r="P20" s="116" t="s">
        <v>143</v>
      </c>
      <c r="Q20" s="116" t="s">
        <v>140</v>
      </c>
      <c r="R20" s="116" t="s">
        <v>138</v>
      </c>
      <c r="S20" s="116" t="s">
        <v>134</v>
      </c>
      <c r="T20" s="116" t="s">
        <v>131</v>
      </c>
      <c r="U20" s="116" t="s">
        <v>129</v>
      </c>
      <c r="V20" s="116" t="s">
        <v>126</v>
      </c>
      <c r="W20" s="95" t="s">
        <v>123</v>
      </c>
      <c r="X20" s="1"/>
      <c r="Y20" s="1"/>
      <c r="Z20" s="1"/>
    </row>
    <row r="21" spans="1:26" ht="15.4">
      <c r="A21" s="1"/>
      <c r="B21" s="1"/>
      <c r="C21" s="1"/>
      <c r="D21" s="1"/>
      <c r="E21" s="1"/>
      <c r="F21" s="1"/>
      <c r="G21" s="4"/>
      <c r="H21" s="1"/>
      <c r="I21" s="91"/>
      <c r="J21" s="1"/>
      <c r="K21" s="1"/>
      <c r="L21" s="121" t="s">
        <v>155</v>
      </c>
      <c r="M21" s="116" t="s">
        <v>151</v>
      </c>
      <c r="N21" s="116" t="s">
        <v>148</v>
      </c>
      <c r="O21" s="116" t="s">
        <v>146</v>
      </c>
      <c r="P21" s="116" t="s">
        <v>142</v>
      </c>
      <c r="Q21" s="116" t="s">
        <v>139</v>
      </c>
      <c r="R21" s="116" t="s">
        <v>137</v>
      </c>
      <c r="S21" s="116" t="s">
        <v>133</v>
      </c>
      <c r="T21" s="116" t="s">
        <v>130</v>
      </c>
      <c r="U21" s="116" t="s">
        <v>128</v>
      </c>
      <c r="V21" s="116" t="s">
        <v>125</v>
      </c>
      <c r="W21" s="95" t="s">
        <v>122</v>
      </c>
      <c r="X21" s="1"/>
      <c r="Y21" s="1"/>
      <c r="Z21" s="1"/>
    </row>
    <row r="22" spans="1:26" ht="15.4">
      <c r="A22" s="1"/>
      <c r="B22" s="1"/>
      <c r="C22" s="1"/>
      <c r="D22" s="1"/>
      <c r="E22" s="1"/>
      <c r="F22" s="1"/>
      <c r="G22" s="4"/>
      <c r="H22" s="1"/>
      <c r="I22" s="91"/>
      <c r="J22" s="1"/>
      <c r="K22" s="1"/>
      <c r="L22" s="119" t="s">
        <v>154</v>
      </c>
      <c r="M22" s="125" t="s">
        <v>145</v>
      </c>
      <c r="N22" s="125" t="s">
        <v>145</v>
      </c>
      <c r="O22" s="125" t="s">
        <v>145</v>
      </c>
      <c r="P22" s="125" t="s">
        <v>136</v>
      </c>
      <c r="Q22" s="125" t="s">
        <v>136</v>
      </c>
      <c r="R22" s="125" t="s">
        <v>136</v>
      </c>
      <c r="S22" s="125" t="s">
        <v>127</v>
      </c>
      <c r="T22" s="125" t="s">
        <v>127</v>
      </c>
      <c r="U22" s="125" t="s">
        <v>127</v>
      </c>
      <c r="V22" s="125" t="s">
        <v>121</v>
      </c>
      <c r="W22" s="127" t="s">
        <v>121</v>
      </c>
      <c r="X22" s="1"/>
      <c r="Y22" s="1"/>
      <c r="Z22" s="1"/>
    </row>
    <row r="23" spans="1:26">
      <c r="A23" s="1"/>
      <c r="B23" s="1"/>
      <c r="C23" s="1"/>
      <c r="D23" s="1"/>
      <c r="E23" s="1"/>
      <c r="F23" s="1"/>
      <c r="G23" s="4"/>
      <c r="H23" s="1"/>
      <c r="I23" s="91"/>
      <c r="J23" s="1"/>
      <c r="K23" s="1"/>
      <c r="L23" s="1"/>
      <c r="M23" s="1"/>
      <c r="N23" s="1"/>
      <c r="O23" s="1"/>
      <c r="P23" s="1"/>
      <c r="Q23" s="1"/>
      <c r="R23" s="1"/>
      <c r="S23" s="1"/>
      <c r="T23" s="1"/>
      <c r="U23" s="1"/>
      <c r="V23" s="1"/>
      <c r="W23" s="1"/>
      <c r="X23" s="1"/>
      <c r="Y23" s="1"/>
      <c r="Z23" s="1"/>
    </row>
    <row r="24" spans="1:26">
      <c r="A24" s="1"/>
      <c r="B24" s="1"/>
      <c r="C24" s="1"/>
      <c r="D24" s="1"/>
      <c r="E24" s="1"/>
      <c r="F24" s="1"/>
      <c r="G24" s="4"/>
      <c r="H24" s="1"/>
      <c r="I24" s="91"/>
      <c r="J24" s="1"/>
      <c r="K24" s="1"/>
      <c r="L24" s="1"/>
      <c r="M24" s="1"/>
      <c r="N24" s="1"/>
      <c r="O24" s="1"/>
      <c r="P24" s="1"/>
      <c r="Q24" s="1"/>
      <c r="R24" s="1"/>
      <c r="S24" s="1"/>
      <c r="T24" s="1"/>
      <c r="U24" s="1"/>
      <c r="V24" s="1"/>
      <c r="W24" s="1"/>
      <c r="X24" s="1"/>
      <c r="Y24" s="1"/>
      <c r="Z24" s="1"/>
    </row>
    <row r="25" spans="1:26">
      <c r="A25" s="1"/>
      <c r="B25" s="1"/>
      <c r="C25" s="1"/>
      <c r="D25" s="1"/>
      <c r="E25" s="1"/>
      <c r="F25" s="1"/>
      <c r="G25" s="4"/>
      <c r="H25" s="1"/>
      <c r="K25" s="1"/>
      <c r="L25" s="1"/>
      <c r="M25" s="1"/>
      <c r="N25" s="1"/>
      <c r="O25" s="1"/>
      <c r="P25" s="1"/>
      <c r="Q25" s="1"/>
      <c r="R25" s="1"/>
      <c r="S25" s="1"/>
      <c r="T25" s="1"/>
      <c r="U25" s="1"/>
      <c r="V25" s="1"/>
      <c r="W25" s="1"/>
      <c r="X25" s="1"/>
      <c r="Y25" s="1"/>
      <c r="Z25" s="1"/>
    </row>
    <row r="26" spans="1:26">
      <c r="A26" s="1"/>
      <c r="B26" s="1"/>
      <c r="C26" s="1"/>
      <c r="D26" s="1"/>
      <c r="E26" s="1"/>
      <c r="F26" s="1"/>
      <c r="G26" s="4"/>
      <c r="H26" s="1"/>
      <c r="K26" s="1"/>
      <c r="L26" s="1"/>
      <c r="M26" s="1"/>
      <c r="N26" s="1"/>
      <c r="O26" s="1"/>
      <c r="P26" s="1"/>
      <c r="Q26" s="1"/>
      <c r="R26" s="1"/>
      <c r="S26" s="1"/>
      <c r="T26" s="1"/>
      <c r="U26" s="1"/>
      <c r="V26" s="1"/>
      <c r="W26" s="1"/>
      <c r="X26" s="1"/>
      <c r="Y26" s="1"/>
      <c r="Z26" s="1"/>
    </row>
    <row r="27" spans="1:26">
      <c r="A27" s="1"/>
      <c r="B27" s="1"/>
      <c r="C27" s="1"/>
      <c r="D27" s="1"/>
      <c r="E27" s="1"/>
      <c r="F27" s="1"/>
      <c r="G27" s="4"/>
      <c r="H27" s="1"/>
      <c r="K27" s="1"/>
      <c r="L27" s="1"/>
      <c r="M27" s="1"/>
      <c r="N27" s="1"/>
      <c r="O27" s="1"/>
      <c r="P27" s="1"/>
      <c r="Q27" s="1"/>
      <c r="R27" s="1"/>
      <c r="S27" s="1"/>
      <c r="T27" s="1"/>
      <c r="U27" s="1"/>
      <c r="V27" s="1"/>
      <c r="W27" s="1"/>
      <c r="X27" s="1"/>
      <c r="Y27" s="1"/>
      <c r="Z27" s="1"/>
    </row>
    <row r="28" spans="1:26">
      <c r="A28" s="1"/>
      <c r="B28" s="1"/>
      <c r="C28" s="1"/>
      <c r="D28" s="1"/>
      <c r="E28" s="1"/>
      <c r="F28" s="1"/>
      <c r="G28" s="4"/>
      <c r="H28" s="1"/>
      <c r="K28" s="1"/>
      <c r="L28" s="1"/>
      <c r="M28" s="1"/>
      <c r="N28" s="1"/>
      <c r="O28" s="1"/>
      <c r="P28" s="1"/>
      <c r="Q28" s="1"/>
      <c r="R28" s="1"/>
      <c r="S28" s="1"/>
      <c r="T28" s="1"/>
      <c r="U28" s="1"/>
      <c r="V28" s="1"/>
      <c r="W28" s="1"/>
      <c r="X28" s="1"/>
      <c r="Y28" s="1"/>
      <c r="Z28" s="1"/>
    </row>
    <row r="29" spans="1:26">
      <c r="A29" s="1"/>
      <c r="B29" s="1"/>
      <c r="C29" s="1"/>
      <c r="D29" s="1"/>
      <c r="E29" s="1"/>
      <c r="F29" s="1"/>
      <c r="G29" s="4"/>
      <c r="H29" s="1"/>
      <c r="K29" s="1"/>
      <c r="L29" s="1"/>
      <c r="M29" s="1"/>
      <c r="N29" s="1"/>
      <c r="O29" s="1"/>
      <c r="P29" s="1"/>
      <c r="Q29" s="1"/>
      <c r="R29" s="1"/>
      <c r="S29" s="1"/>
      <c r="T29" s="1"/>
      <c r="U29" s="1"/>
      <c r="V29" s="1"/>
      <c r="W29" s="1"/>
      <c r="X29" s="1"/>
      <c r="Y29" s="1"/>
      <c r="Z29" s="1"/>
    </row>
    <row r="30" spans="1:26">
      <c r="A30" s="1"/>
      <c r="B30" s="1"/>
      <c r="C30" s="1"/>
      <c r="D30" s="1"/>
      <c r="E30" s="1"/>
      <c r="F30" s="1"/>
      <c r="G30" s="4"/>
      <c r="H30" s="1"/>
      <c r="K30" s="1"/>
      <c r="L30" s="1"/>
      <c r="M30" s="1"/>
      <c r="N30" s="1"/>
      <c r="O30" s="1"/>
      <c r="P30" s="1"/>
      <c r="Q30" s="1"/>
      <c r="R30" s="1"/>
      <c r="S30" s="1"/>
      <c r="T30" s="1"/>
      <c r="U30" s="1"/>
      <c r="V30" s="1"/>
      <c r="W30" s="1"/>
      <c r="X30" s="1"/>
      <c r="Y30" s="1"/>
      <c r="Z30" s="1"/>
    </row>
    <row r="31" spans="1:26">
      <c r="A31" s="1"/>
      <c r="B31" s="1"/>
      <c r="C31" s="1"/>
      <c r="D31" s="1"/>
      <c r="E31" s="1"/>
      <c r="F31" s="1"/>
      <c r="G31" s="4"/>
      <c r="H31" s="1"/>
      <c r="K31" s="1"/>
      <c r="L31" s="1"/>
      <c r="M31" s="1"/>
      <c r="N31" s="1"/>
      <c r="O31" s="1"/>
      <c r="P31" s="1"/>
      <c r="Q31" s="1"/>
      <c r="R31" s="1"/>
      <c r="S31" s="1"/>
      <c r="T31" s="1"/>
      <c r="U31" s="1"/>
      <c r="V31" s="1"/>
      <c r="W31" s="1"/>
      <c r="X31" s="1"/>
      <c r="Y31" s="1"/>
      <c r="Z31" s="1"/>
    </row>
    <row r="32" spans="1:26">
      <c r="A32" s="1"/>
      <c r="B32" s="1"/>
      <c r="C32" s="1"/>
      <c r="D32" s="1"/>
      <c r="E32" s="1"/>
      <c r="F32" s="1"/>
      <c r="G32" s="4"/>
      <c r="H32" s="1"/>
      <c r="K32" s="1"/>
      <c r="L32" s="1"/>
      <c r="M32" s="1"/>
      <c r="N32" s="1"/>
      <c r="O32" s="1"/>
      <c r="P32" s="1"/>
      <c r="Q32" s="1"/>
      <c r="R32" s="1"/>
      <c r="S32" s="1"/>
      <c r="T32" s="1"/>
      <c r="U32" s="1"/>
      <c r="V32" s="1"/>
      <c r="W32" s="1"/>
      <c r="X32" s="1"/>
      <c r="Y32" s="1"/>
      <c r="Z32" s="1"/>
    </row>
    <row r="33" spans="1:26">
      <c r="A33" s="1"/>
      <c r="B33" s="1"/>
      <c r="C33" s="1"/>
      <c r="D33" s="1"/>
      <c r="E33" s="1"/>
      <c r="F33" s="1"/>
      <c r="G33" s="4"/>
      <c r="H33" s="1"/>
      <c r="K33" s="1"/>
      <c r="L33" s="1"/>
      <c r="M33" s="1"/>
      <c r="N33" s="1"/>
      <c r="O33" s="1"/>
      <c r="P33" s="1"/>
      <c r="Q33" s="1"/>
      <c r="R33" s="1"/>
      <c r="S33" s="1"/>
      <c r="T33" s="1"/>
      <c r="U33" s="1"/>
      <c r="V33" s="1"/>
      <c r="W33" s="1"/>
      <c r="X33" s="1"/>
      <c r="Y33" s="1"/>
      <c r="Z33" s="1"/>
    </row>
    <row r="34" spans="1:26">
      <c r="A34" s="1"/>
      <c r="B34" s="1"/>
      <c r="C34" s="1"/>
      <c r="D34" s="1"/>
      <c r="E34" s="1"/>
      <c r="F34" s="1"/>
      <c r="G34" s="4"/>
      <c r="H34" s="1"/>
      <c r="K34" s="1"/>
      <c r="L34" s="1"/>
      <c r="M34" s="1"/>
      <c r="N34" s="1"/>
      <c r="O34" s="1"/>
      <c r="P34" s="1"/>
      <c r="Q34" s="1"/>
      <c r="R34" s="1"/>
      <c r="S34" s="1"/>
      <c r="T34" s="1"/>
      <c r="U34" s="1"/>
      <c r="V34" s="1"/>
      <c r="W34" s="1"/>
      <c r="X34" s="1"/>
      <c r="Y34" s="1"/>
      <c r="Z34" s="1"/>
    </row>
    <row r="35" spans="1:26">
      <c r="A35" s="1"/>
      <c r="B35" s="1"/>
      <c r="C35" s="1"/>
      <c r="D35" s="1"/>
      <c r="E35" s="1"/>
      <c r="F35" s="1"/>
      <c r="G35" s="4"/>
      <c r="H35" s="1"/>
      <c r="K35" s="1"/>
      <c r="L35" s="1"/>
      <c r="M35" s="1"/>
      <c r="N35" s="1"/>
      <c r="O35" s="1"/>
      <c r="P35" s="1"/>
      <c r="Q35" s="1"/>
      <c r="R35" s="1"/>
      <c r="S35" s="1"/>
      <c r="T35" s="1"/>
      <c r="U35" s="1"/>
      <c r="V35" s="1"/>
      <c r="W35" s="1"/>
      <c r="X35" s="1"/>
      <c r="Y35" s="1"/>
      <c r="Z35" s="1"/>
    </row>
    <row r="36" spans="1:26">
      <c r="A36" s="1"/>
      <c r="B36" s="1"/>
      <c r="C36" s="1"/>
      <c r="D36" s="1"/>
      <c r="E36" s="1"/>
      <c r="F36" s="1"/>
      <c r="G36" s="4"/>
      <c r="H36" s="1"/>
      <c r="K36" s="1"/>
      <c r="L36" s="1"/>
      <c r="M36" s="1"/>
      <c r="N36" s="1"/>
      <c r="O36" s="1"/>
      <c r="P36" s="1"/>
      <c r="Q36" s="1"/>
      <c r="R36" s="1"/>
      <c r="S36" s="1"/>
      <c r="T36" s="1"/>
      <c r="U36" s="1"/>
      <c r="V36" s="1"/>
      <c r="W36" s="1"/>
      <c r="X36" s="1"/>
      <c r="Y36" s="1"/>
      <c r="Z36" s="1"/>
    </row>
    <row r="37" spans="1:26">
      <c r="B37" s="1"/>
      <c r="C37" s="1"/>
      <c r="D37" s="1"/>
      <c r="E37" s="1"/>
      <c r="F37" s="1"/>
      <c r="G37" s="4"/>
      <c r="H37" s="1"/>
      <c r="K37" s="1"/>
      <c r="L37" s="1"/>
      <c r="M37" s="1"/>
      <c r="N37" s="1"/>
      <c r="O37" s="1"/>
      <c r="P37" s="1"/>
      <c r="Q37" s="1"/>
      <c r="R37" s="1"/>
      <c r="S37" s="1"/>
      <c r="T37" s="1"/>
      <c r="U37" s="1"/>
      <c r="V37" s="1"/>
      <c r="W37" s="1"/>
      <c r="X37" s="1"/>
      <c r="Y37" s="1"/>
      <c r="Z37" s="1"/>
    </row>
    <row r="38" spans="1:26">
      <c r="K38" s="1"/>
      <c r="L38" s="1"/>
      <c r="M38" s="1"/>
      <c r="N38" s="1"/>
      <c r="O38" s="1"/>
      <c r="P38" s="1"/>
      <c r="Q38" s="1"/>
      <c r="R38" s="1"/>
      <c r="S38" s="1"/>
      <c r="T38" s="1"/>
      <c r="U38" s="1"/>
      <c r="V38" s="1"/>
      <c r="W38" s="1"/>
      <c r="X38" s="1"/>
      <c r="Y38" s="1"/>
      <c r="Z38" s="1"/>
    </row>
    <row r="39" spans="1:26">
      <c r="K39" s="1"/>
      <c r="L39" s="1"/>
      <c r="M39" s="1"/>
      <c r="N39" s="1"/>
      <c r="O39" s="1"/>
      <c r="P39" s="1"/>
      <c r="Q39" s="1"/>
      <c r="R39" s="1"/>
      <c r="S39" s="1"/>
      <c r="T39" s="1"/>
      <c r="U39" s="1"/>
      <c r="V39" s="1"/>
      <c r="W39" s="1"/>
      <c r="X39" s="1"/>
      <c r="Y39" s="1"/>
      <c r="Z39" s="1"/>
    </row>
    <row r="40" spans="1:26">
      <c r="K40" s="1"/>
      <c r="L40" s="1"/>
      <c r="M40" s="1"/>
      <c r="N40" s="1"/>
      <c r="O40" s="1"/>
      <c r="P40" s="1"/>
      <c r="Q40" s="1"/>
      <c r="R40" s="1"/>
      <c r="S40" s="1"/>
      <c r="T40" s="1"/>
      <c r="U40" s="1"/>
      <c r="V40" s="1"/>
      <c r="W40" s="1"/>
      <c r="X40" s="1"/>
      <c r="Y40" s="1"/>
      <c r="Z40" s="1"/>
    </row>
    <row r="41" spans="1:26">
      <c r="K41" s="1"/>
      <c r="L41" s="1"/>
      <c r="M41" s="1"/>
      <c r="N41" s="1"/>
      <c r="O41" s="1"/>
      <c r="P41" s="1"/>
      <c r="Q41" s="1"/>
      <c r="R41" s="1"/>
      <c r="S41" s="1"/>
      <c r="T41" s="1"/>
      <c r="U41" s="1"/>
      <c r="V41" s="1"/>
      <c r="W41" s="1"/>
      <c r="X41" s="1"/>
      <c r="Y41" s="1"/>
      <c r="Z41" s="1"/>
    </row>
    <row r="42" spans="1:26">
      <c r="K42" s="1"/>
      <c r="L42" s="1"/>
      <c r="M42" s="1"/>
      <c r="N42" s="1"/>
      <c r="O42" s="1"/>
      <c r="P42" s="1"/>
      <c r="Q42" s="1"/>
      <c r="R42" s="1"/>
      <c r="S42" s="1"/>
      <c r="T42" s="1"/>
      <c r="U42" s="1"/>
      <c r="V42" s="1"/>
      <c r="W42" s="1"/>
      <c r="X42" s="1"/>
      <c r="Y42" s="1"/>
      <c r="Z42" s="1"/>
    </row>
    <row r="43" spans="1:26">
      <c r="K43" s="1"/>
      <c r="L43" s="1"/>
      <c r="M43" s="1"/>
      <c r="N43" s="1"/>
      <c r="O43" s="1"/>
      <c r="P43" s="1"/>
      <c r="Q43" s="1"/>
      <c r="R43" s="1"/>
      <c r="S43" s="1"/>
      <c r="T43" s="1"/>
      <c r="U43" s="1"/>
      <c r="V43" s="1"/>
      <c r="W43" s="1"/>
      <c r="X43" s="1"/>
      <c r="Y43" s="1"/>
      <c r="Z43" s="1"/>
    </row>
    <row r="44" spans="1:26">
      <c r="K44" s="1"/>
      <c r="L44" s="1"/>
      <c r="M44" s="1"/>
      <c r="N44" s="1"/>
      <c r="O44" s="1"/>
      <c r="P44" s="1"/>
      <c r="Q44" s="1"/>
      <c r="R44" s="1"/>
      <c r="S44" s="1"/>
      <c r="T44" s="1"/>
      <c r="U44" s="1"/>
      <c r="V44" s="1"/>
      <c r="W44" s="1"/>
      <c r="X44" s="1"/>
      <c r="Y44" s="1"/>
      <c r="Z44" s="1"/>
    </row>
    <row r="45" spans="1:26">
      <c r="K45" s="1"/>
      <c r="L45" s="1"/>
      <c r="M45" s="1"/>
      <c r="N45" s="1"/>
      <c r="O45" s="1"/>
      <c r="P45" s="1"/>
      <c r="Q45" s="1"/>
      <c r="R45" s="1"/>
      <c r="S45" s="1"/>
      <c r="T45" s="1"/>
      <c r="U45" s="1"/>
      <c r="V45" s="1"/>
      <c r="W45" s="1"/>
      <c r="X45" s="1"/>
      <c r="Y45" s="1"/>
      <c r="Z45" s="1"/>
    </row>
    <row r="46" spans="1:26">
      <c r="K46" s="1"/>
      <c r="L46" s="1"/>
      <c r="M46" s="1"/>
      <c r="N46" s="1"/>
      <c r="O46" s="1"/>
      <c r="P46" s="1"/>
      <c r="Q46" s="1"/>
      <c r="R46" s="1"/>
      <c r="S46" s="1"/>
      <c r="T46" s="1"/>
      <c r="U46" s="1"/>
      <c r="V46" s="1"/>
      <c r="W46" s="1"/>
      <c r="X46" s="1"/>
      <c r="Y46" s="1"/>
      <c r="Z46" s="1"/>
    </row>
    <row r="47" spans="1:26">
      <c r="K47" s="1"/>
      <c r="L47" s="1"/>
      <c r="M47" s="1"/>
      <c r="N47" s="1"/>
      <c r="O47" s="1"/>
      <c r="P47" s="1"/>
      <c r="Q47" s="1"/>
      <c r="R47" s="1"/>
      <c r="S47" s="1"/>
      <c r="T47" s="1"/>
      <c r="U47" s="1"/>
      <c r="V47" s="1"/>
      <c r="W47" s="1"/>
      <c r="X47" s="1"/>
      <c r="Y47" s="1"/>
      <c r="Z47" s="1"/>
    </row>
    <row r="48" spans="1:26">
      <c r="K48" s="1"/>
      <c r="L48" s="1"/>
      <c r="M48" s="1"/>
      <c r="N48" s="1"/>
      <c r="O48" s="1"/>
      <c r="P48" s="1"/>
      <c r="Q48" s="1"/>
      <c r="R48" s="1"/>
      <c r="S48" s="1"/>
      <c r="T48" s="1"/>
      <c r="U48" s="1"/>
      <c r="V48" s="1"/>
      <c r="W48" s="1"/>
      <c r="X48" s="1"/>
      <c r="Y48" s="1"/>
      <c r="Z48" s="1"/>
    </row>
    <row r="49" spans="11:26">
      <c r="K49" s="1"/>
      <c r="L49" s="1"/>
      <c r="M49" s="1"/>
      <c r="N49" s="1"/>
      <c r="O49" s="1"/>
      <c r="P49" s="1"/>
      <c r="Q49" s="1"/>
      <c r="R49" s="1"/>
      <c r="S49" s="1"/>
      <c r="T49" s="1"/>
      <c r="U49" s="1"/>
      <c r="V49" s="1"/>
      <c r="W49" s="1"/>
      <c r="X49" s="1"/>
      <c r="Y49" s="1"/>
      <c r="Z49" s="1"/>
    </row>
    <row r="50" spans="11:26">
      <c r="K50" s="1"/>
      <c r="L50" s="1"/>
      <c r="M50" s="1"/>
      <c r="N50" s="1"/>
      <c r="O50" s="1"/>
      <c r="P50" s="1"/>
      <c r="Q50" s="1"/>
      <c r="R50" s="1"/>
      <c r="S50" s="1"/>
      <c r="T50" s="1"/>
      <c r="U50" s="1"/>
      <c r="V50" s="1"/>
      <c r="W50" s="1"/>
      <c r="X50" s="1"/>
      <c r="Y50" s="1"/>
      <c r="Z50" s="1"/>
    </row>
    <row r="51" spans="11:26">
      <c r="K51" s="1"/>
      <c r="L51" s="1"/>
      <c r="M51" s="1"/>
      <c r="N51" s="1"/>
      <c r="O51" s="1"/>
      <c r="P51" s="1"/>
      <c r="Q51" s="1"/>
      <c r="R51" s="1"/>
      <c r="S51" s="1"/>
      <c r="T51" s="1"/>
      <c r="U51" s="1"/>
      <c r="V51" s="1"/>
      <c r="W51" s="1"/>
      <c r="X51" s="1"/>
      <c r="Y51" s="1"/>
      <c r="Z51" s="1"/>
    </row>
    <row r="52" spans="11:26">
      <c r="K52" s="1"/>
      <c r="L52" s="1"/>
      <c r="M52" s="1"/>
      <c r="N52" s="1"/>
      <c r="O52" s="1"/>
      <c r="P52" s="1"/>
      <c r="Q52" s="1"/>
      <c r="R52" s="1"/>
      <c r="S52" s="1"/>
      <c r="T52" s="1"/>
      <c r="U52" s="1"/>
      <c r="V52" s="1"/>
      <c r="W52" s="1"/>
      <c r="X52" s="1"/>
      <c r="Y52" s="1"/>
      <c r="Z52" s="1"/>
    </row>
    <row r="53" spans="11:26">
      <c r="K53" s="1"/>
      <c r="L53" s="1"/>
      <c r="M53" s="1"/>
      <c r="N53" s="1"/>
      <c r="O53" s="1"/>
      <c r="P53" s="1"/>
      <c r="Q53" s="1"/>
      <c r="R53" s="1"/>
      <c r="S53" s="1"/>
      <c r="T53" s="1"/>
      <c r="U53" s="1"/>
      <c r="V53" s="1"/>
      <c r="W53" s="1"/>
      <c r="X53" s="1"/>
      <c r="Y53" s="1"/>
      <c r="Z53" s="1"/>
    </row>
    <row r="54" spans="11:26">
      <c r="K54" s="1"/>
      <c r="L54" s="1"/>
      <c r="M54" s="1"/>
      <c r="N54" s="1"/>
      <c r="O54" s="1"/>
      <c r="P54" s="1"/>
      <c r="Q54" s="1"/>
      <c r="R54" s="1"/>
      <c r="S54" s="1"/>
      <c r="T54" s="1"/>
      <c r="U54" s="1"/>
      <c r="V54" s="1"/>
      <c r="W54" s="1"/>
      <c r="X54" s="1"/>
      <c r="Y54" s="1"/>
      <c r="Z54" s="1"/>
    </row>
    <row r="55" spans="11:26">
      <c r="K55" s="1"/>
      <c r="L55" s="1"/>
      <c r="M55" s="1"/>
      <c r="N55" s="1"/>
      <c r="O55" s="1"/>
      <c r="P55" s="1"/>
      <c r="Q55" s="1"/>
      <c r="R55" s="1"/>
      <c r="S55" s="1"/>
      <c r="T55" s="1"/>
      <c r="U55" s="1"/>
      <c r="V55" s="1"/>
      <c r="W55" s="1"/>
      <c r="X55" s="1"/>
      <c r="Y55" s="1"/>
      <c r="Z55" s="1"/>
    </row>
    <row r="56" spans="11:26">
      <c r="K56" s="1"/>
      <c r="L56" s="1"/>
      <c r="M56" s="1"/>
      <c r="N56" s="1"/>
      <c r="O56" s="1"/>
      <c r="P56" s="1"/>
      <c r="Q56" s="1"/>
      <c r="R56" s="1"/>
      <c r="S56" s="1"/>
      <c r="T56" s="1"/>
      <c r="U56" s="1"/>
      <c r="V56" s="1"/>
      <c r="W56" s="1"/>
      <c r="X56" s="1"/>
      <c r="Y56" s="1"/>
      <c r="Z56" s="1"/>
    </row>
    <row r="57" spans="11:26">
      <c r="K57" s="1"/>
      <c r="L57" s="1"/>
      <c r="M57" s="1"/>
      <c r="N57" s="1"/>
      <c r="O57" s="1"/>
      <c r="P57" s="1"/>
      <c r="Q57" s="1"/>
      <c r="R57" s="1"/>
      <c r="S57" s="1"/>
      <c r="T57" s="1"/>
      <c r="U57" s="1"/>
      <c r="V57" s="1"/>
      <c r="W57" s="1"/>
      <c r="X57" s="1"/>
      <c r="Y57" s="1"/>
      <c r="Z57" s="1"/>
    </row>
    <row r="58" spans="11:26">
      <c r="K58" s="1"/>
      <c r="L58" s="1"/>
      <c r="M58" s="1"/>
      <c r="N58" s="1"/>
      <c r="O58" s="1"/>
      <c r="P58" s="1"/>
      <c r="Q58" s="1"/>
      <c r="R58" s="1"/>
      <c r="S58" s="1"/>
      <c r="T58" s="1"/>
      <c r="U58" s="1"/>
      <c r="V58" s="1"/>
      <c r="W58" s="1"/>
      <c r="X58" s="1"/>
      <c r="Y58" s="1"/>
      <c r="Z58" s="1"/>
    </row>
    <row r="59" spans="11:26">
      <c r="K59" s="1"/>
      <c r="L59" s="1"/>
      <c r="M59" s="1"/>
      <c r="N59" s="1"/>
      <c r="O59" s="1"/>
      <c r="P59" s="1"/>
      <c r="Q59" s="1"/>
      <c r="R59" s="1"/>
      <c r="S59" s="1"/>
      <c r="T59" s="1"/>
      <c r="U59" s="1"/>
      <c r="V59" s="1"/>
      <c r="W59" s="1"/>
      <c r="X59" s="1"/>
      <c r="Y59" s="1"/>
      <c r="Z59" s="1"/>
    </row>
    <row r="60" spans="11:26">
      <c r="K60" s="1"/>
      <c r="L60" s="1"/>
      <c r="M60" s="1"/>
      <c r="N60" s="1"/>
      <c r="O60" s="1"/>
      <c r="P60" s="1"/>
      <c r="Q60" s="1"/>
      <c r="R60" s="1"/>
      <c r="S60" s="1"/>
      <c r="T60" s="1"/>
      <c r="U60" s="1"/>
      <c r="V60" s="1"/>
      <c r="W60" s="1"/>
      <c r="X60" s="1"/>
      <c r="Y60" s="1"/>
      <c r="Z60" s="1"/>
    </row>
    <row r="61" spans="11:26">
      <c r="K61" s="1"/>
      <c r="L61" s="1"/>
      <c r="M61" s="1"/>
      <c r="N61" s="1"/>
      <c r="O61" s="1"/>
      <c r="P61" s="1"/>
      <c r="Q61" s="1"/>
      <c r="R61" s="1"/>
      <c r="S61" s="1"/>
      <c r="T61" s="1"/>
      <c r="U61" s="1"/>
      <c r="V61" s="1"/>
      <c r="W61" s="1"/>
      <c r="X61" s="1"/>
      <c r="Y61" s="1"/>
      <c r="Z61" s="1"/>
    </row>
    <row r="62" spans="11:26">
      <c r="K62" s="1"/>
      <c r="L62" s="1"/>
      <c r="M62" s="1"/>
      <c r="N62" s="1"/>
      <c r="O62" s="1"/>
      <c r="P62" s="1"/>
      <c r="Q62" s="1"/>
      <c r="R62" s="1"/>
      <c r="S62" s="1"/>
      <c r="T62" s="1"/>
      <c r="U62" s="1"/>
      <c r="V62" s="1"/>
      <c r="W62" s="1"/>
      <c r="X62" s="1"/>
      <c r="Y62" s="1"/>
      <c r="Z62" s="1"/>
    </row>
    <row r="63" spans="11:26">
      <c r="K63" s="1"/>
      <c r="L63" s="1"/>
      <c r="M63" s="1"/>
      <c r="N63" s="1"/>
      <c r="O63" s="1"/>
      <c r="P63" s="1"/>
      <c r="Q63" s="1"/>
      <c r="R63" s="1"/>
      <c r="S63" s="1"/>
      <c r="T63" s="1"/>
      <c r="U63" s="1"/>
      <c r="V63" s="1"/>
      <c r="W63" s="1"/>
      <c r="X63" s="1"/>
      <c r="Y63" s="1"/>
      <c r="Z63" s="1"/>
    </row>
    <row r="64" spans="11:26">
      <c r="K64" s="1"/>
      <c r="L64" s="1"/>
      <c r="M64" s="1"/>
      <c r="N64" s="1"/>
      <c r="O64" s="1"/>
      <c r="P64" s="1"/>
      <c r="Q64" s="1"/>
      <c r="R64" s="1"/>
      <c r="S64" s="1"/>
      <c r="T64" s="1"/>
      <c r="U64" s="1"/>
      <c r="V64" s="1"/>
      <c r="W64" s="1"/>
      <c r="X64" s="1"/>
      <c r="Y64" s="1"/>
      <c r="Z64" s="1"/>
    </row>
    <row r="65" spans="11:26">
      <c r="K65" s="1"/>
      <c r="L65" s="1"/>
      <c r="M65" s="1"/>
      <c r="N65" s="1"/>
      <c r="O65" s="1"/>
      <c r="P65" s="1"/>
      <c r="Q65" s="1"/>
      <c r="R65" s="1"/>
      <c r="S65" s="1"/>
      <c r="T65" s="1"/>
      <c r="U65" s="1"/>
      <c r="V65" s="1"/>
      <c r="W65" s="1"/>
      <c r="X65" s="1"/>
      <c r="Y65" s="1"/>
      <c r="Z65" s="1"/>
    </row>
    <row r="66" spans="11:26">
      <c r="K66" s="1"/>
      <c r="L66" s="1"/>
      <c r="M66" s="1"/>
      <c r="N66" s="1"/>
      <c r="O66" s="1"/>
      <c r="P66" s="1"/>
      <c r="Q66" s="1"/>
      <c r="R66" s="1"/>
      <c r="S66" s="1"/>
      <c r="T66" s="1"/>
      <c r="U66" s="1"/>
      <c r="V66" s="1"/>
      <c r="W66" s="1"/>
      <c r="X66" s="1"/>
      <c r="Y66" s="1"/>
      <c r="Z66" s="1"/>
    </row>
    <row r="67" spans="11:26">
      <c r="K67" s="1"/>
      <c r="L67" s="1"/>
      <c r="M67" s="1"/>
      <c r="N67" s="1"/>
      <c r="O67" s="1"/>
      <c r="P67" s="1"/>
      <c r="Q67" s="1"/>
      <c r="R67" s="1"/>
      <c r="S67" s="1"/>
      <c r="T67" s="1"/>
      <c r="U67" s="1"/>
      <c r="V67" s="1"/>
      <c r="W67" s="1"/>
      <c r="X67" s="1"/>
      <c r="Y67" s="1"/>
      <c r="Z67" s="1"/>
    </row>
    <row r="68" spans="11:26">
      <c r="K68" s="1"/>
      <c r="L68" s="1"/>
      <c r="M68" s="1"/>
      <c r="N68" s="1"/>
      <c r="O68" s="1"/>
      <c r="P68" s="1"/>
      <c r="Q68" s="1"/>
      <c r="R68" s="1"/>
      <c r="S68" s="1"/>
      <c r="T68" s="1"/>
      <c r="U68" s="1"/>
      <c r="V68" s="1"/>
      <c r="W68" s="1"/>
      <c r="X68" s="1"/>
      <c r="Y68" s="1"/>
      <c r="Z68" s="1"/>
    </row>
    <row r="69" spans="11:26">
      <c r="K69" s="1"/>
      <c r="L69" s="1"/>
      <c r="M69" s="1"/>
      <c r="N69" s="1"/>
      <c r="O69" s="1"/>
      <c r="P69" s="1"/>
      <c r="Q69" s="1"/>
      <c r="R69" s="1"/>
      <c r="S69" s="1"/>
      <c r="T69" s="1"/>
      <c r="U69" s="1"/>
      <c r="V69" s="1"/>
      <c r="W69" s="1"/>
      <c r="X69" s="1"/>
      <c r="Y69" s="1"/>
      <c r="Z69" s="1"/>
    </row>
    <row r="70" spans="11:26">
      <c r="K70" s="1"/>
      <c r="L70" s="1"/>
      <c r="M70" s="1"/>
      <c r="N70" s="1"/>
      <c r="O70" s="1"/>
      <c r="P70" s="1"/>
      <c r="Q70" s="1"/>
      <c r="R70" s="1"/>
      <c r="S70" s="1"/>
      <c r="T70" s="1"/>
      <c r="U70" s="1"/>
      <c r="V70" s="1"/>
      <c r="W70" s="1"/>
      <c r="X70" s="1"/>
      <c r="Y70" s="1"/>
      <c r="Z70" s="1"/>
    </row>
    <row r="71" spans="11:26">
      <c r="K71" s="1"/>
      <c r="L71" s="1"/>
      <c r="M71" s="1"/>
      <c r="N71" s="1"/>
      <c r="O71" s="1"/>
      <c r="P71" s="1"/>
      <c r="Q71" s="1"/>
      <c r="R71" s="1"/>
      <c r="S71" s="1"/>
      <c r="T71" s="1"/>
      <c r="U71" s="1"/>
      <c r="V71" s="1"/>
      <c r="W71" s="1"/>
      <c r="X71" s="1"/>
      <c r="Y71" s="1"/>
      <c r="Z71" s="1"/>
    </row>
    <row r="72" spans="11:26">
      <c r="K72" s="1"/>
      <c r="L72" s="1"/>
      <c r="M72" s="1"/>
      <c r="N72" s="1"/>
      <c r="O72" s="1"/>
      <c r="P72" s="1"/>
      <c r="Q72" s="1"/>
      <c r="R72" s="1"/>
      <c r="S72" s="1"/>
      <c r="T72" s="1"/>
      <c r="U72" s="1"/>
      <c r="V72" s="1"/>
      <c r="W72" s="1"/>
      <c r="X72" s="1"/>
      <c r="Y72" s="1"/>
      <c r="Z72" s="1"/>
    </row>
    <row r="73" spans="11:26">
      <c r="K73" s="1"/>
      <c r="L73" s="1"/>
      <c r="M73" s="1"/>
      <c r="N73" s="1"/>
      <c r="O73" s="1"/>
      <c r="P73" s="1"/>
      <c r="Q73" s="1"/>
      <c r="R73" s="1"/>
      <c r="S73" s="1"/>
      <c r="T73" s="1"/>
      <c r="U73" s="1"/>
      <c r="V73" s="1"/>
      <c r="W73" s="1"/>
      <c r="X73" s="1"/>
      <c r="Y73" s="1"/>
      <c r="Z73" s="1"/>
    </row>
    <row r="74" spans="11:26">
      <c r="K74" s="1"/>
      <c r="L74" s="1"/>
      <c r="M74" s="1"/>
      <c r="N74" s="1"/>
      <c r="O74" s="1"/>
      <c r="P74" s="1"/>
      <c r="Q74" s="1"/>
      <c r="R74" s="1"/>
      <c r="S74" s="1"/>
      <c r="T74" s="1"/>
      <c r="U74" s="1"/>
      <c r="V74" s="1"/>
      <c r="W74" s="1"/>
      <c r="X74" s="1"/>
      <c r="Y74" s="1"/>
      <c r="Z74" s="1"/>
    </row>
    <row r="75" spans="11:26">
      <c r="K75" s="1"/>
      <c r="L75" s="1"/>
      <c r="M75" s="1"/>
      <c r="N75" s="1"/>
      <c r="O75" s="1"/>
      <c r="P75" s="1"/>
      <c r="Q75" s="1"/>
      <c r="R75" s="1"/>
      <c r="S75" s="1"/>
      <c r="T75" s="1"/>
      <c r="U75" s="1"/>
      <c r="V75" s="1"/>
      <c r="W75" s="1"/>
      <c r="X75" s="1"/>
      <c r="Y75" s="1"/>
      <c r="Z75" s="1"/>
    </row>
    <row r="76" spans="11:26">
      <c r="K76" s="1"/>
      <c r="L76" s="1"/>
      <c r="M76" s="1"/>
      <c r="N76" s="1"/>
      <c r="O76" s="1"/>
      <c r="P76" s="1"/>
      <c r="Q76" s="1"/>
      <c r="R76" s="1"/>
      <c r="S76" s="1"/>
      <c r="T76" s="1"/>
      <c r="U76" s="1"/>
      <c r="V76" s="1"/>
      <c r="W76" s="1"/>
      <c r="X76" s="1"/>
      <c r="Y76" s="1"/>
      <c r="Z76" s="1"/>
    </row>
    <row r="77" spans="11:26">
      <c r="K77" s="1"/>
      <c r="L77" s="1"/>
      <c r="M77" s="1"/>
      <c r="N77" s="1"/>
      <c r="O77" s="1"/>
      <c r="P77" s="1"/>
      <c r="Q77" s="1"/>
      <c r="R77" s="1"/>
      <c r="S77" s="1"/>
      <c r="T77" s="1"/>
      <c r="U77" s="1"/>
      <c r="V77" s="1"/>
      <c r="W77" s="1"/>
      <c r="X77" s="1"/>
      <c r="Y77" s="1"/>
      <c r="Z77" s="1"/>
    </row>
    <row r="78" spans="11:26">
      <c r="K78" s="1"/>
      <c r="L78" s="1"/>
      <c r="M78" s="1"/>
      <c r="N78" s="1"/>
      <c r="O78" s="1"/>
      <c r="P78" s="1"/>
      <c r="Q78" s="1"/>
      <c r="R78" s="1"/>
      <c r="S78" s="1"/>
      <c r="T78" s="1"/>
      <c r="U78" s="1"/>
      <c r="V78" s="1"/>
      <c r="W78" s="1"/>
      <c r="X78" s="1"/>
      <c r="Y78" s="1"/>
      <c r="Z78" s="1"/>
    </row>
    <row r="79" spans="11:26">
      <c r="K79" s="1"/>
      <c r="L79" s="1"/>
      <c r="M79" s="1"/>
      <c r="N79" s="1"/>
      <c r="O79" s="1"/>
      <c r="P79" s="1"/>
      <c r="Q79" s="1"/>
      <c r="R79" s="1"/>
      <c r="S79" s="1"/>
      <c r="T79" s="1"/>
      <c r="U79" s="1"/>
      <c r="V79" s="1"/>
      <c r="W79" s="1"/>
      <c r="X79" s="1"/>
      <c r="Y79" s="1"/>
      <c r="Z79" s="1"/>
    </row>
    <row r="80" spans="11:26">
      <c r="K80" s="1"/>
      <c r="L80" s="1"/>
      <c r="M80" s="1"/>
      <c r="N80" s="1"/>
      <c r="O80" s="1"/>
      <c r="P80" s="1"/>
      <c r="Q80" s="1"/>
      <c r="R80" s="1"/>
      <c r="S80" s="1"/>
      <c r="T80" s="1"/>
      <c r="U80" s="1"/>
      <c r="V80" s="1"/>
      <c r="W80" s="1"/>
      <c r="X80" s="1"/>
      <c r="Y80" s="1"/>
      <c r="Z80" s="1"/>
    </row>
    <row r="81" spans="11:26">
      <c r="K81" s="1"/>
      <c r="L81" s="1"/>
      <c r="M81" s="1"/>
      <c r="N81" s="1"/>
      <c r="O81" s="1"/>
      <c r="P81" s="1"/>
      <c r="Q81" s="1"/>
      <c r="R81" s="1"/>
      <c r="S81" s="1"/>
      <c r="T81" s="1"/>
      <c r="U81" s="1"/>
      <c r="V81" s="1"/>
      <c r="W81" s="1"/>
      <c r="X81" s="1"/>
      <c r="Y81" s="1"/>
      <c r="Z81" s="1"/>
    </row>
    <row r="82" spans="11:26">
      <c r="K82" s="1"/>
      <c r="L82" s="1"/>
      <c r="M82" s="1"/>
      <c r="N82" s="1"/>
      <c r="O82" s="1"/>
      <c r="P82" s="1"/>
      <c r="Q82" s="1"/>
      <c r="R82" s="1"/>
      <c r="S82" s="1"/>
      <c r="T82" s="1"/>
      <c r="U82" s="1"/>
      <c r="V82" s="1"/>
      <c r="W82" s="1"/>
      <c r="X82" s="1"/>
      <c r="Y82" s="1"/>
      <c r="Z82" s="1"/>
    </row>
    <row r="83" spans="11:26">
      <c r="K83" s="1"/>
      <c r="L83" s="1"/>
      <c r="M83" s="1"/>
      <c r="N83" s="1"/>
      <c r="O83" s="1"/>
      <c r="P83" s="1"/>
      <c r="Q83" s="1"/>
      <c r="R83" s="1"/>
      <c r="S83" s="1"/>
      <c r="T83" s="1"/>
      <c r="U83" s="1"/>
      <c r="V83" s="1"/>
      <c r="W83" s="1"/>
      <c r="X83" s="1"/>
      <c r="Y83" s="1"/>
      <c r="Z83" s="1"/>
    </row>
    <row r="84" spans="11:26">
      <c r="K84" s="1"/>
      <c r="L84" s="1"/>
      <c r="M84" s="1"/>
      <c r="N84" s="1"/>
      <c r="O84" s="1"/>
      <c r="P84" s="1"/>
      <c r="Q84" s="1"/>
      <c r="R84" s="1"/>
      <c r="S84" s="1"/>
      <c r="T84" s="1"/>
      <c r="U84" s="1"/>
      <c r="V84" s="1"/>
      <c r="W84" s="1"/>
      <c r="X84" s="1"/>
      <c r="Y84" s="1"/>
      <c r="Z84" s="1"/>
    </row>
    <row r="85" spans="11:26">
      <c r="K85" s="1"/>
      <c r="L85" s="1"/>
      <c r="M85" s="1"/>
      <c r="N85" s="1"/>
      <c r="O85" s="1"/>
      <c r="P85" s="1"/>
      <c r="Q85" s="1"/>
      <c r="R85" s="1"/>
      <c r="S85" s="1"/>
      <c r="T85" s="1"/>
      <c r="U85" s="1"/>
      <c r="V85" s="1"/>
      <c r="W85" s="1"/>
      <c r="X85" s="1"/>
      <c r="Y85" s="1"/>
      <c r="Z85" s="1"/>
    </row>
    <row r="86" spans="11:26">
      <c r="K86" s="1"/>
      <c r="L86" s="1"/>
      <c r="M86" s="1"/>
      <c r="N86" s="1"/>
      <c r="O86" s="1"/>
      <c r="P86" s="1"/>
      <c r="Q86" s="1"/>
      <c r="R86" s="1"/>
      <c r="S86" s="1"/>
      <c r="T86" s="1"/>
      <c r="U86" s="1"/>
      <c r="V86" s="1"/>
      <c r="W86" s="1"/>
      <c r="X86" s="1"/>
      <c r="Y86" s="1"/>
      <c r="Z86" s="1"/>
    </row>
    <row r="87" spans="11:26">
      <c r="K87" s="1"/>
      <c r="L87" s="1"/>
      <c r="M87" s="1"/>
      <c r="N87" s="1"/>
      <c r="O87" s="1"/>
      <c r="P87" s="1"/>
      <c r="Q87" s="1"/>
      <c r="R87" s="1"/>
      <c r="S87" s="1"/>
      <c r="T87" s="1"/>
      <c r="U87" s="1"/>
      <c r="V87" s="1"/>
      <c r="W87" s="1"/>
      <c r="X87" s="1"/>
      <c r="Y87" s="1"/>
      <c r="Z87" s="1"/>
    </row>
    <row r="88" spans="11:26">
      <c r="K88" s="1"/>
      <c r="L88" s="1"/>
      <c r="M88" s="1"/>
      <c r="N88" s="1"/>
      <c r="O88" s="1"/>
      <c r="P88" s="1"/>
      <c r="Q88" s="1"/>
      <c r="R88" s="1"/>
      <c r="S88" s="1"/>
      <c r="T88" s="1"/>
      <c r="U88" s="1"/>
      <c r="V88" s="1"/>
      <c r="W88" s="1"/>
      <c r="X88" s="1"/>
      <c r="Y88" s="1"/>
      <c r="Z88" s="1"/>
    </row>
    <row r="89" spans="11:26">
      <c r="K89" s="1"/>
      <c r="L89" s="1"/>
      <c r="M89" s="1"/>
      <c r="N89" s="1"/>
      <c r="O89" s="1"/>
      <c r="P89" s="1"/>
      <c r="Q89" s="1"/>
      <c r="R89" s="1"/>
      <c r="S89" s="1"/>
      <c r="T89" s="1"/>
      <c r="U89" s="1"/>
      <c r="V89" s="1"/>
      <c r="W89" s="1"/>
      <c r="X89" s="1"/>
      <c r="Y89" s="1"/>
      <c r="Z89" s="1"/>
    </row>
    <row r="90" spans="11:26">
      <c r="K90" s="1"/>
      <c r="L90" s="1"/>
      <c r="M90" s="1"/>
      <c r="N90" s="1"/>
      <c r="O90" s="1"/>
      <c r="P90" s="1"/>
      <c r="Q90" s="1"/>
      <c r="R90" s="1"/>
      <c r="S90" s="1"/>
      <c r="T90" s="1"/>
      <c r="U90" s="1"/>
      <c r="V90" s="1"/>
      <c r="W90" s="1"/>
      <c r="X90" s="1"/>
      <c r="Y90" s="1"/>
      <c r="Z90" s="1"/>
    </row>
    <row r="91" spans="11:26">
      <c r="K91" s="1"/>
      <c r="L91" s="1"/>
      <c r="M91" s="1"/>
      <c r="N91" s="1"/>
      <c r="O91" s="1"/>
      <c r="P91" s="1"/>
      <c r="Q91" s="1"/>
      <c r="R91" s="1"/>
      <c r="S91" s="1"/>
      <c r="T91" s="1"/>
      <c r="U91" s="1"/>
      <c r="V91" s="1"/>
      <c r="W91" s="1"/>
      <c r="X91" s="1"/>
      <c r="Y91" s="1"/>
      <c r="Z91" s="1"/>
    </row>
    <row r="92" spans="11:26">
      <c r="K92" s="1"/>
      <c r="L92" s="1"/>
      <c r="M92" s="1"/>
      <c r="N92" s="1"/>
      <c r="O92" s="1"/>
      <c r="P92" s="1"/>
      <c r="Q92" s="1"/>
      <c r="R92" s="1"/>
      <c r="S92" s="1"/>
      <c r="T92" s="1"/>
      <c r="U92" s="1"/>
      <c r="V92" s="1"/>
      <c r="W92" s="1"/>
      <c r="X92" s="1"/>
      <c r="Y92" s="1"/>
      <c r="Z92" s="1"/>
    </row>
    <row r="93" spans="11:26">
      <c r="K93" s="1"/>
      <c r="L93" s="1"/>
      <c r="M93" s="1"/>
      <c r="N93" s="1"/>
      <c r="O93" s="1"/>
      <c r="P93" s="1"/>
      <c r="Q93" s="1"/>
      <c r="R93" s="1"/>
      <c r="S93" s="1"/>
      <c r="T93" s="1"/>
      <c r="U93" s="1"/>
      <c r="V93" s="1"/>
      <c r="W93" s="1"/>
      <c r="X93" s="1"/>
      <c r="Y93" s="1"/>
      <c r="Z93" s="1"/>
    </row>
    <row r="94" spans="11:26">
      <c r="K94" s="1"/>
      <c r="L94" s="1"/>
      <c r="M94" s="1"/>
      <c r="N94" s="1"/>
      <c r="O94" s="1"/>
      <c r="P94" s="1"/>
      <c r="Q94" s="1"/>
      <c r="R94" s="1"/>
      <c r="S94" s="1"/>
      <c r="T94" s="1"/>
      <c r="U94" s="1"/>
      <c r="V94" s="1"/>
      <c r="W94" s="1"/>
      <c r="X94" s="1"/>
      <c r="Y94" s="1"/>
      <c r="Z94" s="1"/>
    </row>
    <row r="95" spans="11:26">
      <c r="K95" s="1"/>
      <c r="L95" s="1"/>
      <c r="M95" s="1"/>
      <c r="N95" s="1"/>
      <c r="O95" s="1"/>
      <c r="P95" s="1"/>
      <c r="Q95" s="1"/>
      <c r="R95" s="1"/>
      <c r="S95" s="1"/>
      <c r="T95" s="1"/>
      <c r="U95" s="1"/>
      <c r="V95" s="1"/>
      <c r="W95" s="1"/>
      <c r="X95" s="1"/>
      <c r="Y95" s="1"/>
      <c r="Z95" s="1"/>
    </row>
    <row r="96" spans="11:26">
      <c r="K96" s="1"/>
      <c r="L96" s="1"/>
      <c r="M96" s="1"/>
      <c r="N96" s="1"/>
      <c r="O96" s="1"/>
      <c r="P96" s="1"/>
      <c r="Q96" s="1"/>
      <c r="R96" s="1"/>
      <c r="S96" s="1"/>
      <c r="T96" s="1"/>
      <c r="U96" s="1"/>
      <c r="V96" s="1"/>
      <c r="W96" s="1"/>
      <c r="X96" s="1"/>
      <c r="Y96" s="1"/>
      <c r="Z96" s="1"/>
    </row>
    <row r="97" spans="11:26">
      <c r="K97" s="1"/>
      <c r="L97" s="1"/>
      <c r="M97" s="1"/>
      <c r="N97" s="1"/>
      <c r="O97" s="1"/>
      <c r="P97" s="1"/>
      <c r="Q97" s="1"/>
      <c r="R97" s="1"/>
      <c r="S97" s="1"/>
      <c r="T97" s="1"/>
      <c r="U97" s="1"/>
      <c r="V97" s="1"/>
      <c r="W97" s="1"/>
      <c r="X97" s="1"/>
      <c r="Y97" s="1"/>
      <c r="Z97" s="1"/>
    </row>
    <row r="98" spans="11:26">
      <c r="K98" s="1"/>
      <c r="L98" s="1"/>
      <c r="M98" s="1"/>
      <c r="N98" s="1"/>
      <c r="O98" s="1"/>
      <c r="P98" s="1"/>
      <c r="Q98" s="1"/>
      <c r="R98" s="1"/>
      <c r="S98" s="1"/>
      <c r="T98" s="1"/>
      <c r="U98" s="1"/>
      <c r="V98" s="1"/>
      <c r="W98" s="1"/>
      <c r="X98" s="1"/>
      <c r="Y98" s="1"/>
      <c r="Z98" s="1"/>
    </row>
    <row r="99" spans="11:26">
      <c r="K99" s="1"/>
      <c r="L99" s="1"/>
      <c r="M99" s="1"/>
      <c r="N99" s="1"/>
      <c r="O99" s="1"/>
      <c r="P99" s="1"/>
      <c r="Q99" s="1"/>
      <c r="R99" s="1"/>
      <c r="S99" s="1"/>
      <c r="T99" s="1"/>
      <c r="U99" s="1"/>
      <c r="V99" s="1"/>
      <c r="W99" s="1"/>
      <c r="X99" s="1"/>
      <c r="Y99" s="1"/>
      <c r="Z99" s="1"/>
    </row>
    <row r="100" spans="11:26">
      <c r="K100" s="1"/>
      <c r="L100" s="1"/>
      <c r="M100" s="1"/>
      <c r="N100" s="1"/>
      <c r="O100" s="1"/>
      <c r="P100" s="1"/>
      <c r="Q100" s="1"/>
      <c r="R100" s="1"/>
      <c r="S100" s="1"/>
      <c r="T100" s="1"/>
      <c r="U100" s="1"/>
      <c r="V100" s="1"/>
      <c r="W100" s="1"/>
      <c r="X100" s="1"/>
      <c r="Y100" s="1"/>
      <c r="Z100" s="1"/>
    </row>
    <row r="101" spans="11:26">
      <c r="K101" s="1"/>
      <c r="L101" s="1"/>
      <c r="M101" s="1"/>
      <c r="N101" s="1"/>
      <c r="O101" s="1"/>
      <c r="P101" s="1"/>
      <c r="Q101" s="1"/>
      <c r="R101" s="1"/>
      <c r="S101" s="1"/>
      <c r="T101" s="1"/>
      <c r="U101" s="1"/>
      <c r="V101" s="1"/>
      <c r="W101" s="1"/>
      <c r="X101" s="1"/>
      <c r="Y101" s="1"/>
      <c r="Z101" s="1"/>
    </row>
    <row r="102" spans="11:26">
      <c r="K102" s="1"/>
      <c r="L102" s="1"/>
      <c r="M102" s="1"/>
      <c r="N102" s="1"/>
      <c r="O102" s="1"/>
      <c r="P102" s="1"/>
      <c r="Q102" s="1"/>
      <c r="R102" s="1"/>
      <c r="S102" s="1"/>
      <c r="T102" s="1"/>
      <c r="U102" s="1"/>
      <c r="V102" s="1"/>
      <c r="W102" s="1"/>
      <c r="X102" s="1"/>
      <c r="Y102" s="1"/>
      <c r="Z102" s="1"/>
    </row>
    <row r="103" spans="11:26">
      <c r="K103" s="1"/>
      <c r="L103" s="1"/>
      <c r="M103" s="1"/>
      <c r="N103" s="1"/>
      <c r="O103" s="1"/>
      <c r="P103" s="1"/>
      <c r="Q103" s="1"/>
      <c r="R103" s="1"/>
      <c r="S103" s="1"/>
      <c r="T103" s="1"/>
      <c r="U103" s="1"/>
      <c r="V103" s="1"/>
      <c r="W103" s="1"/>
      <c r="X103" s="1"/>
      <c r="Y103" s="1"/>
      <c r="Z103" s="1"/>
    </row>
    <row r="104" spans="11:26">
      <c r="K104" s="1"/>
      <c r="L104" s="1"/>
      <c r="M104" s="1"/>
      <c r="N104" s="1"/>
      <c r="O104" s="1"/>
      <c r="P104" s="1"/>
      <c r="Q104" s="1"/>
      <c r="R104" s="1"/>
      <c r="S104" s="1"/>
      <c r="T104" s="1"/>
      <c r="U104" s="1"/>
      <c r="V104" s="1"/>
      <c r="W104" s="1"/>
      <c r="X104" s="1"/>
      <c r="Y104" s="1"/>
      <c r="Z104" s="1"/>
    </row>
    <row r="105" spans="11:26">
      <c r="K105" s="1"/>
      <c r="L105" s="1"/>
      <c r="M105" s="1"/>
      <c r="N105" s="1"/>
      <c r="O105" s="1"/>
      <c r="P105" s="1"/>
      <c r="Q105" s="1"/>
      <c r="R105" s="1"/>
      <c r="S105" s="1"/>
      <c r="T105" s="1"/>
      <c r="U105" s="1"/>
      <c r="V105" s="1"/>
      <c r="W105" s="1"/>
      <c r="X105" s="1"/>
      <c r="Y105" s="1"/>
      <c r="Z105" s="1"/>
    </row>
    <row r="106" spans="11:26">
      <c r="K106" s="1"/>
      <c r="L106" s="1"/>
      <c r="M106" s="1"/>
      <c r="N106" s="1"/>
      <c r="O106" s="1"/>
      <c r="P106" s="1"/>
      <c r="Q106" s="1"/>
      <c r="R106" s="1"/>
      <c r="S106" s="1"/>
      <c r="T106" s="1"/>
      <c r="U106" s="1"/>
      <c r="V106" s="1"/>
      <c r="W106" s="1"/>
      <c r="X106" s="1"/>
      <c r="Y106" s="1"/>
      <c r="Z106" s="1"/>
    </row>
    <row r="107" spans="11:26">
      <c r="K107" s="1"/>
      <c r="L107" s="1"/>
      <c r="M107" s="1"/>
      <c r="N107" s="1"/>
      <c r="O107" s="1"/>
      <c r="P107" s="1"/>
      <c r="Q107" s="1"/>
      <c r="R107" s="1"/>
      <c r="S107" s="1"/>
      <c r="T107" s="1"/>
      <c r="U107" s="1"/>
      <c r="V107" s="1"/>
      <c r="W107" s="1"/>
      <c r="X107" s="1"/>
      <c r="Y107" s="1"/>
      <c r="Z107" s="1"/>
    </row>
  </sheetData>
  <mergeCells count="2">
    <mergeCell ref="B3:B19"/>
    <mergeCell ref="K3:K14"/>
  </mergeCells>
  <pageMargins left="0.7" right="0.7" top="0.75" bottom="0.75" header="0.3" footer="0.3"/>
  <pageSetup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38CC6-FA3D-4718-9F17-7F12580FC5EE}">
  <dimension ref="A1:G10"/>
  <sheetViews>
    <sheetView tabSelected="1" workbookViewId="0"/>
  </sheetViews>
  <sheetFormatPr defaultRowHeight="14.25"/>
  <cols>
    <col min="1" max="1" width="11.6640625" bestFit="1" customWidth="1"/>
    <col min="2" max="2" width="11.3984375" bestFit="1" customWidth="1"/>
    <col min="3" max="3" width="15.06640625" bestFit="1" customWidth="1"/>
    <col min="4" max="4" width="8.19921875" bestFit="1" customWidth="1"/>
    <col min="5" max="5" width="8.46484375" bestFit="1" customWidth="1"/>
    <col min="6" max="6" width="8.796875" bestFit="1" customWidth="1"/>
    <col min="7" max="7" width="8.46484375" bestFit="1" customWidth="1"/>
  </cols>
  <sheetData>
    <row r="1" spans="1:7">
      <c r="A1" t="s">
        <v>156</v>
      </c>
      <c r="B1" t="s">
        <v>155</v>
      </c>
      <c r="C1" t="s">
        <v>166</v>
      </c>
      <c r="D1" t="s">
        <v>167</v>
      </c>
      <c r="E1" t="s">
        <v>168</v>
      </c>
      <c r="F1" t="s">
        <v>169</v>
      </c>
      <c r="G1" t="s">
        <v>170</v>
      </c>
    </row>
    <row r="2" spans="1:7">
      <c r="A2" s="151" t="s">
        <v>171</v>
      </c>
      <c r="B2" s="151" t="s">
        <v>172</v>
      </c>
      <c r="C2" s="151" t="s">
        <v>173</v>
      </c>
      <c r="D2">
        <v>14</v>
      </c>
      <c r="E2">
        <v>56</v>
      </c>
      <c r="F2">
        <v>32</v>
      </c>
      <c r="G2">
        <v>13</v>
      </c>
    </row>
    <row r="3" spans="1:7">
      <c r="A3" s="151" t="s">
        <v>174</v>
      </c>
      <c r="B3" s="151" t="s">
        <v>175</v>
      </c>
      <c r="C3" s="151" t="s">
        <v>176</v>
      </c>
      <c r="D3">
        <v>37</v>
      </c>
      <c r="E3">
        <v>23</v>
      </c>
      <c r="F3">
        <v>42</v>
      </c>
      <c r="G3">
        <v>12</v>
      </c>
    </row>
    <row r="4" spans="1:7">
      <c r="A4" s="151" t="s">
        <v>177</v>
      </c>
      <c r="B4" s="151" t="s">
        <v>178</v>
      </c>
      <c r="C4" s="151" t="s">
        <v>173</v>
      </c>
      <c r="D4">
        <v>45</v>
      </c>
      <c r="E4">
        <v>24</v>
      </c>
      <c r="F4">
        <v>12</v>
      </c>
      <c r="G4">
        <v>56</v>
      </c>
    </row>
    <row r="5" spans="1:7">
      <c r="A5" s="151" t="s">
        <v>179</v>
      </c>
      <c r="B5" s="151" t="s">
        <v>180</v>
      </c>
      <c r="C5" s="151" t="s">
        <v>181</v>
      </c>
      <c r="D5">
        <v>54</v>
      </c>
      <c r="E5">
        <v>23</v>
      </c>
      <c r="F5">
        <v>54</v>
      </c>
      <c r="G5">
        <v>22</v>
      </c>
    </row>
    <row r="6" spans="1:7">
      <c r="A6" s="151" t="s">
        <v>182</v>
      </c>
      <c r="B6" s="151" t="s">
        <v>183</v>
      </c>
      <c r="C6" s="151" t="s">
        <v>173</v>
      </c>
      <c r="D6">
        <v>55</v>
      </c>
      <c r="E6">
        <v>35</v>
      </c>
      <c r="F6">
        <v>33</v>
      </c>
      <c r="G6">
        <v>22</v>
      </c>
    </row>
    <row r="7" spans="1:7">
      <c r="A7" s="151" t="s">
        <v>184</v>
      </c>
      <c r="B7" s="151" t="s">
        <v>185</v>
      </c>
      <c r="C7" s="151" t="s">
        <v>176</v>
      </c>
      <c r="D7">
        <v>52</v>
      </c>
      <c r="E7">
        <v>46</v>
      </c>
      <c r="F7">
        <v>65</v>
      </c>
      <c r="G7">
        <v>24</v>
      </c>
    </row>
    <row r="8" spans="1:7">
      <c r="A8" s="151" t="s">
        <v>186</v>
      </c>
      <c r="B8" s="151" t="s">
        <v>187</v>
      </c>
      <c r="C8" s="151" t="s">
        <v>176</v>
      </c>
      <c r="D8">
        <v>34</v>
      </c>
      <c r="E8">
        <v>65</v>
      </c>
      <c r="F8">
        <v>34</v>
      </c>
      <c r="G8">
        <v>54</v>
      </c>
    </row>
    <row r="9" spans="1:7">
      <c r="A9" s="151" t="s">
        <v>188</v>
      </c>
      <c r="B9" s="151" t="s">
        <v>189</v>
      </c>
      <c r="C9" s="151" t="s">
        <v>181</v>
      </c>
      <c r="D9">
        <v>36</v>
      </c>
      <c r="E9">
        <v>64</v>
      </c>
      <c r="F9">
        <v>34</v>
      </c>
      <c r="G9">
        <v>56</v>
      </c>
    </row>
    <row r="10" spans="1:7">
      <c r="A10" s="151" t="s">
        <v>188</v>
      </c>
      <c r="B10" s="151" t="s">
        <v>189</v>
      </c>
      <c r="C10" s="151" t="s">
        <v>176</v>
      </c>
      <c r="D10">
        <v>45</v>
      </c>
      <c r="E10">
        <v>45</v>
      </c>
      <c r="F10">
        <v>66</v>
      </c>
      <c r="G10">
        <v>32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44BA4-1817-40BC-A7B9-4ED82DD166E3}">
  <dimension ref="A1:O40"/>
  <sheetViews>
    <sheetView workbookViewId="0">
      <selection activeCell="E8" sqref="E8"/>
    </sheetView>
  </sheetViews>
  <sheetFormatPr defaultRowHeight="14.25"/>
  <cols>
    <col min="1" max="1" width="3.46484375" customWidth="1"/>
    <col min="2" max="2" width="3.59765625" customWidth="1"/>
    <col min="3" max="3" width="11.796875" customWidth="1"/>
    <col min="4" max="4" width="11.53125" customWidth="1"/>
    <col min="5" max="5" width="15.9296875" bestFit="1" customWidth="1"/>
    <col min="6" max="7" width="8.73046875" style="47"/>
    <col min="8" max="8" width="8.9296875" style="47" customWidth="1"/>
    <col min="9" max="9" width="8.73046875" style="47"/>
    <col min="11" max="11" width="15" bestFit="1" customWidth="1"/>
    <col min="12" max="12" width="15.9296875" bestFit="1" customWidth="1"/>
    <col min="13" max="13" width="9.46484375" bestFit="1" customWidth="1"/>
    <col min="14" max="14" width="7.46484375" bestFit="1" customWidth="1"/>
  </cols>
  <sheetData>
    <row r="1" spans="1:15" s="1" customFormat="1" ht="36" customHeight="1">
      <c r="A1" s="20"/>
      <c r="B1" s="21"/>
      <c r="C1" s="9" t="s">
        <v>165</v>
      </c>
      <c r="D1" s="9"/>
      <c r="E1" s="24"/>
      <c r="F1" s="25"/>
      <c r="G1" s="26"/>
      <c r="H1" s="10"/>
      <c r="I1" s="10"/>
      <c r="J1" s="11"/>
      <c r="K1" s="11"/>
      <c r="L1" s="10"/>
      <c r="M1" s="11"/>
      <c r="N1" s="10"/>
      <c r="O1" s="10"/>
    </row>
    <row r="3" spans="1:15">
      <c r="C3" s="16" t="s">
        <v>156</v>
      </c>
      <c r="D3" s="16" t="s">
        <v>155</v>
      </c>
      <c r="E3" s="16" t="s">
        <v>166</v>
      </c>
      <c r="F3" s="133" t="s">
        <v>167</v>
      </c>
      <c r="G3" s="133" t="s">
        <v>168</v>
      </c>
      <c r="H3" s="133" t="s">
        <v>169</v>
      </c>
      <c r="I3" s="133" t="s">
        <v>170</v>
      </c>
    </row>
    <row r="4" spans="1:15">
      <c r="C4" t="s">
        <v>171</v>
      </c>
      <c r="D4" t="s">
        <v>172</v>
      </c>
      <c r="E4" t="s">
        <v>173</v>
      </c>
      <c r="F4" s="47">
        <v>14</v>
      </c>
      <c r="G4" s="47">
        <v>56</v>
      </c>
      <c r="H4" s="47">
        <v>32</v>
      </c>
      <c r="I4" s="47">
        <v>13</v>
      </c>
    </row>
    <row r="5" spans="1:15">
      <c r="C5" t="s">
        <v>174</v>
      </c>
      <c r="D5" t="s">
        <v>175</v>
      </c>
      <c r="E5" t="s">
        <v>176</v>
      </c>
      <c r="F5" s="47">
        <v>37</v>
      </c>
      <c r="G5" s="47">
        <v>23</v>
      </c>
      <c r="H5" s="47">
        <v>42</v>
      </c>
      <c r="I5" s="47">
        <v>12</v>
      </c>
      <c r="M5" s="134"/>
    </row>
    <row r="6" spans="1:15">
      <c r="C6" t="s">
        <v>177</v>
      </c>
      <c r="D6" t="s">
        <v>178</v>
      </c>
      <c r="E6" t="s">
        <v>173</v>
      </c>
      <c r="F6" s="47">
        <v>45</v>
      </c>
      <c r="G6" s="47">
        <v>24</v>
      </c>
      <c r="H6" s="47">
        <v>12</v>
      </c>
      <c r="I6" s="47">
        <v>56</v>
      </c>
      <c r="M6" s="134"/>
    </row>
    <row r="7" spans="1:15">
      <c r="C7" t="s">
        <v>179</v>
      </c>
      <c r="D7" t="s">
        <v>180</v>
      </c>
      <c r="E7" t="s">
        <v>181</v>
      </c>
      <c r="F7" s="47">
        <v>54</v>
      </c>
      <c r="G7" s="47">
        <v>23</v>
      </c>
      <c r="H7" s="47">
        <v>54</v>
      </c>
      <c r="I7" s="47">
        <v>22</v>
      </c>
      <c r="M7" s="134"/>
    </row>
    <row r="8" spans="1:15">
      <c r="C8" t="s">
        <v>182</v>
      </c>
      <c r="D8" t="s">
        <v>183</v>
      </c>
      <c r="E8" t="s">
        <v>173</v>
      </c>
      <c r="F8" s="47">
        <v>55</v>
      </c>
      <c r="G8" s="47">
        <v>35</v>
      </c>
      <c r="H8" s="47">
        <v>33</v>
      </c>
      <c r="I8" s="47">
        <v>22</v>
      </c>
      <c r="M8" s="134"/>
    </row>
    <row r="9" spans="1:15">
      <c r="C9" t="s">
        <v>184</v>
      </c>
      <c r="D9" t="s">
        <v>185</v>
      </c>
      <c r="E9" t="s">
        <v>176</v>
      </c>
      <c r="F9" s="47">
        <v>52</v>
      </c>
      <c r="G9" s="47">
        <v>46</v>
      </c>
      <c r="H9" s="47">
        <v>65</v>
      </c>
      <c r="I9" s="47">
        <v>24</v>
      </c>
      <c r="L9" s="134"/>
    </row>
    <row r="10" spans="1:15">
      <c r="C10" t="s">
        <v>186</v>
      </c>
      <c r="D10" t="s">
        <v>187</v>
      </c>
      <c r="E10" t="s">
        <v>176</v>
      </c>
      <c r="F10" s="47">
        <v>34</v>
      </c>
      <c r="G10" s="47">
        <v>65</v>
      </c>
      <c r="H10" s="47">
        <v>34</v>
      </c>
      <c r="I10" s="47">
        <v>54</v>
      </c>
      <c r="L10" s="134"/>
    </row>
    <row r="11" spans="1:15">
      <c r="C11" t="s">
        <v>188</v>
      </c>
      <c r="D11" t="s">
        <v>189</v>
      </c>
      <c r="E11" t="s">
        <v>181</v>
      </c>
      <c r="F11" s="47">
        <v>36</v>
      </c>
      <c r="G11" s="47">
        <v>64</v>
      </c>
      <c r="H11" s="47">
        <v>34</v>
      </c>
      <c r="I11" s="47">
        <v>56</v>
      </c>
      <c r="M11" s="134"/>
    </row>
    <row r="12" spans="1:15">
      <c r="C12" t="s">
        <v>188</v>
      </c>
      <c r="D12" t="s">
        <v>189</v>
      </c>
      <c r="E12" t="s">
        <v>176</v>
      </c>
      <c r="F12" s="47">
        <v>45</v>
      </c>
      <c r="G12" s="47">
        <v>45</v>
      </c>
      <c r="H12" s="47">
        <v>66</v>
      </c>
      <c r="I12" s="47">
        <v>32</v>
      </c>
      <c r="M12" s="134"/>
    </row>
    <row r="13" spans="1:15">
      <c r="M13" s="134"/>
    </row>
    <row r="14" spans="1:15">
      <c r="M14" s="134"/>
    </row>
    <row r="15" spans="1:15">
      <c r="M15" s="134"/>
    </row>
    <row r="16" spans="1:15">
      <c r="M16" s="134"/>
    </row>
    <row r="17" spans="13:13">
      <c r="M17" s="134"/>
    </row>
    <row r="18" spans="13:13">
      <c r="M18" s="134"/>
    </row>
    <row r="19" spans="13:13">
      <c r="M19" s="134"/>
    </row>
    <row r="20" spans="13:13">
      <c r="M20" s="134"/>
    </row>
    <row r="21" spans="13:13">
      <c r="M21" s="134"/>
    </row>
    <row r="22" spans="13:13">
      <c r="M22" s="134"/>
    </row>
    <row r="23" spans="13:13">
      <c r="M23" s="134"/>
    </row>
    <row r="24" spans="13:13">
      <c r="M24" s="134"/>
    </row>
    <row r="25" spans="13:13">
      <c r="M25" s="134"/>
    </row>
    <row r="26" spans="13:13">
      <c r="M26" s="134"/>
    </row>
    <row r="27" spans="13:13">
      <c r="M27" s="134"/>
    </row>
    <row r="28" spans="13:13">
      <c r="M28" s="134"/>
    </row>
    <row r="29" spans="13:13">
      <c r="M29" s="134"/>
    </row>
    <row r="30" spans="13:13">
      <c r="M30" s="134"/>
    </row>
    <row r="31" spans="13:13">
      <c r="M31" s="134"/>
    </row>
    <row r="32" spans="13:13">
      <c r="M32" s="134"/>
    </row>
    <row r="33" spans="13:13">
      <c r="M33" s="134"/>
    </row>
    <row r="34" spans="13:13">
      <c r="M34" s="134"/>
    </row>
    <row r="35" spans="13:13">
      <c r="M35" s="134"/>
    </row>
    <row r="36" spans="13:13">
      <c r="M36" s="134"/>
    </row>
    <row r="37" spans="13:13">
      <c r="M37" s="134"/>
    </row>
    <row r="38" spans="13:13">
      <c r="M38" s="134"/>
    </row>
    <row r="39" spans="13:13">
      <c r="M39" s="134"/>
    </row>
    <row r="40" spans="13:13">
      <c r="M40" s="13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F03E-FF8D-44E9-A507-7476BEF6D22C}">
  <dimension ref="A1:X15"/>
  <sheetViews>
    <sheetView workbookViewId="0">
      <selection activeCell="D12" sqref="D12"/>
    </sheetView>
  </sheetViews>
  <sheetFormatPr defaultRowHeight="14.25"/>
  <cols>
    <col min="2" max="2" width="6.73046875" customWidth="1"/>
    <col min="3" max="3" width="17.06640625" customWidth="1"/>
    <col min="4" max="4" width="10.9296875" customWidth="1"/>
    <col min="5" max="5" width="10.33203125" customWidth="1"/>
    <col min="10" max="10" width="53.796875" customWidth="1"/>
    <col min="15" max="15" width="27.06640625" customWidth="1"/>
  </cols>
  <sheetData>
    <row r="1" spans="1:24" ht="36" customHeight="1">
      <c r="A1" s="7"/>
      <c r="B1" s="8"/>
      <c r="C1" s="9" t="s">
        <v>54</v>
      </c>
      <c r="D1" s="10"/>
      <c r="E1" s="10"/>
      <c r="F1" s="11"/>
      <c r="G1" s="11"/>
      <c r="H1" s="11"/>
      <c r="I1" s="11"/>
      <c r="J1" s="1"/>
      <c r="K1" s="1"/>
      <c r="L1" s="1"/>
      <c r="M1" s="1"/>
      <c r="N1" s="1"/>
      <c r="O1" s="1"/>
      <c r="P1" s="1"/>
      <c r="Q1" s="1"/>
      <c r="R1" s="1"/>
      <c r="S1" s="1"/>
      <c r="T1" s="1"/>
      <c r="U1" s="1"/>
      <c r="V1" s="1"/>
      <c r="W1" s="1"/>
      <c r="X1" s="1"/>
    </row>
    <row r="2" spans="1:24" s="1" customFormat="1" ht="18.5" customHeight="1">
      <c r="B2" s="3"/>
      <c r="C2" s="12"/>
      <c r="D2" s="3"/>
      <c r="E2" s="3"/>
      <c r="O2" s="13" t="s">
        <v>55</v>
      </c>
    </row>
    <row r="3" spans="1:24" s="1" customFormat="1" ht="17.55" customHeight="1">
      <c r="B3" s="41" t="s">
        <v>83</v>
      </c>
      <c r="C3" s="41" t="s">
        <v>84</v>
      </c>
      <c r="D3" s="41" t="s">
        <v>3</v>
      </c>
      <c r="E3" s="41" t="s">
        <v>4</v>
      </c>
    </row>
    <row r="4" spans="1:24" s="1" customFormat="1" ht="16.5" customHeight="1">
      <c r="B4" s="35">
        <v>1</v>
      </c>
      <c r="C4" s="36" t="s">
        <v>56</v>
      </c>
      <c r="D4" s="37">
        <f>AVERAGE(Data[Amount])</f>
        <v>4136.2299999999996</v>
      </c>
      <c r="E4" s="38">
        <f>AVERAGE(Data[Units])</f>
        <v>152.19999999999999</v>
      </c>
      <c r="J4" s="13" t="s">
        <v>55</v>
      </c>
    </row>
    <row r="5" spans="1:24" s="1" customFormat="1">
      <c r="B5" s="35">
        <v>2</v>
      </c>
      <c r="C5" s="36" t="s">
        <v>57</v>
      </c>
      <c r="D5" s="14">
        <f>MEDIAN(Data[Amount])</f>
        <v>3437</v>
      </c>
      <c r="E5" s="32">
        <f>MEDIAN(Data[Units])</f>
        <v>124.5</v>
      </c>
    </row>
    <row r="6" spans="1:24" s="1" customFormat="1">
      <c r="B6" s="35">
        <v>3</v>
      </c>
      <c r="C6" s="36" t="s">
        <v>58</v>
      </c>
      <c r="D6" s="15">
        <f>MODE(Data[Amount])</f>
        <v>3339</v>
      </c>
      <c r="E6" s="33">
        <f>MODE(Data[Units])</f>
        <v>75</v>
      </c>
    </row>
    <row r="7" spans="1:24" s="1" customFormat="1">
      <c r="B7" s="35">
        <v>4</v>
      </c>
      <c r="C7" s="36" t="s">
        <v>59</v>
      </c>
      <c r="D7" s="39">
        <f>MIN(Data[Amount])</f>
        <v>0</v>
      </c>
      <c r="E7" s="38">
        <f>MIN(Data[Units])</f>
        <v>0</v>
      </c>
    </row>
    <row r="8" spans="1:24" s="1" customFormat="1">
      <c r="B8" s="35">
        <v>5</v>
      </c>
      <c r="C8" s="36" t="s">
        <v>60</v>
      </c>
      <c r="D8" s="37">
        <f>MAX(Data[Amount])</f>
        <v>16184</v>
      </c>
      <c r="E8" s="38">
        <f>MAX(Data[Units])</f>
        <v>525</v>
      </c>
    </row>
    <row r="9" spans="1:24" s="1" customFormat="1">
      <c r="B9" s="35"/>
      <c r="C9" s="36"/>
      <c r="D9" s="37"/>
      <c r="E9" s="35"/>
    </row>
    <row r="10" spans="1:24" s="1" customFormat="1">
      <c r="B10" s="35">
        <v>6</v>
      </c>
      <c r="C10" s="36" t="s">
        <v>61</v>
      </c>
      <c r="D10" s="14">
        <f>_xlfn.QUARTILE.EXC(Data[Amount],1)</f>
        <v>1652</v>
      </c>
      <c r="E10" s="33">
        <f>_xlfn.QUARTILE.EXC(Data[Units],1)</f>
        <v>54</v>
      </c>
    </row>
    <row r="11" spans="1:24" s="1" customFormat="1">
      <c r="B11" s="35">
        <v>7</v>
      </c>
      <c r="C11" s="36" t="s">
        <v>62</v>
      </c>
      <c r="D11" s="14">
        <f>_xlfn.QUARTILE.EXC(Data[Amount],3)</f>
        <v>6245.75</v>
      </c>
      <c r="E11" s="33">
        <f>_xlfn.QUARTILE.EXC(Data[Units],3)</f>
        <v>223.5</v>
      </c>
    </row>
    <row r="12" spans="1:24" s="1" customFormat="1">
      <c r="B12" s="35">
        <v>8</v>
      </c>
      <c r="C12" s="36" t="s">
        <v>63</v>
      </c>
      <c r="D12" s="34">
        <f>COUNTA(_xlfn.UNIQUE(Data[Amount]))</f>
        <v>268</v>
      </c>
      <c r="E12" s="35">
        <f>COUNTA(_xlfn.UNIQUE(Data[Units]))</f>
        <v>120</v>
      </c>
    </row>
    <row r="13" spans="1:24" s="1" customFormat="1">
      <c r="B13" s="35">
        <v>9</v>
      </c>
      <c r="C13" s="36" t="s">
        <v>64</v>
      </c>
      <c r="D13" s="40">
        <f>SUM(Data[Amount])</f>
        <v>1240869</v>
      </c>
      <c r="E13" s="38">
        <f>SUM(Data[Units])</f>
        <v>45660</v>
      </c>
    </row>
    <row r="14" spans="1:24" s="1" customFormat="1">
      <c r="B14" s="3"/>
      <c r="D14" s="3"/>
      <c r="E14" s="3"/>
    </row>
    <row r="15" spans="1:24" s="1" customFormat="1">
      <c r="B15" s="3"/>
      <c r="D15" s="3"/>
      <c r="E15" s="3"/>
    </row>
  </sheetData>
  <sortState xmlns:xlrd2="http://schemas.microsoft.com/office/spreadsheetml/2017/richdata2" ref="I5:I10">
    <sortCondition ref="I5:I10"/>
  </sortState>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C1441-EA26-44ED-970B-8AE11BC46CD1}">
  <dimension ref="A1:Z302"/>
  <sheetViews>
    <sheetView workbookViewId="0">
      <selection activeCell="F17" sqref="F17"/>
    </sheetView>
  </sheetViews>
  <sheetFormatPr defaultRowHeight="14.25"/>
  <cols>
    <col min="1" max="1" width="2.19921875" customWidth="1"/>
    <col min="2" max="2" width="2.46484375" customWidth="1"/>
    <col min="3" max="3" width="25.46484375" customWidth="1"/>
    <col min="4" max="4" width="11.53125" bestFit="1" customWidth="1"/>
    <col min="5" max="5" width="20.33203125" bestFit="1" customWidth="1"/>
    <col min="7" max="7" width="8.9296875" customWidth="1"/>
  </cols>
  <sheetData>
    <row r="1" spans="1:26" ht="36" customHeight="1">
      <c r="A1" s="7"/>
      <c r="B1" s="8"/>
      <c r="C1" s="9" t="s">
        <v>65</v>
      </c>
      <c r="D1" s="10"/>
      <c r="E1" s="10"/>
      <c r="F1" s="11"/>
      <c r="G1" s="11"/>
      <c r="H1" s="11"/>
      <c r="I1" s="11"/>
      <c r="J1" s="11"/>
      <c r="K1" s="11"/>
      <c r="L1" s="1"/>
      <c r="M1" s="1"/>
      <c r="N1" s="1"/>
      <c r="O1" s="1"/>
      <c r="P1" s="1"/>
      <c r="Q1" s="1"/>
      <c r="R1" s="1"/>
      <c r="S1" s="1"/>
      <c r="T1" s="1"/>
      <c r="U1" s="1"/>
      <c r="V1" s="1"/>
      <c r="W1" s="1"/>
      <c r="X1" s="1"/>
      <c r="Y1" s="1"/>
      <c r="Z1" s="1"/>
    </row>
    <row r="2" spans="1:26" s="1" customFormat="1">
      <c r="C2" s="16" t="s">
        <v>0</v>
      </c>
      <c r="D2" s="16" t="s">
        <v>1</v>
      </c>
      <c r="E2" s="16" t="s">
        <v>2</v>
      </c>
      <c r="F2" s="17" t="s">
        <v>3</v>
      </c>
      <c r="G2" s="17" t="s">
        <v>4</v>
      </c>
      <c r="I2" s="1" t="s">
        <v>66</v>
      </c>
    </row>
    <row r="3" spans="1:26" s="1" customFormat="1">
      <c r="C3" t="s">
        <v>5</v>
      </c>
      <c r="D3" t="s">
        <v>6</v>
      </c>
      <c r="E3" t="s">
        <v>7</v>
      </c>
      <c r="F3" s="18">
        <v>1624</v>
      </c>
      <c r="G3" s="19">
        <v>114</v>
      </c>
      <c r="I3" s="1" t="s">
        <v>67</v>
      </c>
    </row>
    <row r="4" spans="1:26" s="1" customFormat="1">
      <c r="C4" t="s">
        <v>8</v>
      </c>
      <c r="D4" t="s">
        <v>9</v>
      </c>
      <c r="E4" t="s">
        <v>10</v>
      </c>
      <c r="F4" s="18">
        <v>6706</v>
      </c>
      <c r="G4" s="19">
        <v>459</v>
      </c>
      <c r="I4" s="1" t="s">
        <v>68</v>
      </c>
    </row>
    <row r="5" spans="1:26" s="1" customFormat="1">
      <c r="C5" t="s">
        <v>11</v>
      </c>
      <c r="D5" t="s">
        <v>9</v>
      </c>
      <c r="E5" t="s">
        <v>12</v>
      </c>
      <c r="F5" s="18">
        <v>959</v>
      </c>
      <c r="G5" s="19">
        <v>147</v>
      </c>
      <c r="I5" s="1" t="s">
        <v>69</v>
      </c>
    </row>
    <row r="6" spans="1:26" s="1" customFormat="1">
      <c r="C6" t="s">
        <v>13</v>
      </c>
      <c r="D6" t="s">
        <v>14</v>
      </c>
      <c r="E6" t="s">
        <v>15</v>
      </c>
      <c r="F6" s="18">
        <v>9632</v>
      </c>
      <c r="G6" s="19">
        <v>288</v>
      </c>
      <c r="I6" s="1" t="s">
        <v>70</v>
      </c>
    </row>
    <row r="7" spans="1:26" s="1" customFormat="1">
      <c r="C7" t="s">
        <v>16</v>
      </c>
      <c r="D7" t="s">
        <v>17</v>
      </c>
      <c r="E7" t="s">
        <v>18</v>
      </c>
      <c r="F7" s="18">
        <v>2100</v>
      </c>
      <c r="G7" s="19">
        <v>414</v>
      </c>
      <c r="I7" s="1" t="s">
        <v>71</v>
      </c>
    </row>
    <row r="8" spans="1:26" s="1" customFormat="1">
      <c r="C8" t="s">
        <v>5</v>
      </c>
      <c r="D8" t="s">
        <v>9</v>
      </c>
      <c r="E8" t="s">
        <v>19</v>
      </c>
      <c r="F8" s="18">
        <v>8869</v>
      </c>
      <c r="G8" s="19">
        <v>432</v>
      </c>
      <c r="I8" s="1" t="s">
        <v>70</v>
      </c>
    </row>
    <row r="9" spans="1:26" s="1" customFormat="1">
      <c r="C9" t="s">
        <v>16</v>
      </c>
      <c r="D9" t="s">
        <v>20</v>
      </c>
      <c r="E9" t="s">
        <v>21</v>
      </c>
      <c r="F9" s="18">
        <v>2681</v>
      </c>
      <c r="G9" s="19">
        <v>54</v>
      </c>
      <c r="I9" s="1" t="s">
        <v>72</v>
      </c>
    </row>
    <row r="10" spans="1:26" s="1" customFormat="1">
      <c r="C10" t="s">
        <v>8</v>
      </c>
      <c r="D10" t="s">
        <v>9</v>
      </c>
      <c r="E10" t="s">
        <v>22</v>
      </c>
      <c r="F10" s="18">
        <v>5012</v>
      </c>
      <c r="G10" s="19">
        <v>210</v>
      </c>
      <c r="I10" s="1" t="s">
        <v>73</v>
      </c>
    </row>
    <row r="11" spans="1:26" s="1" customFormat="1">
      <c r="C11" t="s">
        <v>23</v>
      </c>
      <c r="D11" t="s">
        <v>20</v>
      </c>
      <c r="E11" t="s">
        <v>24</v>
      </c>
      <c r="F11" s="18">
        <v>1281</v>
      </c>
      <c r="G11" s="19">
        <v>75</v>
      </c>
    </row>
    <row r="12" spans="1:26" s="1" customFormat="1">
      <c r="C12" t="s">
        <v>25</v>
      </c>
      <c r="D12" t="s">
        <v>6</v>
      </c>
      <c r="E12" t="s">
        <v>24</v>
      </c>
      <c r="F12" s="18">
        <v>4991</v>
      </c>
      <c r="G12" s="19">
        <v>12</v>
      </c>
    </row>
    <row r="13" spans="1:26" s="1" customFormat="1">
      <c r="C13" t="s">
        <v>26</v>
      </c>
      <c r="D13" t="s">
        <v>17</v>
      </c>
      <c r="E13" t="s">
        <v>18</v>
      </c>
      <c r="F13" s="18">
        <v>1785</v>
      </c>
      <c r="G13" s="19">
        <v>462</v>
      </c>
    </row>
    <row r="14" spans="1:26" s="1" customFormat="1">
      <c r="C14" t="s">
        <v>27</v>
      </c>
      <c r="D14" t="s">
        <v>6</v>
      </c>
      <c r="E14" t="s">
        <v>28</v>
      </c>
      <c r="F14" s="18">
        <v>3983</v>
      </c>
      <c r="G14" s="19">
        <v>144</v>
      </c>
    </row>
    <row r="15" spans="1:26" s="1" customFormat="1">
      <c r="C15" t="s">
        <v>11</v>
      </c>
      <c r="D15" t="s">
        <v>20</v>
      </c>
      <c r="E15" t="s">
        <v>29</v>
      </c>
      <c r="F15" s="18">
        <v>2646</v>
      </c>
      <c r="G15" s="19">
        <v>120</v>
      </c>
    </row>
    <row r="16" spans="1:26" s="1" customFormat="1">
      <c r="C16" t="s">
        <v>26</v>
      </c>
      <c r="D16" t="s">
        <v>30</v>
      </c>
      <c r="E16" t="s">
        <v>31</v>
      </c>
      <c r="F16" s="18">
        <v>252</v>
      </c>
      <c r="G16" s="19">
        <v>54</v>
      </c>
    </row>
    <row r="17" spans="3:7" s="1" customFormat="1">
      <c r="C17" t="s">
        <v>27</v>
      </c>
      <c r="D17" t="s">
        <v>9</v>
      </c>
      <c r="E17" t="s">
        <v>18</v>
      </c>
      <c r="F17" s="18">
        <v>2464</v>
      </c>
      <c r="G17" s="19">
        <v>234</v>
      </c>
    </row>
    <row r="18" spans="3:7" s="1" customFormat="1">
      <c r="C18" t="s">
        <v>27</v>
      </c>
      <c r="D18" t="s">
        <v>9</v>
      </c>
      <c r="E18" t="s">
        <v>32</v>
      </c>
      <c r="F18" s="18">
        <v>2114</v>
      </c>
      <c r="G18" s="19">
        <v>66</v>
      </c>
    </row>
    <row r="19" spans="3:7" s="1" customFormat="1">
      <c r="C19" t="s">
        <v>16</v>
      </c>
      <c r="D19" t="s">
        <v>6</v>
      </c>
      <c r="E19" t="s">
        <v>21</v>
      </c>
      <c r="F19" s="18">
        <v>7693</v>
      </c>
      <c r="G19" s="19">
        <v>87</v>
      </c>
    </row>
    <row r="20" spans="3:7" s="1" customFormat="1">
      <c r="C20" t="s">
        <v>25</v>
      </c>
      <c r="D20" t="s">
        <v>30</v>
      </c>
      <c r="E20" t="s">
        <v>33</v>
      </c>
      <c r="F20" s="18">
        <v>15610</v>
      </c>
      <c r="G20" s="19">
        <v>339</v>
      </c>
    </row>
    <row r="21" spans="3:7" s="1" customFormat="1">
      <c r="C21" t="s">
        <v>13</v>
      </c>
      <c r="D21" t="s">
        <v>30</v>
      </c>
      <c r="E21" t="s">
        <v>22</v>
      </c>
      <c r="F21" s="18">
        <v>336</v>
      </c>
      <c r="G21" s="19">
        <v>144</v>
      </c>
    </row>
    <row r="22" spans="3:7" s="1" customFormat="1">
      <c r="C22" t="s">
        <v>26</v>
      </c>
      <c r="D22" t="s">
        <v>17</v>
      </c>
      <c r="E22" t="s">
        <v>33</v>
      </c>
      <c r="F22" s="18">
        <v>9443</v>
      </c>
      <c r="G22" s="19">
        <v>162</v>
      </c>
    </row>
    <row r="23" spans="3:7" s="1" customFormat="1">
      <c r="C23" t="s">
        <v>11</v>
      </c>
      <c r="D23" t="s">
        <v>30</v>
      </c>
      <c r="E23" t="s">
        <v>34</v>
      </c>
      <c r="F23" s="18">
        <v>8155</v>
      </c>
      <c r="G23" s="19">
        <v>90</v>
      </c>
    </row>
    <row r="24" spans="3:7" s="1" customFormat="1">
      <c r="C24" t="s">
        <v>8</v>
      </c>
      <c r="D24" t="s">
        <v>20</v>
      </c>
      <c r="E24" t="s">
        <v>34</v>
      </c>
      <c r="F24" s="18">
        <v>1701</v>
      </c>
      <c r="G24" s="19">
        <v>234</v>
      </c>
    </row>
    <row r="25" spans="3:7" s="1" customFormat="1">
      <c r="C25" t="s">
        <v>35</v>
      </c>
      <c r="D25" t="s">
        <v>20</v>
      </c>
      <c r="E25" t="s">
        <v>22</v>
      </c>
      <c r="F25" s="18">
        <v>2205</v>
      </c>
      <c r="G25" s="19">
        <v>141</v>
      </c>
    </row>
    <row r="26" spans="3:7" s="1" customFormat="1">
      <c r="C26" t="s">
        <v>8</v>
      </c>
      <c r="D26" t="s">
        <v>6</v>
      </c>
      <c r="E26" t="s">
        <v>36</v>
      </c>
      <c r="F26" s="18">
        <v>1771</v>
      </c>
      <c r="G26" s="19">
        <v>204</v>
      </c>
    </row>
    <row r="27" spans="3:7" s="1" customFormat="1">
      <c r="C27" t="s">
        <v>13</v>
      </c>
      <c r="D27" t="s">
        <v>9</v>
      </c>
      <c r="E27" t="s">
        <v>37</v>
      </c>
      <c r="F27" s="18">
        <v>2114</v>
      </c>
      <c r="G27" s="19">
        <v>186</v>
      </c>
    </row>
    <row r="28" spans="3:7" s="1" customFormat="1">
      <c r="C28" t="s">
        <v>13</v>
      </c>
      <c r="D28" t="s">
        <v>14</v>
      </c>
      <c r="E28" t="s">
        <v>31</v>
      </c>
      <c r="F28" s="18">
        <v>10311</v>
      </c>
      <c r="G28" s="19">
        <v>231</v>
      </c>
    </row>
    <row r="29" spans="3:7" s="1" customFormat="1">
      <c r="C29" t="s">
        <v>27</v>
      </c>
      <c r="D29" t="s">
        <v>17</v>
      </c>
      <c r="E29" t="s">
        <v>29</v>
      </c>
      <c r="F29" s="18">
        <v>21</v>
      </c>
      <c r="G29" s="19">
        <v>168</v>
      </c>
    </row>
    <row r="30" spans="3:7" s="1" customFormat="1">
      <c r="C30" t="s">
        <v>35</v>
      </c>
      <c r="D30" t="s">
        <v>9</v>
      </c>
      <c r="E30" t="s">
        <v>33</v>
      </c>
      <c r="F30" s="18">
        <v>1974</v>
      </c>
      <c r="G30" s="19">
        <v>195</v>
      </c>
    </row>
    <row r="31" spans="3:7" s="1" customFormat="1">
      <c r="C31" t="s">
        <v>25</v>
      </c>
      <c r="D31" t="s">
        <v>14</v>
      </c>
      <c r="E31" t="s">
        <v>34</v>
      </c>
      <c r="F31" s="18">
        <v>6314</v>
      </c>
      <c r="G31" s="19">
        <v>15</v>
      </c>
    </row>
    <row r="32" spans="3:7" s="1" customFormat="1">
      <c r="C32" t="s">
        <v>35</v>
      </c>
      <c r="D32" t="s">
        <v>6</v>
      </c>
      <c r="E32" t="s">
        <v>34</v>
      </c>
      <c r="F32" s="18">
        <v>4683</v>
      </c>
      <c r="G32" s="19">
        <v>30</v>
      </c>
    </row>
    <row r="33" spans="3:7" s="1" customFormat="1">
      <c r="C33" t="s">
        <v>13</v>
      </c>
      <c r="D33" t="s">
        <v>6</v>
      </c>
      <c r="E33" t="s">
        <v>38</v>
      </c>
      <c r="F33" s="18">
        <v>6398</v>
      </c>
      <c r="G33" s="19">
        <v>102</v>
      </c>
    </row>
    <row r="34" spans="3:7" s="1" customFormat="1">
      <c r="C34" t="s">
        <v>26</v>
      </c>
      <c r="D34" t="s">
        <v>9</v>
      </c>
      <c r="E34" t="s">
        <v>36</v>
      </c>
      <c r="F34" s="18">
        <v>553</v>
      </c>
      <c r="G34" s="19">
        <v>15</v>
      </c>
    </row>
    <row r="35" spans="3:7" s="1" customFormat="1">
      <c r="C35" t="s">
        <v>8</v>
      </c>
      <c r="D35" t="s">
        <v>17</v>
      </c>
      <c r="E35" t="s">
        <v>7</v>
      </c>
      <c r="F35" s="18">
        <v>7021</v>
      </c>
      <c r="G35" s="19">
        <v>183</v>
      </c>
    </row>
    <row r="36" spans="3:7" s="1" customFormat="1">
      <c r="C36" t="s">
        <v>5</v>
      </c>
      <c r="D36" t="s">
        <v>17</v>
      </c>
      <c r="E36" t="s">
        <v>22</v>
      </c>
      <c r="F36" s="18">
        <v>5817</v>
      </c>
      <c r="G36" s="19">
        <v>12</v>
      </c>
    </row>
    <row r="37" spans="3:7" s="1" customFormat="1">
      <c r="C37" t="s">
        <v>13</v>
      </c>
      <c r="D37" t="s">
        <v>17</v>
      </c>
      <c r="E37" t="s">
        <v>24</v>
      </c>
      <c r="F37" s="18">
        <v>3976</v>
      </c>
      <c r="G37" s="19">
        <v>72</v>
      </c>
    </row>
    <row r="38" spans="3:7" s="1" customFormat="1">
      <c r="C38" t="s">
        <v>16</v>
      </c>
      <c r="D38" t="s">
        <v>20</v>
      </c>
      <c r="E38" t="s">
        <v>39</v>
      </c>
      <c r="F38" s="18">
        <v>1134</v>
      </c>
      <c r="G38" s="19">
        <v>282</v>
      </c>
    </row>
    <row r="39" spans="3:7" s="1" customFormat="1">
      <c r="C39" t="s">
        <v>26</v>
      </c>
      <c r="D39" t="s">
        <v>17</v>
      </c>
      <c r="E39" t="s">
        <v>40</v>
      </c>
      <c r="F39" s="18">
        <v>6027</v>
      </c>
      <c r="G39" s="19">
        <v>144</v>
      </c>
    </row>
    <row r="40" spans="3:7" s="1" customFormat="1">
      <c r="C40" t="s">
        <v>16</v>
      </c>
      <c r="D40" t="s">
        <v>6</v>
      </c>
      <c r="E40" t="s">
        <v>29</v>
      </c>
      <c r="F40" s="18">
        <v>1904</v>
      </c>
      <c r="G40" s="19">
        <v>405</v>
      </c>
    </row>
    <row r="41" spans="3:7" s="1" customFormat="1">
      <c r="C41" t="s">
        <v>23</v>
      </c>
      <c r="D41" t="s">
        <v>30</v>
      </c>
      <c r="E41" t="s">
        <v>10</v>
      </c>
      <c r="F41" s="18">
        <v>3262</v>
      </c>
      <c r="G41" s="19">
        <v>75</v>
      </c>
    </row>
    <row r="42" spans="3:7" s="1" customFormat="1">
      <c r="C42" t="s">
        <v>5</v>
      </c>
      <c r="D42" t="s">
        <v>30</v>
      </c>
      <c r="E42" t="s">
        <v>39</v>
      </c>
      <c r="F42" s="18">
        <v>2289</v>
      </c>
      <c r="G42" s="19">
        <v>135</v>
      </c>
    </row>
    <row r="43" spans="3:7" s="1" customFormat="1">
      <c r="C43" t="s">
        <v>25</v>
      </c>
      <c r="D43" t="s">
        <v>30</v>
      </c>
      <c r="E43" t="s">
        <v>39</v>
      </c>
      <c r="F43" s="18">
        <v>6986</v>
      </c>
      <c r="G43" s="19">
        <v>21</v>
      </c>
    </row>
    <row r="44" spans="3:7" s="1" customFormat="1">
      <c r="C44" t="s">
        <v>26</v>
      </c>
      <c r="D44" t="s">
        <v>20</v>
      </c>
      <c r="E44" t="s">
        <v>34</v>
      </c>
      <c r="F44" s="18">
        <v>4417</v>
      </c>
      <c r="G44" s="19">
        <v>153</v>
      </c>
    </row>
    <row r="45" spans="3:7" s="1" customFormat="1">
      <c r="C45" t="s">
        <v>16</v>
      </c>
      <c r="D45" t="s">
        <v>30</v>
      </c>
      <c r="E45" t="s">
        <v>37</v>
      </c>
      <c r="F45" s="18">
        <v>1442</v>
      </c>
      <c r="G45" s="19">
        <v>15</v>
      </c>
    </row>
    <row r="46" spans="3:7" s="1" customFormat="1">
      <c r="C46" t="s">
        <v>27</v>
      </c>
      <c r="D46" t="s">
        <v>9</v>
      </c>
      <c r="E46" t="s">
        <v>24</v>
      </c>
      <c r="F46" s="18">
        <v>2415</v>
      </c>
      <c r="G46" s="19">
        <v>255</v>
      </c>
    </row>
    <row r="47" spans="3:7" s="1" customFormat="1">
      <c r="C47" t="s">
        <v>26</v>
      </c>
      <c r="D47" t="s">
        <v>6</v>
      </c>
      <c r="E47" t="s">
        <v>36</v>
      </c>
      <c r="F47" s="18">
        <v>238</v>
      </c>
      <c r="G47" s="19">
        <v>18</v>
      </c>
    </row>
    <row r="48" spans="3:7" s="1" customFormat="1">
      <c r="C48" t="s">
        <v>16</v>
      </c>
      <c r="D48" t="s">
        <v>6</v>
      </c>
      <c r="E48" t="s">
        <v>34</v>
      </c>
      <c r="F48" s="18">
        <v>4949</v>
      </c>
      <c r="G48" s="19">
        <v>189</v>
      </c>
    </row>
    <row r="49" spans="3:7" s="1" customFormat="1">
      <c r="C49" t="s">
        <v>25</v>
      </c>
      <c r="D49" t="s">
        <v>20</v>
      </c>
      <c r="E49" t="s">
        <v>10</v>
      </c>
      <c r="F49" s="18">
        <v>5075</v>
      </c>
      <c r="G49" s="19">
        <v>21</v>
      </c>
    </row>
    <row r="50" spans="3:7" s="1" customFormat="1">
      <c r="C50" t="s">
        <v>27</v>
      </c>
      <c r="D50" t="s">
        <v>14</v>
      </c>
      <c r="E50" t="s">
        <v>29</v>
      </c>
      <c r="F50" s="18">
        <v>9198</v>
      </c>
      <c r="G50" s="19">
        <v>36</v>
      </c>
    </row>
    <row r="51" spans="3:7" s="1" customFormat="1">
      <c r="C51" t="s">
        <v>16</v>
      </c>
      <c r="D51" t="s">
        <v>30</v>
      </c>
      <c r="E51" t="s">
        <v>32</v>
      </c>
      <c r="F51" s="18">
        <v>3339</v>
      </c>
      <c r="G51" s="19">
        <v>75</v>
      </c>
    </row>
    <row r="52" spans="3:7" s="1" customFormat="1">
      <c r="C52" t="s">
        <v>5</v>
      </c>
      <c r="D52" t="s">
        <v>30</v>
      </c>
      <c r="E52" t="s">
        <v>28</v>
      </c>
      <c r="F52" s="18">
        <v>5019</v>
      </c>
      <c r="G52" s="19">
        <v>156</v>
      </c>
    </row>
    <row r="53" spans="3:7" s="1" customFormat="1">
      <c r="C53" t="s">
        <v>25</v>
      </c>
      <c r="D53" t="s">
        <v>14</v>
      </c>
      <c r="E53" t="s">
        <v>29</v>
      </c>
      <c r="F53" s="18">
        <v>16184</v>
      </c>
      <c r="G53" s="19">
        <v>39</v>
      </c>
    </row>
    <row r="54" spans="3:7" s="1" customFormat="1">
      <c r="C54" t="s">
        <v>16</v>
      </c>
      <c r="D54" t="s">
        <v>14</v>
      </c>
      <c r="E54" t="s">
        <v>41</v>
      </c>
      <c r="F54" s="18">
        <v>497</v>
      </c>
      <c r="G54" s="19">
        <v>63</v>
      </c>
    </row>
    <row r="55" spans="3:7" s="1" customFormat="1">
      <c r="C55" t="s">
        <v>26</v>
      </c>
      <c r="D55" t="s">
        <v>14</v>
      </c>
      <c r="E55" t="s">
        <v>32</v>
      </c>
      <c r="F55" s="18">
        <v>8211</v>
      </c>
      <c r="G55" s="19">
        <v>75</v>
      </c>
    </row>
    <row r="56" spans="3:7" s="1" customFormat="1">
      <c r="C56" t="s">
        <v>26</v>
      </c>
      <c r="D56" t="s">
        <v>20</v>
      </c>
      <c r="E56" t="s">
        <v>40</v>
      </c>
      <c r="F56" s="18">
        <v>6580</v>
      </c>
      <c r="G56" s="19">
        <v>183</v>
      </c>
    </row>
    <row r="57" spans="3:7" s="1" customFormat="1">
      <c r="C57" t="s">
        <v>13</v>
      </c>
      <c r="D57" t="s">
        <v>9</v>
      </c>
      <c r="E57" t="s">
        <v>31</v>
      </c>
      <c r="F57" s="18">
        <v>4760</v>
      </c>
      <c r="G57" s="19">
        <v>69</v>
      </c>
    </row>
    <row r="58" spans="3:7" s="1" customFormat="1">
      <c r="C58" t="s">
        <v>5</v>
      </c>
      <c r="D58" t="s">
        <v>14</v>
      </c>
      <c r="E58" t="s">
        <v>18</v>
      </c>
      <c r="F58" s="18">
        <v>5439</v>
      </c>
      <c r="G58" s="19">
        <v>30</v>
      </c>
    </row>
    <row r="59" spans="3:7" s="1" customFormat="1">
      <c r="C59" t="s">
        <v>13</v>
      </c>
      <c r="D59" t="s">
        <v>30</v>
      </c>
      <c r="E59" t="s">
        <v>28</v>
      </c>
      <c r="F59" s="18">
        <v>1463</v>
      </c>
      <c r="G59" s="19">
        <v>39</v>
      </c>
    </row>
    <row r="60" spans="3:7" s="1" customFormat="1">
      <c r="C60" t="s">
        <v>27</v>
      </c>
      <c r="D60" t="s">
        <v>30</v>
      </c>
      <c r="E60" t="s">
        <v>10</v>
      </c>
      <c r="F60" s="18">
        <v>7777</v>
      </c>
      <c r="G60" s="19">
        <v>504</v>
      </c>
    </row>
    <row r="61" spans="3:7" s="1" customFormat="1">
      <c r="C61" t="s">
        <v>11</v>
      </c>
      <c r="D61" t="s">
        <v>6</v>
      </c>
      <c r="E61" t="s">
        <v>32</v>
      </c>
      <c r="F61" s="18">
        <v>1085</v>
      </c>
      <c r="G61" s="19">
        <v>273</v>
      </c>
    </row>
    <row r="62" spans="3:7" s="1" customFormat="1">
      <c r="C62" t="s">
        <v>25</v>
      </c>
      <c r="D62" t="s">
        <v>6</v>
      </c>
      <c r="E62" t="s">
        <v>21</v>
      </c>
      <c r="F62" s="18">
        <v>182</v>
      </c>
      <c r="G62" s="19">
        <v>48</v>
      </c>
    </row>
    <row r="63" spans="3:7" s="1" customFormat="1">
      <c r="C63" t="s">
        <v>16</v>
      </c>
      <c r="D63" t="s">
        <v>30</v>
      </c>
      <c r="E63" t="s">
        <v>39</v>
      </c>
      <c r="F63" s="18">
        <v>4242</v>
      </c>
      <c r="G63" s="19">
        <v>207</v>
      </c>
    </row>
    <row r="64" spans="3:7" s="1" customFormat="1">
      <c r="C64" t="s">
        <v>16</v>
      </c>
      <c r="D64" t="s">
        <v>14</v>
      </c>
      <c r="E64" t="s">
        <v>10</v>
      </c>
      <c r="F64" s="18">
        <v>6118</v>
      </c>
      <c r="G64" s="19">
        <v>9</v>
      </c>
    </row>
    <row r="65" spans="3:7" s="1" customFormat="1">
      <c r="C65" t="s">
        <v>35</v>
      </c>
      <c r="D65" t="s">
        <v>14</v>
      </c>
      <c r="E65" t="s">
        <v>34</v>
      </c>
      <c r="F65" s="18">
        <v>2317</v>
      </c>
      <c r="G65" s="19">
        <v>261</v>
      </c>
    </row>
    <row r="66" spans="3:7" s="1" customFormat="1">
      <c r="C66" t="s">
        <v>16</v>
      </c>
      <c r="D66" t="s">
        <v>20</v>
      </c>
      <c r="E66" t="s">
        <v>29</v>
      </c>
      <c r="F66" s="18">
        <v>938</v>
      </c>
      <c r="G66" s="19">
        <v>6</v>
      </c>
    </row>
    <row r="67" spans="3:7" s="1" customFormat="1">
      <c r="C67" t="s">
        <v>8</v>
      </c>
      <c r="D67" t="s">
        <v>6</v>
      </c>
      <c r="E67" t="s">
        <v>37</v>
      </c>
      <c r="F67" s="18">
        <v>9709</v>
      </c>
      <c r="G67" s="19">
        <v>30</v>
      </c>
    </row>
    <row r="68" spans="3:7" s="1" customFormat="1">
      <c r="C68" t="s">
        <v>23</v>
      </c>
      <c r="D68" t="s">
        <v>30</v>
      </c>
      <c r="E68" t="s">
        <v>33</v>
      </c>
      <c r="F68" s="18">
        <v>2205</v>
      </c>
      <c r="G68" s="19">
        <v>138</v>
      </c>
    </row>
    <row r="69" spans="3:7" s="1" customFormat="1">
      <c r="C69" t="s">
        <v>23</v>
      </c>
      <c r="D69" t="s">
        <v>6</v>
      </c>
      <c r="E69" t="s">
        <v>28</v>
      </c>
      <c r="F69" s="18">
        <v>4487</v>
      </c>
      <c r="G69" s="19">
        <v>111</v>
      </c>
    </row>
    <row r="70" spans="3:7" s="1" customFormat="1">
      <c r="C70" t="s">
        <v>25</v>
      </c>
      <c r="D70" t="s">
        <v>9</v>
      </c>
      <c r="E70" t="s">
        <v>15</v>
      </c>
      <c r="F70" s="18">
        <v>2415</v>
      </c>
      <c r="G70" s="19">
        <v>15</v>
      </c>
    </row>
    <row r="71" spans="3:7" s="1" customFormat="1">
      <c r="C71" t="s">
        <v>5</v>
      </c>
      <c r="D71" t="s">
        <v>30</v>
      </c>
      <c r="E71" t="s">
        <v>36</v>
      </c>
      <c r="F71" s="18">
        <v>4018</v>
      </c>
      <c r="G71" s="19">
        <v>162</v>
      </c>
    </row>
    <row r="72" spans="3:7" s="1" customFormat="1">
      <c r="C72" t="s">
        <v>25</v>
      </c>
      <c r="D72" t="s">
        <v>30</v>
      </c>
      <c r="E72" t="s">
        <v>36</v>
      </c>
      <c r="F72" s="18">
        <v>861</v>
      </c>
      <c r="G72" s="19">
        <v>195</v>
      </c>
    </row>
    <row r="73" spans="3:7" s="1" customFormat="1">
      <c r="C73" t="s">
        <v>35</v>
      </c>
      <c r="D73" t="s">
        <v>20</v>
      </c>
      <c r="E73" t="s">
        <v>24</v>
      </c>
      <c r="F73" s="18">
        <v>5586</v>
      </c>
      <c r="G73" s="19">
        <v>525</v>
      </c>
    </row>
    <row r="74" spans="3:7" s="1" customFormat="1">
      <c r="C74" t="s">
        <v>23</v>
      </c>
      <c r="D74" t="s">
        <v>30</v>
      </c>
      <c r="E74" t="s">
        <v>19</v>
      </c>
      <c r="F74" s="18">
        <v>2226</v>
      </c>
      <c r="G74" s="19">
        <v>48</v>
      </c>
    </row>
    <row r="75" spans="3:7" s="1" customFormat="1">
      <c r="C75" t="s">
        <v>11</v>
      </c>
      <c r="D75" t="s">
        <v>30</v>
      </c>
      <c r="E75" t="s">
        <v>40</v>
      </c>
      <c r="F75" s="18">
        <v>14329</v>
      </c>
      <c r="G75" s="19">
        <v>150</v>
      </c>
    </row>
    <row r="76" spans="3:7" s="1" customFormat="1">
      <c r="C76" t="s">
        <v>11</v>
      </c>
      <c r="D76" t="s">
        <v>30</v>
      </c>
      <c r="E76" t="s">
        <v>33</v>
      </c>
      <c r="F76" s="18">
        <v>8463</v>
      </c>
      <c r="G76" s="19">
        <v>492</v>
      </c>
    </row>
    <row r="77" spans="3:7" s="1" customFormat="1">
      <c r="C77" t="s">
        <v>25</v>
      </c>
      <c r="D77" t="s">
        <v>30</v>
      </c>
      <c r="E77" t="s">
        <v>32</v>
      </c>
      <c r="F77" s="18">
        <v>2891</v>
      </c>
      <c r="G77" s="19">
        <v>102</v>
      </c>
    </row>
    <row r="78" spans="3:7" s="1" customFormat="1">
      <c r="C78" t="s">
        <v>27</v>
      </c>
      <c r="D78" t="s">
        <v>14</v>
      </c>
      <c r="E78" t="s">
        <v>34</v>
      </c>
      <c r="F78" s="18">
        <v>3773</v>
      </c>
      <c r="G78" s="19">
        <v>165</v>
      </c>
    </row>
    <row r="79" spans="3:7" s="1" customFormat="1">
      <c r="C79" t="s">
        <v>13</v>
      </c>
      <c r="D79" t="s">
        <v>14</v>
      </c>
      <c r="E79" t="s">
        <v>40</v>
      </c>
      <c r="F79" s="18">
        <v>854</v>
      </c>
      <c r="G79" s="19">
        <v>309</v>
      </c>
    </row>
    <row r="80" spans="3:7" s="1" customFormat="1">
      <c r="C80" t="s">
        <v>16</v>
      </c>
      <c r="D80" t="s">
        <v>14</v>
      </c>
      <c r="E80" t="s">
        <v>28</v>
      </c>
      <c r="F80" s="18">
        <v>4970</v>
      </c>
      <c r="G80" s="19">
        <v>156</v>
      </c>
    </row>
    <row r="81" spans="3:7" s="1" customFormat="1">
      <c r="C81" t="s">
        <v>11</v>
      </c>
      <c r="D81" t="s">
        <v>9</v>
      </c>
      <c r="E81" t="s">
        <v>42</v>
      </c>
      <c r="F81" s="18">
        <v>98</v>
      </c>
      <c r="G81" s="19">
        <v>159</v>
      </c>
    </row>
    <row r="82" spans="3:7" s="1" customFormat="1">
      <c r="C82" t="s">
        <v>25</v>
      </c>
      <c r="D82" t="s">
        <v>9</v>
      </c>
      <c r="E82" t="s">
        <v>37</v>
      </c>
      <c r="F82" s="18">
        <v>13391</v>
      </c>
      <c r="G82" s="19">
        <v>201</v>
      </c>
    </row>
    <row r="83" spans="3:7" s="1" customFormat="1">
      <c r="C83" t="s">
        <v>8</v>
      </c>
      <c r="D83" t="s">
        <v>17</v>
      </c>
      <c r="E83" t="s">
        <v>21</v>
      </c>
      <c r="F83" s="18">
        <v>8890</v>
      </c>
      <c r="G83" s="19">
        <v>210</v>
      </c>
    </row>
    <row r="84" spans="3:7" s="1" customFormat="1">
      <c r="C84" t="s">
        <v>26</v>
      </c>
      <c r="D84" t="s">
        <v>20</v>
      </c>
      <c r="E84" t="s">
        <v>31</v>
      </c>
      <c r="F84" s="18">
        <v>56</v>
      </c>
      <c r="G84" s="19">
        <v>51</v>
      </c>
    </row>
    <row r="85" spans="3:7" s="1" customFormat="1">
      <c r="C85" t="s">
        <v>27</v>
      </c>
      <c r="D85" t="s">
        <v>14</v>
      </c>
      <c r="E85" t="s">
        <v>18</v>
      </c>
      <c r="F85" s="18">
        <v>3339</v>
      </c>
      <c r="G85" s="19">
        <v>39</v>
      </c>
    </row>
    <row r="86" spans="3:7" s="1" customFormat="1">
      <c r="C86" t="s">
        <v>35</v>
      </c>
      <c r="D86" t="s">
        <v>9</v>
      </c>
      <c r="E86" t="s">
        <v>15</v>
      </c>
      <c r="F86" s="18">
        <v>3808</v>
      </c>
      <c r="G86" s="19">
        <v>279</v>
      </c>
    </row>
    <row r="87" spans="3:7" s="1" customFormat="1">
      <c r="C87" t="s">
        <v>35</v>
      </c>
      <c r="D87" t="s">
        <v>20</v>
      </c>
      <c r="E87" t="s">
        <v>31</v>
      </c>
      <c r="F87" s="18">
        <v>63</v>
      </c>
      <c r="G87" s="19">
        <v>123</v>
      </c>
    </row>
    <row r="88" spans="3:7" s="1" customFormat="1">
      <c r="C88" t="s">
        <v>26</v>
      </c>
      <c r="D88" t="s">
        <v>17</v>
      </c>
      <c r="E88" t="s">
        <v>39</v>
      </c>
      <c r="F88" s="18">
        <v>7812</v>
      </c>
      <c r="G88" s="19">
        <v>81</v>
      </c>
    </row>
    <row r="89" spans="3:7" s="1" customFormat="1">
      <c r="C89" t="s">
        <v>5</v>
      </c>
      <c r="D89" t="s">
        <v>6</v>
      </c>
      <c r="E89" t="s">
        <v>36</v>
      </c>
      <c r="F89" s="18">
        <v>7693</v>
      </c>
      <c r="G89" s="19">
        <v>21</v>
      </c>
    </row>
    <row r="90" spans="3:7" s="1" customFormat="1">
      <c r="C90" t="s">
        <v>27</v>
      </c>
      <c r="D90" t="s">
        <v>14</v>
      </c>
      <c r="E90" t="s">
        <v>40</v>
      </c>
      <c r="F90" s="18">
        <v>973</v>
      </c>
      <c r="G90" s="19">
        <v>162</v>
      </c>
    </row>
    <row r="91" spans="3:7" s="1" customFormat="1">
      <c r="C91" t="s">
        <v>35</v>
      </c>
      <c r="D91" t="s">
        <v>9</v>
      </c>
      <c r="E91" t="s">
        <v>41</v>
      </c>
      <c r="F91" s="18">
        <v>567</v>
      </c>
      <c r="G91" s="19">
        <v>228</v>
      </c>
    </row>
    <row r="92" spans="3:7" s="1" customFormat="1">
      <c r="C92" t="s">
        <v>35</v>
      </c>
      <c r="D92" t="s">
        <v>14</v>
      </c>
      <c r="E92" t="s">
        <v>32</v>
      </c>
      <c r="F92" s="18">
        <v>2471</v>
      </c>
      <c r="G92" s="19">
        <v>342</v>
      </c>
    </row>
    <row r="93" spans="3:7" s="1" customFormat="1">
      <c r="C93" t="s">
        <v>25</v>
      </c>
      <c r="D93" t="s">
        <v>20</v>
      </c>
      <c r="E93" t="s">
        <v>31</v>
      </c>
      <c r="F93" s="18">
        <v>7189</v>
      </c>
      <c r="G93" s="19">
        <v>54</v>
      </c>
    </row>
    <row r="94" spans="3:7" s="1" customFormat="1">
      <c r="C94" t="s">
        <v>13</v>
      </c>
      <c r="D94" t="s">
        <v>9</v>
      </c>
      <c r="E94" t="s">
        <v>40</v>
      </c>
      <c r="F94" s="18">
        <v>7455</v>
      </c>
      <c r="G94" s="19">
        <v>216</v>
      </c>
    </row>
    <row r="95" spans="3:7" s="1" customFormat="1">
      <c r="C95" t="s">
        <v>27</v>
      </c>
      <c r="D95" t="s">
        <v>30</v>
      </c>
      <c r="E95" t="s">
        <v>42</v>
      </c>
      <c r="F95" s="18">
        <v>3108</v>
      </c>
      <c r="G95" s="19">
        <v>54</v>
      </c>
    </row>
    <row r="96" spans="3:7" s="1" customFormat="1">
      <c r="C96" t="s">
        <v>16</v>
      </c>
      <c r="D96" t="s">
        <v>20</v>
      </c>
      <c r="E96" t="s">
        <v>18</v>
      </c>
      <c r="F96" s="18">
        <v>469</v>
      </c>
      <c r="G96" s="19">
        <v>75</v>
      </c>
    </row>
    <row r="97" spans="3:7" s="1" customFormat="1">
      <c r="C97" t="s">
        <v>11</v>
      </c>
      <c r="D97" t="s">
        <v>6</v>
      </c>
      <c r="E97" t="s">
        <v>34</v>
      </c>
      <c r="F97" s="18">
        <v>2737</v>
      </c>
      <c r="G97" s="19">
        <v>93</v>
      </c>
    </row>
    <row r="98" spans="3:7" s="1" customFormat="1">
      <c r="C98" t="s">
        <v>11</v>
      </c>
      <c r="D98" t="s">
        <v>6</v>
      </c>
      <c r="E98" t="s">
        <v>18</v>
      </c>
      <c r="F98" s="18">
        <v>4305</v>
      </c>
      <c r="G98" s="19">
        <v>156</v>
      </c>
    </row>
    <row r="99" spans="3:7" s="1" customFormat="1">
      <c r="C99" t="s">
        <v>11</v>
      </c>
      <c r="D99" t="s">
        <v>20</v>
      </c>
      <c r="E99" t="s">
        <v>28</v>
      </c>
      <c r="F99" s="18">
        <v>2408</v>
      </c>
      <c r="G99" s="19">
        <v>9</v>
      </c>
    </row>
    <row r="100" spans="3:7" s="1" customFormat="1">
      <c r="C100" t="s">
        <v>27</v>
      </c>
      <c r="D100" t="s">
        <v>14</v>
      </c>
      <c r="E100" t="s">
        <v>36</v>
      </c>
      <c r="F100" s="18">
        <v>1281</v>
      </c>
      <c r="G100" s="19">
        <v>18</v>
      </c>
    </row>
    <row r="101" spans="3:7" s="1" customFormat="1">
      <c r="C101" t="s">
        <v>5</v>
      </c>
      <c r="D101" t="s">
        <v>9</v>
      </c>
      <c r="E101" t="s">
        <v>10</v>
      </c>
      <c r="F101" s="18">
        <v>12348</v>
      </c>
      <c r="G101" s="19">
        <v>234</v>
      </c>
    </row>
    <row r="102" spans="3:7" s="1" customFormat="1">
      <c r="C102" t="s">
        <v>27</v>
      </c>
      <c r="D102" t="s">
        <v>30</v>
      </c>
      <c r="E102" t="s">
        <v>40</v>
      </c>
      <c r="F102" s="18">
        <v>3689</v>
      </c>
      <c r="G102" s="19">
        <v>312</v>
      </c>
    </row>
    <row r="103" spans="3:7" s="1" customFormat="1">
      <c r="C103" t="s">
        <v>23</v>
      </c>
      <c r="D103" t="s">
        <v>14</v>
      </c>
      <c r="E103" t="s">
        <v>36</v>
      </c>
      <c r="F103" s="18">
        <v>2870</v>
      </c>
      <c r="G103" s="19">
        <v>300</v>
      </c>
    </row>
    <row r="104" spans="3:7" s="1" customFormat="1">
      <c r="C104" t="s">
        <v>26</v>
      </c>
      <c r="D104" t="s">
        <v>14</v>
      </c>
      <c r="E104" t="s">
        <v>39</v>
      </c>
      <c r="F104" s="18">
        <v>798</v>
      </c>
      <c r="G104" s="19">
        <v>519</v>
      </c>
    </row>
    <row r="105" spans="3:7" s="1" customFormat="1">
      <c r="C105" t="s">
        <v>13</v>
      </c>
      <c r="D105" t="s">
        <v>6</v>
      </c>
      <c r="E105" t="s">
        <v>41</v>
      </c>
      <c r="F105" s="18">
        <v>2933</v>
      </c>
      <c r="G105" s="19">
        <v>9</v>
      </c>
    </row>
    <row r="106" spans="3:7" s="1" customFormat="1">
      <c r="C106" t="s">
        <v>25</v>
      </c>
      <c r="D106" t="s">
        <v>9</v>
      </c>
      <c r="E106" t="s">
        <v>12</v>
      </c>
      <c r="F106" s="18">
        <v>2744</v>
      </c>
      <c r="G106" s="19">
        <v>9</v>
      </c>
    </row>
    <row r="107" spans="3:7" s="1" customFormat="1">
      <c r="C107" t="s">
        <v>5</v>
      </c>
      <c r="D107" t="s">
        <v>14</v>
      </c>
      <c r="E107" t="s">
        <v>19</v>
      </c>
      <c r="F107" s="18">
        <v>9772</v>
      </c>
      <c r="G107" s="19">
        <v>90</v>
      </c>
    </row>
    <row r="108" spans="3:7" s="1" customFormat="1">
      <c r="C108" t="s">
        <v>23</v>
      </c>
      <c r="D108" t="s">
        <v>30</v>
      </c>
      <c r="E108" t="s">
        <v>18</v>
      </c>
      <c r="F108" s="18">
        <v>1568</v>
      </c>
      <c r="G108" s="19">
        <v>96</v>
      </c>
    </row>
    <row r="109" spans="3:7" s="1" customFormat="1">
      <c r="C109" t="s">
        <v>26</v>
      </c>
      <c r="D109" t="s">
        <v>14</v>
      </c>
      <c r="E109" t="s">
        <v>29</v>
      </c>
      <c r="F109" s="18">
        <v>11417</v>
      </c>
      <c r="G109" s="19">
        <v>21</v>
      </c>
    </row>
    <row r="110" spans="3:7" s="1" customFormat="1">
      <c r="C110" t="s">
        <v>5</v>
      </c>
      <c r="D110" t="s">
        <v>30</v>
      </c>
      <c r="E110" t="s">
        <v>42</v>
      </c>
      <c r="F110" s="18">
        <v>6748</v>
      </c>
      <c r="G110" s="19">
        <v>48</v>
      </c>
    </row>
    <row r="111" spans="3:7" s="1" customFormat="1">
      <c r="C111" t="s">
        <v>35</v>
      </c>
      <c r="D111" t="s">
        <v>14</v>
      </c>
      <c r="E111" t="s">
        <v>39</v>
      </c>
      <c r="F111" s="18">
        <v>1407</v>
      </c>
      <c r="G111" s="19">
        <v>72</v>
      </c>
    </row>
    <row r="112" spans="3:7" s="1" customFormat="1">
      <c r="C112" t="s">
        <v>8</v>
      </c>
      <c r="D112" t="s">
        <v>9</v>
      </c>
      <c r="E112" t="s">
        <v>32</v>
      </c>
      <c r="F112" s="18">
        <v>2023</v>
      </c>
      <c r="G112" s="19">
        <v>168</v>
      </c>
    </row>
    <row r="113" spans="3:7" s="1" customFormat="1">
      <c r="C113" t="s">
        <v>25</v>
      </c>
      <c r="D113" t="s">
        <v>17</v>
      </c>
      <c r="E113" t="s">
        <v>42</v>
      </c>
      <c r="F113" s="18">
        <v>5236</v>
      </c>
      <c r="G113" s="19">
        <v>51</v>
      </c>
    </row>
    <row r="114" spans="3:7" s="1" customFormat="1">
      <c r="C114" t="s">
        <v>13</v>
      </c>
      <c r="D114" t="s">
        <v>14</v>
      </c>
      <c r="E114" t="s">
        <v>36</v>
      </c>
      <c r="F114" s="18">
        <v>1925</v>
      </c>
      <c r="G114" s="19">
        <v>192</v>
      </c>
    </row>
    <row r="115" spans="3:7" s="1" customFormat="1">
      <c r="C115" t="s">
        <v>23</v>
      </c>
      <c r="D115" t="s">
        <v>6</v>
      </c>
      <c r="E115" t="s">
        <v>24</v>
      </c>
      <c r="F115" s="18">
        <v>6608</v>
      </c>
      <c r="G115" s="19">
        <v>225</v>
      </c>
    </row>
    <row r="116" spans="3:7" s="1" customFormat="1">
      <c r="C116" t="s">
        <v>16</v>
      </c>
      <c r="D116" t="s">
        <v>30</v>
      </c>
      <c r="E116" t="s">
        <v>42</v>
      </c>
      <c r="F116" s="18">
        <v>8008</v>
      </c>
      <c r="G116" s="19">
        <v>456</v>
      </c>
    </row>
    <row r="117" spans="3:7" s="1" customFormat="1">
      <c r="C117" t="s">
        <v>35</v>
      </c>
      <c r="D117" t="s">
        <v>30</v>
      </c>
      <c r="E117" t="s">
        <v>18</v>
      </c>
      <c r="F117" s="18">
        <v>1428</v>
      </c>
      <c r="G117" s="19">
        <v>93</v>
      </c>
    </row>
    <row r="118" spans="3:7" s="1" customFormat="1">
      <c r="C118" t="s">
        <v>16</v>
      </c>
      <c r="D118" t="s">
        <v>30</v>
      </c>
      <c r="E118" t="s">
        <v>12</v>
      </c>
      <c r="F118" s="18">
        <v>525</v>
      </c>
      <c r="G118" s="19">
        <v>48</v>
      </c>
    </row>
    <row r="119" spans="3:7" s="1" customFormat="1">
      <c r="C119" t="s">
        <v>16</v>
      </c>
      <c r="D119" t="s">
        <v>6</v>
      </c>
      <c r="E119" t="s">
        <v>15</v>
      </c>
      <c r="F119" s="18">
        <v>1505</v>
      </c>
      <c r="G119" s="19">
        <v>102</v>
      </c>
    </row>
    <row r="120" spans="3:7" s="1" customFormat="1">
      <c r="C120" t="s">
        <v>23</v>
      </c>
      <c r="D120" t="s">
        <v>9</v>
      </c>
      <c r="E120" t="s">
        <v>7</v>
      </c>
      <c r="F120" s="18">
        <v>6755</v>
      </c>
      <c r="G120" s="19">
        <v>252</v>
      </c>
    </row>
    <row r="121" spans="3:7" s="1" customFormat="1">
      <c r="C121" t="s">
        <v>26</v>
      </c>
      <c r="D121" t="s">
        <v>6</v>
      </c>
      <c r="E121" t="s">
        <v>15</v>
      </c>
      <c r="F121" s="18">
        <v>11571</v>
      </c>
      <c r="G121" s="19">
        <v>138</v>
      </c>
    </row>
    <row r="122" spans="3:7" s="1" customFormat="1">
      <c r="C122" t="s">
        <v>5</v>
      </c>
      <c r="D122" t="s">
        <v>20</v>
      </c>
      <c r="E122" t="s">
        <v>18</v>
      </c>
      <c r="F122" s="18">
        <v>2541</v>
      </c>
      <c r="G122" s="19">
        <v>90</v>
      </c>
    </row>
    <row r="123" spans="3:7" s="1" customFormat="1">
      <c r="C123" t="s">
        <v>13</v>
      </c>
      <c r="D123" t="s">
        <v>6</v>
      </c>
      <c r="E123" t="s">
        <v>7</v>
      </c>
      <c r="F123" s="18">
        <v>1526</v>
      </c>
      <c r="G123" s="19">
        <v>240</v>
      </c>
    </row>
    <row r="124" spans="3:7" s="1" customFormat="1">
      <c r="C124" t="s">
        <v>5</v>
      </c>
      <c r="D124" t="s">
        <v>20</v>
      </c>
      <c r="E124" t="s">
        <v>12</v>
      </c>
      <c r="F124" s="18">
        <v>6125</v>
      </c>
      <c r="G124" s="19">
        <v>102</v>
      </c>
    </row>
    <row r="125" spans="3:7" s="1" customFormat="1">
      <c r="C125" t="s">
        <v>13</v>
      </c>
      <c r="D125" t="s">
        <v>9</v>
      </c>
      <c r="E125" t="s">
        <v>39</v>
      </c>
      <c r="F125" s="18">
        <v>847</v>
      </c>
      <c r="G125" s="19">
        <v>129</v>
      </c>
    </row>
    <row r="126" spans="3:7" s="1" customFormat="1">
      <c r="C126" t="s">
        <v>8</v>
      </c>
      <c r="D126" t="s">
        <v>9</v>
      </c>
      <c r="E126" t="s">
        <v>39</v>
      </c>
      <c r="F126" s="18">
        <v>4753</v>
      </c>
      <c r="G126" s="19">
        <v>300</v>
      </c>
    </row>
    <row r="127" spans="3:7" s="1" customFormat="1">
      <c r="C127" t="s">
        <v>16</v>
      </c>
      <c r="D127" t="s">
        <v>20</v>
      </c>
      <c r="E127" t="s">
        <v>19</v>
      </c>
      <c r="F127" s="18">
        <v>959</v>
      </c>
      <c r="G127" s="19">
        <v>135</v>
      </c>
    </row>
    <row r="128" spans="3:7" s="1" customFormat="1">
      <c r="C128" t="s">
        <v>23</v>
      </c>
      <c r="D128" t="s">
        <v>9</v>
      </c>
      <c r="E128" t="s">
        <v>38</v>
      </c>
      <c r="F128" s="18">
        <v>2793</v>
      </c>
      <c r="G128" s="19">
        <v>114</v>
      </c>
    </row>
    <row r="129" spans="3:7" s="1" customFormat="1">
      <c r="C129" t="s">
        <v>23</v>
      </c>
      <c r="D129" t="s">
        <v>9</v>
      </c>
      <c r="E129" t="s">
        <v>24</v>
      </c>
      <c r="F129" s="18">
        <v>4606</v>
      </c>
      <c r="G129" s="19">
        <v>63</v>
      </c>
    </row>
    <row r="130" spans="3:7" s="1" customFormat="1">
      <c r="C130" t="s">
        <v>23</v>
      </c>
      <c r="D130" t="s">
        <v>14</v>
      </c>
      <c r="E130" t="s">
        <v>32</v>
      </c>
      <c r="F130" s="18">
        <v>5551</v>
      </c>
      <c r="G130" s="19">
        <v>252</v>
      </c>
    </row>
    <row r="131" spans="3:7" s="1" customFormat="1">
      <c r="C131" t="s">
        <v>35</v>
      </c>
      <c r="D131" t="s">
        <v>14</v>
      </c>
      <c r="E131" t="s">
        <v>10</v>
      </c>
      <c r="F131" s="18">
        <v>6657</v>
      </c>
      <c r="G131" s="19">
        <v>303</v>
      </c>
    </row>
    <row r="132" spans="3:7" s="1" customFormat="1">
      <c r="C132" t="s">
        <v>23</v>
      </c>
      <c r="D132" t="s">
        <v>17</v>
      </c>
      <c r="E132" t="s">
        <v>28</v>
      </c>
      <c r="F132" s="18">
        <v>4438</v>
      </c>
      <c r="G132" s="19">
        <v>246</v>
      </c>
    </row>
    <row r="133" spans="3:7" s="1" customFormat="1">
      <c r="C133" t="s">
        <v>8</v>
      </c>
      <c r="D133" t="s">
        <v>20</v>
      </c>
      <c r="E133" t="s">
        <v>22</v>
      </c>
      <c r="F133" s="18">
        <v>168</v>
      </c>
      <c r="G133" s="19">
        <v>84</v>
      </c>
    </row>
    <row r="134" spans="3:7" s="1" customFormat="1">
      <c r="C134" t="s">
        <v>23</v>
      </c>
      <c r="D134" t="s">
        <v>30</v>
      </c>
      <c r="E134" t="s">
        <v>28</v>
      </c>
      <c r="F134" s="18">
        <v>7777</v>
      </c>
      <c r="G134" s="19">
        <v>39</v>
      </c>
    </row>
    <row r="135" spans="3:7" s="1" customFormat="1">
      <c r="C135" t="s">
        <v>25</v>
      </c>
      <c r="D135" t="s">
        <v>14</v>
      </c>
      <c r="E135" t="s">
        <v>28</v>
      </c>
      <c r="F135" s="18">
        <v>3339</v>
      </c>
      <c r="G135" s="19">
        <v>348</v>
      </c>
    </row>
    <row r="136" spans="3:7" s="1" customFormat="1">
      <c r="C136" t="s">
        <v>23</v>
      </c>
      <c r="D136" t="s">
        <v>6</v>
      </c>
      <c r="E136" t="s">
        <v>19</v>
      </c>
      <c r="F136" s="18">
        <v>6391</v>
      </c>
      <c r="G136" s="19">
        <v>48</v>
      </c>
    </row>
    <row r="137" spans="3:7" s="1" customFormat="1">
      <c r="C137" t="s">
        <v>25</v>
      </c>
      <c r="D137" t="s">
        <v>6</v>
      </c>
      <c r="E137" t="s">
        <v>22</v>
      </c>
      <c r="F137" s="18">
        <v>518</v>
      </c>
      <c r="G137" s="19">
        <v>75</v>
      </c>
    </row>
    <row r="138" spans="3:7" s="1" customFormat="1">
      <c r="C138" t="s">
        <v>23</v>
      </c>
      <c r="D138" t="s">
        <v>20</v>
      </c>
      <c r="E138" t="s">
        <v>40</v>
      </c>
      <c r="F138" s="18">
        <v>5677</v>
      </c>
      <c r="G138" s="19">
        <v>258</v>
      </c>
    </row>
    <row r="139" spans="3:7" s="1" customFormat="1">
      <c r="C139" t="s">
        <v>16</v>
      </c>
      <c r="D139" t="s">
        <v>17</v>
      </c>
      <c r="E139" t="s">
        <v>28</v>
      </c>
      <c r="F139" s="18">
        <v>6048</v>
      </c>
      <c r="G139" s="19">
        <v>27</v>
      </c>
    </row>
    <row r="140" spans="3:7" s="1" customFormat="1">
      <c r="C140" t="s">
        <v>8</v>
      </c>
      <c r="D140" t="s">
        <v>20</v>
      </c>
      <c r="E140" t="s">
        <v>10</v>
      </c>
      <c r="F140" s="18">
        <v>3752</v>
      </c>
      <c r="G140" s="19">
        <v>213</v>
      </c>
    </row>
    <row r="141" spans="3:7" s="1" customFormat="1">
      <c r="C141" t="s">
        <v>25</v>
      </c>
      <c r="D141" t="s">
        <v>9</v>
      </c>
      <c r="E141" t="s">
        <v>32</v>
      </c>
      <c r="F141" s="18">
        <v>4480</v>
      </c>
      <c r="G141" s="19">
        <v>357</v>
      </c>
    </row>
    <row r="142" spans="3:7" s="1" customFormat="1">
      <c r="C142" t="s">
        <v>11</v>
      </c>
      <c r="D142" t="s">
        <v>6</v>
      </c>
      <c r="E142" t="s">
        <v>12</v>
      </c>
      <c r="F142" s="18">
        <v>259</v>
      </c>
      <c r="G142" s="19">
        <v>207</v>
      </c>
    </row>
    <row r="143" spans="3:7" s="1" customFormat="1">
      <c r="C143" t="s">
        <v>8</v>
      </c>
      <c r="D143" t="s">
        <v>6</v>
      </c>
      <c r="E143" t="s">
        <v>7</v>
      </c>
      <c r="F143" s="18">
        <v>42</v>
      </c>
      <c r="G143" s="19">
        <v>150</v>
      </c>
    </row>
    <row r="144" spans="3:7" s="1" customFormat="1">
      <c r="C144" t="s">
        <v>13</v>
      </c>
      <c r="D144" t="s">
        <v>14</v>
      </c>
      <c r="E144" t="s">
        <v>42</v>
      </c>
      <c r="F144" s="18">
        <v>98</v>
      </c>
      <c r="G144" s="19">
        <v>204</v>
      </c>
    </row>
    <row r="145" spans="3:7" s="1" customFormat="1">
      <c r="C145" t="s">
        <v>23</v>
      </c>
      <c r="D145" t="s">
        <v>9</v>
      </c>
      <c r="E145" t="s">
        <v>39</v>
      </c>
      <c r="F145" s="18">
        <v>2478</v>
      </c>
      <c r="G145" s="19">
        <v>21</v>
      </c>
    </row>
    <row r="146" spans="3:7" s="1" customFormat="1">
      <c r="C146" t="s">
        <v>13</v>
      </c>
      <c r="D146" t="s">
        <v>30</v>
      </c>
      <c r="E146" t="s">
        <v>19</v>
      </c>
      <c r="F146" s="18">
        <v>7847</v>
      </c>
      <c r="G146" s="19">
        <v>174</v>
      </c>
    </row>
    <row r="147" spans="3:7" s="1" customFormat="1">
      <c r="C147" t="s">
        <v>26</v>
      </c>
      <c r="D147" t="s">
        <v>6</v>
      </c>
      <c r="E147" t="s">
        <v>28</v>
      </c>
      <c r="F147" s="18">
        <v>9926</v>
      </c>
      <c r="G147" s="19">
        <v>201</v>
      </c>
    </row>
    <row r="148" spans="3:7" s="1" customFormat="1">
      <c r="C148" t="s">
        <v>8</v>
      </c>
      <c r="D148" t="s">
        <v>20</v>
      </c>
      <c r="E148" t="s">
        <v>31</v>
      </c>
      <c r="F148" s="18">
        <v>819</v>
      </c>
      <c r="G148" s="19">
        <v>510</v>
      </c>
    </row>
    <row r="149" spans="3:7" s="1" customFormat="1">
      <c r="C149" t="s">
        <v>16</v>
      </c>
      <c r="D149" t="s">
        <v>17</v>
      </c>
      <c r="E149" t="s">
        <v>32</v>
      </c>
      <c r="F149" s="18">
        <v>3052</v>
      </c>
      <c r="G149" s="19">
        <v>378</v>
      </c>
    </row>
    <row r="150" spans="3:7" s="1" customFormat="1">
      <c r="C150" t="s">
        <v>11</v>
      </c>
      <c r="D150" t="s">
        <v>30</v>
      </c>
      <c r="E150" t="s">
        <v>41</v>
      </c>
      <c r="F150" s="18">
        <v>6832</v>
      </c>
      <c r="G150" s="19">
        <v>27</v>
      </c>
    </row>
    <row r="151" spans="3:7" s="1" customFormat="1">
      <c r="C151" t="s">
        <v>26</v>
      </c>
      <c r="D151" t="s">
        <v>17</v>
      </c>
      <c r="E151" t="s">
        <v>29</v>
      </c>
      <c r="F151" s="18">
        <v>2016</v>
      </c>
      <c r="G151" s="19">
        <v>117</v>
      </c>
    </row>
    <row r="152" spans="3:7" s="1" customFormat="1">
      <c r="C152" t="s">
        <v>16</v>
      </c>
      <c r="D152" t="s">
        <v>20</v>
      </c>
      <c r="E152" t="s">
        <v>41</v>
      </c>
      <c r="F152" s="18">
        <v>7322</v>
      </c>
      <c r="G152" s="19">
        <v>36</v>
      </c>
    </row>
    <row r="153" spans="3:7" s="1" customFormat="1">
      <c r="C153" t="s">
        <v>8</v>
      </c>
      <c r="D153" t="s">
        <v>9</v>
      </c>
      <c r="E153" t="s">
        <v>19</v>
      </c>
      <c r="F153" s="18">
        <v>357</v>
      </c>
      <c r="G153" s="19">
        <v>126</v>
      </c>
    </row>
    <row r="154" spans="3:7" s="1" customFormat="1">
      <c r="C154" t="s">
        <v>11</v>
      </c>
      <c r="D154" t="s">
        <v>17</v>
      </c>
      <c r="E154" t="s">
        <v>18</v>
      </c>
      <c r="F154" s="18">
        <v>3192</v>
      </c>
      <c r="G154" s="19">
        <v>72</v>
      </c>
    </row>
    <row r="155" spans="3:7" s="1" customFormat="1">
      <c r="C155" t="s">
        <v>23</v>
      </c>
      <c r="D155" t="s">
        <v>14</v>
      </c>
      <c r="E155" t="s">
        <v>22</v>
      </c>
      <c r="F155" s="18">
        <v>8435</v>
      </c>
      <c r="G155" s="19">
        <v>42</v>
      </c>
    </row>
    <row r="156" spans="3:7" s="1" customFormat="1">
      <c r="C156" t="s">
        <v>5</v>
      </c>
      <c r="D156" t="s">
        <v>17</v>
      </c>
      <c r="E156" t="s">
        <v>32</v>
      </c>
      <c r="F156" s="18">
        <v>0</v>
      </c>
      <c r="G156" s="19">
        <v>135</v>
      </c>
    </row>
    <row r="157" spans="3:7" s="1" customFormat="1">
      <c r="C157" t="s">
        <v>23</v>
      </c>
      <c r="D157" t="s">
        <v>30</v>
      </c>
      <c r="E157" t="s">
        <v>38</v>
      </c>
      <c r="F157" s="18">
        <v>8862</v>
      </c>
      <c r="G157" s="19">
        <v>189</v>
      </c>
    </row>
    <row r="158" spans="3:7" s="1" customFormat="1">
      <c r="C158" t="s">
        <v>16</v>
      </c>
      <c r="D158" t="s">
        <v>6</v>
      </c>
      <c r="E158" t="s">
        <v>40</v>
      </c>
      <c r="F158" s="18">
        <v>3556</v>
      </c>
      <c r="G158" s="19">
        <v>459</v>
      </c>
    </row>
    <row r="159" spans="3:7" s="1" customFormat="1">
      <c r="C159" t="s">
        <v>25</v>
      </c>
      <c r="D159" t="s">
        <v>30</v>
      </c>
      <c r="E159" t="s">
        <v>37</v>
      </c>
      <c r="F159" s="18">
        <v>7280</v>
      </c>
      <c r="G159" s="19">
        <v>201</v>
      </c>
    </row>
    <row r="160" spans="3:7" s="1" customFormat="1">
      <c r="C160" t="s">
        <v>16</v>
      </c>
      <c r="D160" t="s">
        <v>30</v>
      </c>
      <c r="E160" t="s">
        <v>7</v>
      </c>
      <c r="F160" s="18">
        <v>3402</v>
      </c>
      <c r="G160" s="19">
        <v>366</v>
      </c>
    </row>
    <row r="161" spans="3:7" s="1" customFormat="1">
      <c r="C161" t="s">
        <v>27</v>
      </c>
      <c r="D161" t="s">
        <v>6</v>
      </c>
      <c r="E161" t="s">
        <v>32</v>
      </c>
      <c r="F161" s="18">
        <v>4592</v>
      </c>
      <c r="G161" s="19">
        <v>324</v>
      </c>
    </row>
    <row r="162" spans="3:7" s="1" customFormat="1">
      <c r="C162" t="s">
        <v>11</v>
      </c>
      <c r="D162" t="s">
        <v>9</v>
      </c>
      <c r="E162" t="s">
        <v>37</v>
      </c>
      <c r="F162" s="18">
        <v>7833</v>
      </c>
      <c r="G162" s="19">
        <v>243</v>
      </c>
    </row>
    <row r="163" spans="3:7" s="1" customFormat="1">
      <c r="C163" t="s">
        <v>26</v>
      </c>
      <c r="D163" t="s">
        <v>17</v>
      </c>
      <c r="E163" t="s">
        <v>41</v>
      </c>
      <c r="F163" s="18">
        <v>7651</v>
      </c>
      <c r="G163" s="19">
        <v>213</v>
      </c>
    </row>
    <row r="164" spans="3:7" s="1" customFormat="1">
      <c r="C164" t="s">
        <v>5</v>
      </c>
      <c r="D164" t="s">
        <v>9</v>
      </c>
      <c r="E164" t="s">
        <v>7</v>
      </c>
      <c r="F164" s="18">
        <v>2275</v>
      </c>
      <c r="G164" s="19">
        <v>447</v>
      </c>
    </row>
    <row r="165" spans="3:7" s="1" customFormat="1">
      <c r="C165" t="s">
        <v>5</v>
      </c>
      <c r="D165" t="s">
        <v>20</v>
      </c>
      <c r="E165" t="s">
        <v>31</v>
      </c>
      <c r="F165" s="18">
        <v>5670</v>
      </c>
      <c r="G165" s="19">
        <v>297</v>
      </c>
    </row>
    <row r="166" spans="3:7" s="1" customFormat="1">
      <c r="C166" t="s">
        <v>23</v>
      </c>
      <c r="D166" t="s">
        <v>9</v>
      </c>
      <c r="E166" t="s">
        <v>29</v>
      </c>
      <c r="F166" s="18">
        <v>2135</v>
      </c>
      <c r="G166" s="19">
        <v>27</v>
      </c>
    </row>
    <row r="167" spans="3:7" s="1" customFormat="1">
      <c r="C167" t="s">
        <v>5</v>
      </c>
      <c r="D167" t="s">
        <v>30</v>
      </c>
      <c r="E167" t="s">
        <v>34</v>
      </c>
      <c r="F167" s="18">
        <v>2779</v>
      </c>
      <c r="G167" s="19">
        <v>75</v>
      </c>
    </row>
    <row r="168" spans="3:7" s="1" customFormat="1">
      <c r="C168" t="s">
        <v>35</v>
      </c>
      <c r="D168" t="s">
        <v>17</v>
      </c>
      <c r="E168" t="s">
        <v>19</v>
      </c>
      <c r="F168" s="18">
        <v>12950</v>
      </c>
      <c r="G168" s="19">
        <v>30</v>
      </c>
    </row>
    <row r="169" spans="3:7" s="1" customFormat="1">
      <c r="C169" t="s">
        <v>23</v>
      </c>
      <c r="D169" t="s">
        <v>14</v>
      </c>
      <c r="E169" t="s">
        <v>15</v>
      </c>
      <c r="F169" s="18">
        <v>2646</v>
      </c>
      <c r="G169" s="19">
        <v>177</v>
      </c>
    </row>
    <row r="170" spans="3:7" s="1" customFormat="1">
      <c r="C170" t="s">
        <v>5</v>
      </c>
      <c r="D170" t="s">
        <v>30</v>
      </c>
      <c r="E170" t="s">
        <v>19</v>
      </c>
      <c r="F170" s="18">
        <v>3794</v>
      </c>
      <c r="G170" s="19">
        <v>159</v>
      </c>
    </row>
    <row r="171" spans="3:7" s="1" customFormat="1">
      <c r="C171" t="s">
        <v>27</v>
      </c>
      <c r="D171" t="s">
        <v>9</v>
      </c>
      <c r="E171" t="s">
        <v>19</v>
      </c>
      <c r="F171" s="18">
        <v>819</v>
      </c>
      <c r="G171" s="19">
        <v>306</v>
      </c>
    </row>
    <row r="172" spans="3:7" s="1" customFormat="1">
      <c r="C172" t="s">
        <v>27</v>
      </c>
      <c r="D172" t="s">
        <v>30</v>
      </c>
      <c r="E172" t="s">
        <v>33</v>
      </c>
      <c r="F172" s="18">
        <v>2583</v>
      </c>
      <c r="G172" s="19">
        <v>18</v>
      </c>
    </row>
    <row r="173" spans="3:7" s="1" customFormat="1">
      <c r="C173" t="s">
        <v>23</v>
      </c>
      <c r="D173" t="s">
        <v>9</v>
      </c>
      <c r="E173" t="s">
        <v>36</v>
      </c>
      <c r="F173" s="18">
        <v>4585</v>
      </c>
      <c r="G173" s="19">
        <v>240</v>
      </c>
    </row>
    <row r="174" spans="3:7" s="1" customFormat="1">
      <c r="C174" t="s">
        <v>25</v>
      </c>
      <c r="D174" t="s">
        <v>30</v>
      </c>
      <c r="E174" t="s">
        <v>19</v>
      </c>
      <c r="F174" s="18">
        <v>1652</v>
      </c>
      <c r="G174" s="19">
        <v>93</v>
      </c>
    </row>
    <row r="175" spans="3:7" s="1" customFormat="1">
      <c r="C175" t="s">
        <v>35</v>
      </c>
      <c r="D175" t="s">
        <v>30</v>
      </c>
      <c r="E175" t="s">
        <v>42</v>
      </c>
      <c r="F175" s="18">
        <v>4991</v>
      </c>
      <c r="G175" s="19">
        <v>9</v>
      </c>
    </row>
    <row r="176" spans="3:7" s="1" customFormat="1">
      <c r="C176" t="s">
        <v>8</v>
      </c>
      <c r="D176" t="s">
        <v>30</v>
      </c>
      <c r="E176" t="s">
        <v>29</v>
      </c>
      <c r="F176" s="18">
        <v>2009</v>
      </c>
      <c r="G176" s="19">
        <v>219</v>
      </c>
    </row>
    <row r="177" spans="3:7" s="1" customFormat="1">
      <c r="C177" t="s">
        <v>26</v>
      </c>
      <c r="D177" t="s">
        <v>17</v>
      </c>
      <c r="E177" t="s">
        <v>22</v>
      </c>
      <c r="F177" s="18">
        <v>1568</v>
      </c>
      <c r="G177" s="19">
        <v>141</v>
      </c>
    </row>
    <row r="178" spans="3:7" s="1" customFormat="1">
      <c r="C178" t="s">
        <v>13</v>
      </c>
      <c r="D178" t="s">
        <v>6</v>
      </c>
      <c r="E178" t="s">
        <v>33</v>
      </c>
      <c r="F178" s="18">
        <v>3388</v>
      </c>
      <c r="G178" s="19">
        <v>123</v>
      </c>
    </row>
    <row r="179" spans="3:7" s="1" customFormat="1">
      <c r="C179" t="s">
        <v>5</v>
      </c>
      <c r="D179" t="s">
        <v>20</v>
      </c>
      <c r="E179" t="s">
        <v>38</v>
      </c>
      <c r="F179" s="18">
        <v>623</v>
      </c>
      <c r="G179" s="19">
        <v>51</v>
      </c>
    </row>
    <row r="180" spans="3:7" s="1" customFormat="1">
      <c r="C180" t="s">
        <v>16</v>
      </c>
      <c r="D180" t="s">
        <v>14</v>
      </c>
      <c r="E180" t="s">
        <v>12</v>
      </c>
      <c r="F180" s="18">
        <v>10073</v>
      </c>
      <c r="G180" s="19">
        <v>120</v>
      </c>
    </row>
    <row r="181" spans="3:7" s="1" customFormat="1">
      <c r="C181" t="s">
        <v>8</v>
      </c>
      <c r="D181" t="s">
        <v>17</v>
      </c>
      <c r="E181" t="s">
        <v>42</v>
      </c>
      <c r="F181" s="18">
        <v>1561</v>
      </c>
      <c r="G181" s="19">
        <v>27</v>
      </c>
    </row>
    <row r="182" spans="3:7" s="1" customFormat="1">
      <c r="C182" t="s">
        <v>11</v>
      </c>
      <c r="D182" t="s">
        <v>14</v>
      </c>
      <c r="E182" t="s">
        <v>39</v>
      </c>
      <c r="F182" s="18">
        <v>11522</v>
      </c>
      <c r="G182" s="19">
        <v>204</v>
      </c>
    </row>
    <row r="183" spans="3:7" s="1" customFormat="1">
      <c r="C183" t="s">
        <v>16</v>
      </c>
      <c r="D183" t="s">
        <v>20</v>
      </c>
      <c r="E183" t="s">
        <v>31</v>
      </c>
      <c r="F183" s="18">
        <v>2317</v>
      </c>
      <c r="G183" s="19">
        <v>123</v>
      </c>
    </row>
    <row r="184" spans="3:7" s="1" customFormat="1">
      <c r="C184" t="s">
        <v>35</v>
      </c>
      <c r="D184" t="s">
        <v>6</v>
      </c>
      <c r="E184" t="s">
        <v>40</v>
      </c>
      <c r="F184" s="18">
        <v>3059</v>
      </c>
      <c r="G184" s="19">
        <v>27</v>
      </c>
    </row>
    <row r="185" spans="3:7" s="1" customFormat="1">
      <c r="C185" t="s">
        <v>13</v>
      </c>
      <c r="D185" t="s">
        <v>6</v>
      </c>
      <c r="E185" t="s">
        <v>42</v>
      </c>
      <c r="F185" s="18">
        <v>2324</v>
      </c>
      <c r="G185" s="19">
        <v>177</v>
      </c>
    </row>
    <row r="186" spans="3:7" s="1" customFormat="1">
      <c r="C186" t="s">
        <v>27</v>
      </c>
      <c r="D186" t="s">
        <v>17</v>
      </c>
      <c r="E186" t="s">
        <v>42</v>
      </c>
      <c r="F186" s="18">
        <v>4956</v>
      </c>
      <c r="G186" s="19">
        <v>171</v>
      </c>
    </row>
    <row r="187" spans="3:7" s="1" customFormat="1">
      <c r="C187" t="s">
        <v>35</v>
      </c>
      <c r="D187" t="s">
        <v>30</v>
      </c>
      <c r="E187" t="s">
        <v>36</v>
      </c>
      <c r="F187" s="18">
        <v>5355</v>
      </c>
      <c r="G187" s="19">
        <v>204</v>
      </c>
    </row>
    <row r="188" spans="3:7" s="1" customFormat="1">
      <c r="C188" t="s">
        <v>27</v>
      </c>
      <c r="D188" t="s">
        <v>30</v>
      </c>
      <c r="E188" t="s">
        <v>24</v>
      </c>
      <c r="F188" s="18">
        <v>7259</v>
      </c>
      <c r="G188" s="19">
        <v>276</v>
      </c>
    </row>
    <row r="189" spans="3:7" s="1" customFormat="1">
      <c r="C189" t="s">
        <v>8</v>
      </c>
      <c r="D189" t="s">
        <v>6</v>
      </c>
      <c r="E189" t="s">
        <v>42</v>
      </c>
      <c r="F189" s="18">
        <v>6279</v>
      </c>
      <c r="G189" s="19">
        <v>45</v>
      </c>
    </row>
    <row r="190" spans="3:7" s="1" customFormat="1">
      <c r="C190" t="s">
        <v>5</v>
      </c>
      <c r="D190" t="s">
        <v>20</v>
      </c>
      <c r="E190" t="s">
        <v>32</v>
      </c>
      <c r="F190" s="18">
        <v>2541</v>
      </c>
      <c r="G190" s="19">
        <v>45</v>
      </c>
    </row>
    <row r="191" spans="3:7" s="1" customFormat="1">
      <c r="C191" t="s">
        <v>16</v>
      </c>
      <c r="D191" t="s">
        <v>9</v>
      </c>
      <c r="E191" t="s">
        <v>39</v>
      </c>
      <c r="F191" s="18">
        <v>3864</v>
      </c>
      <c r="G191" s="19">
        <v>177</v>
      </c>
    </row>
    <row r="192" spans="3:7" s="1" customFormat="1">
      <c r="C192" t="s">
        <v>25</v>
      </c>
      <c r="D192" t="s">
        <v>14</v>
      </c>
      <c r="E192" t="s">
        <v>31</v>
      </c>
      <c r="F192" s="18">
        <v>6146</v>
      </c>
      <c r="G192" s="19">
        <v>63</v>
      </c>
    </row>
    <row r="193" spans="3:7" s="1" customFormat="1">
      <c r="C193" t="s">
        <v>11</v>
      </c>
      <c r="D193" t="s">
        <v>17</v>
      </c>
      <c r="E193" t="s">
        <v>15</v>
      </c>
      <c r="F193" s="18">
        <v>2639</v>
      </c>
      <c r="G193" s="19">
        <v>204</v>
      </c>
    </row>
    <row r="194" spans="3:7" s="1" customFormat="1">
      <c r="C194" t="s">
        <v>8</v>
      </c>
      <c r="D194" t="s">
        <v>6</v>
      </c>
      <c r="E194" t="s">
        <v>22</v>
      </c>
      <c r="F194" s="18">
        <v>1890</v>
      </c>
      <c r="G194" s="19">
        <v>195</v>
      </c>
    </row>
    <row r="195" spans="3:7" s="1" customFormat="1">
      <c r="C195" t="s">
        <v>23</v>
      </c>
      <c r="D195" t="s">
        <v>30</v>
      </c>
      <c r="E195" t="s">
        <v>24</v>
      </c>
      <c r="F195" s="18">
        <v>1932</v>
      </c>
      <c r="G195" s="19">
        <v>369</v>
      </c>
    </row>
    <row r="196" spans="3:7" s="1" customFormat="1">
      <c r="C196" t="s">
        <v>27</v>
      </c>
      <c r="D196" t="s">
        <v>30</v>
      </c>
      <c r="E196" t="s">
        <v>18</v>
      </c>
      <c r="F196" s="18">
        <v>6300</v>
      </c>
      <c r="G196" s="19">
        <v>42</v>
      </c>
    </row>
    <row r="197" spans="3:7" s="1" customFormat="1">
      <c r="C197" t="s">
        <v>16</v>
      </c>
      <c r="D197" t="s">
        <v>6</v>
      </c>
      <c r="E197" t="s">
        <v>7</v>
      </c>
      <c r="F197" s="18">
        <v>560</v>
      </c>
      <c r="G197" s="19">
        <v>81</v>
      </c>
    </row>
    <row r="198" spans="3:7" s="1" customFormat="1">
      <c r="C198" t="s">
        <v>11</v>
      </c>
      <c r="D198" t="s">
        <v>6</v>
      </c>
      <c r="E198" t="s">
        <v>42</v>
      </c>
      <c r="F198" s="18">
        <v>2856</v>
      </c>
      <c r="G198" s="19">
        <v>246</v>
      </c>
    </row>
    <row r="199" spans="3:7" s="1" customFormat="1">
      <c r="C199" t="s">
        <v>11</v>
      </c>
      <c r="D199" t="s">
        <v>30</v>
      </c>
      <c r="E199" t="s">
        <v>28</v>
      </c>
      <c r="F199" s="18">
        <v>707</v>
      </c>
      <c r="G199" s="19">
        <v>174</v>
      </c>
    </row>
    <row r="200" spans="3:7" s="1" customFormat="1">
      <c r="C200" t="s">
        <v>8</v>
      </c>
      <c r="D200" t="s">
        <v>9</v>
      </c>
      <c r="E200" t="s">
        <v>7</v>
      </c>
      <c r="F200" s="18">
        <v>3598</v>
      </c>
      <c r="G200" s="19">
        <v>81</v>
      </c>
    </row>
    <row r="201" spans="3:7" s="1" customFormat="1">
      <c r="C201" t="s">
        <v>5</v>
      </c>
      <c r="D201" t="s">
        <v>9</v>
      </c>
      <c r="E201" t="s">
        <v>22</v>
      </c>
      <c r="F201" s="18">
        <v>6853</v>
      </c>
      <c r="G201" s="19">
        <v>372</v>
      </c>
    </row>
    <row r="202" spans="3:7" s="1" customFormat="1">
      <c r="C202" t="s">
        <v>5</v>
      </c>
      <c r="D202" t="s">
        <v>9</v>
      </c>
      <c r="E202" t="s">
        <v>29</v>
      </c>
      <c r="F202" s="18">
        <v>4725</v>
      </c>
      <c r="G202" s="19">
        <v>174</v>
      </c>
    </row>
    <row r="203" spans="3:7" s="1" customFormat="1">
      <c r="C203" t="s">
        <v>13</v>
      </c>
      <c r="D203" t="s">
        <v>14</v>
      </c>
      <c r="E203" t="s">
        <v>10</v>
      </c>
      <c r="F203" s="18">
        <v>10304</v>
      </c>
      <c r="G203" s="19">
        <v>84</v>
      </c>
    </row>
    <row r="204" spans="3:7" s="1" customFormat="1">
      <c r="C204" t="s">
        <v>13</v>
      </c>
      <c r="D204" t="s">
        <v>30</v>
      </c>
      <c r="E204" t="s">
        <v>29</v>
      </c>
      <c r="F204" s="18">
        <v>1274</v>
      </c>
      <c r="G204" s="19">
        <v>225</v>
      </c>
    </row>
    <row r="205" spans="3:7" s="1" customFormat="1">
      <c r="C205" t="s">
        <v>25</v>
      </c>
      <c r="D205" t="s">
        <v>14</v>
      </c>
      <c r="E205" t="s">
        <v>7</v>
      </c>
      <c r="F205" s="18">
        <v>1526</v>
      </c>
      <c r="G205" s="19">
        <v>105</v>
      </c>
    </row>
    <row r="206" spans="3:7" s="1" customFormat="1">
      <c r="C206" t="s">
        <v>5</v>
      </c>
      <c r="D206" t="s">
        <v>17</v>
      </c>
      <c r="E206" t="s">
        <v>40</v>
      </c>
      <c r="F206" s="18">
        <v>3101</v>
      </c>
      <c r="G206" s="19">
        <v>225</v>
      </c>
    </row>
    <row r="207" spans="3:7" s="1" customFormat="1">
      <c r="C207" t="s">
        <v>26</v>
      </c>
      <c r="D207" t="s">
        <v>6</v>
      </c>
      <c r="E207" t="s">
        <v>24</v>
      </c>
      <c r="F207" s="18">
        <v>1057</v>
      </c>
      <c r="G207" s="19">
        <v>54</v>
      </c>
    </row>
    <row r="208" spans="3:7" s="1" customFormat="1">
      <c r="C208" t="s">
        <v>23</v>
      </c>
      <c r="D208" t="s">
        <v>6</v>
      </c>
      <c r="E208" t="s">
        <v>42</v>
      </c>
      <c r="F208" s="18">
        <v>5306</v>
      </c>
      <c r="G208" s="19">
        <v>0</v>
      </c>
    </row>
    <row r="209" spans="3:7" s="1" customFormat="1">
      <c r="C209" t="s">
        <v>25</v>
      </c>
      <c r="D209" t="s">
        <v>17</v>
      </c>
      <c r="E209" t="s">
        <v>38</v>
      </c>
      <c r="F209" s="18">
        <v>4018</v>
      </c>
      <c r="G209" s="19">
        <v>171</v>
      </c>
    </row>
    <row r="210" spans="3:7" s="1" customFormat="1">
      <c r="C210" t="s">
        <v>11</v>
      </c>
      <c r="D210" t="s">
        <v>30</v>
      </c>
      <c r="E210" t="s">
        <v>29</v>
      </c>
      <c r="F210" s="18">
        <v>938</v>
      </c>
      <c r="G210" s="19">
        <v>189</v>
      </c>
    </row>
    <row r="211" spans="3:7" s="1" customFormat="1">
      <c r="C211" t="s">
        <v>23</v>
      </c>
      <c r="D211" t="s">
        <v>20</v>
      </c>
      <c r="E211" t="s">
        <v>15</v>
      </c>
      <c r="F211" s="18">
        <v>1778</v>
      </c>
      <c r="G211" s="19">
        <v>270</v>
      </c>
    </row>
    <row r="212" spans="3:7" s="1" customFormat="1">
      <c r="C212" t="s">
        <v>16</v>
      </c>
      <c r="D212" t="s">
        <v>17</v>
      </c>
      <c r="E212" t="s">
        <v>7</v>
      </c>
      <c r="F212" s="18">
        <v>1638</v>
      </c>
      <c r="G212" s="19">
        <v>63</v>
      </c>
    </row>
    <row r="213" spans="3:7" s="1" customFormat="1">
      <c r="C213" t="s">
        <v>13</v>
      </c>
      <c r="D213" t="s">
        <v>20</v>
      </c>
      <c r="E213" t="s">
        <v>18</v>
      </c>
      <c r="F213" s="18">
        <v>154</v>
      </c>
      <c r="G213" s="19">
        <v>21</v>
      </c>
    </row>
    <row r="214" spans="3:7" s="1" customFormat="1">
      <c r="C214" t="s">
        <v>23</v>
      </c>
      <c r="D214" t="s">
        <v>6</v>
      </c>
      <c r="E214" t="s">
        <v>22</v>
      </c>
      <c r="F214" s="18">
        <v>9835</v>
      </c>
      <c r="G214" s="19">
        <v>207</v>
      </c>
    </row>
    <row r="215" spans="3:7" s="1" customFormat="1">
      <c r="C215" t="s">
        <v>11</v>
      </c>
      <c r="D215" t="s">
        <v>6</v>
      </c>
      <c r="E215" t="s">
        <v>33</v>
      </c>
      <c r="F215" s="18">
        <v>7273</v>
      </c>
      <c r="G215" s="19">
        <v>96</v>
      </c>
    </row>
    <row r="216" spans="3:7" s="1" customFormat="1">
      <c r="C216" t="s">
        <v>25</v>
      </c>
      <c r="D216" t="s">
        <v>17</v>
      </c>
      <c r="E216" t="s">
        <v>22</v>
      </c>
      <c r="F216" s="18">
        <v>6909</v>
      </c>
      <c r="G216" s="19">
        <v>81</v>
      </c>
    </row>
    <row r="217" spans="3:7" s="1" customFormat="1">
      <c r="C217" t="s">
        <v>11</v>
      </c>
      <c r="D217" t="s">
        <v>17</v>
      </c>
      <c r="E217" t="s">
        <v>38</v>
      </c>
      <c r="F217" s="18">
        <v>3920</v>
      </c>
      <c r="G217" s="19">
        <v>306</v>
      </c>
    </row>
    <row r="218" spans="3:7" s="1" customFormat="1">
      <c r="C218" t="s">
        <v>35</v>
      </c>
      <c r="D218" t="s">
        <v>17</v>
      </c>
      <c r="E218" t="s">
        <v>41</v>
      </c>
      <c r="F218" s="18">
        <v>4858</v>
      </c>
      <c r="G218" s="19">
        <v>279</v>
      </c>
    </row>
    <row r="219" spans="3:7" s="1" customFormat="1">
      <c r="C219" t="s">
        <v>26</v>
      </c>
      <c r="D219" t="s">
        <v>20</v>
      </c>
      <c r="E219" t="s">
        <v>12</v>
      </c>
      <c r="F219" s="18">
        <v>3549</v>
      </c>
      <c r="G219" s="19">
        <v>3</v>
      </c>
    </row>
    <row r="220" spans="3:7" s="1" customFormat="1">
      <c r="C220" t="s">
        <v>23</v>
      </c>
      <c r="D220" t="s">
        <v>17</v>
      </c>
      <c r="E220" t="s">
        <v>39</v>
      </c>
      <c r="F220" s="18">
        <v>966</v>
      </c>
      <c r="G220" s="19">
        <v>198</v>
      </c>
    </row>
    <row r="221" spans="3:7" s="1" customFormat="1">
      <c r="C221" t="s">
        <v>25</v>
      </c>
      <c r="D221" t="s">
        <v>17</v>
      </c>
      <c r="E221" t="s">
        <v>15</v>
      </c>
      <c r="F221" s="18">
        <v>385</v>
      </c>
      <c r="G221" s="19">
        <v>249</v>
      </c>
    </row>
    <row r="222" spans="3:7" s="1" customFormat="1">
      <c r="C222" t="s">
        <v>16</v>
      </c>
      <c r="D222" t="s">
        <v>30</v>
      </c>
      <c r="E222" t="s">
        <v>29</v>
      </c>
      <c r="F222" s="18">
        <v>2219</v>
      </c>
      <c r="G222" s="19">
        <v>75</v>
      </c>
    </row>
    <row r="223" spans="3:7" s="1" customFormat="1">
      <c r="C223" t="s">
        <v>11</v>
      </c>
      <c r="D223" t="s">
        <v>14</v>
      </c>
      <c r="E223" t="s">
        <v>10</v>
      </c>
      <c r="F223" s="18">
        <v>2954</v>
      </c>
      <c r="G223" s="19">
        <v>189</v>
      </c>
    </row>
    <row r="224" spans="3:7" s="1" customFormat="1">
      <c r="C224" t="s">
        <v>23</v>
      </c>
      <c r="D224" t="s">
        <v>14</v>
      </c>
      <c r="E224" t="s">
        <v>10</v>
      </c>
      <c r="F224" s="18">
        <v>280</v>
      </c>
      <c r="G224" s="19">
        <v>87</v>
      </c>
    </row>
    <row r="225" spans="3:7" s="1" customFormat="1">
      <c r="C225" t="s">
        <v>13</v>
      </c>
      <c r="D225" t="s">
        <v>14</v>
      </c>
      <c r="E225" t="s">
        <v>7</v>
      </c>
      <c r="F225" s="18">
        <v>6118</v>
      </c>
      <c r="G225" s="19">
        <v>174</v>
      </c>
    </row>
    <row r="226" spans="3:7">
      <c r="C226" t="s">
        <v>26</v>
      </c>
      <c r="D226" t="s">
        <v>17</v>
      </c>
      <c r="E226" t="s">
        <v>37</v>
      </c>
      <c r="F226" s="18">
        <v>4802</v>
      </c>
      <c r="G226" s="19">
        <v>36</v>
      </c>
    </row>
    <row r="227" spans="3:7">
      <c r="C227" t="s">
        <v>11</v>
      </c>
      <c r="D227" t="s">
        <v>20</v>
      </c>
      <c r="E227" t="s">
        <v>38</v>
      </c>
      <c r="F227" s="18">
        <v>4137</v>
      </c>
      <c r="G227" s="19">
        <v>60</v>
      </c>
    </row>
    <row r="228" spans="3:7">
      <c r="C228" t="s">
        <v>27</v>
      </c>
      <c r="D228" t="s">
        <v>9</v>
      </c>
      <c r="E228" t="s">
        <v>34</v>
      </c>
      <c r="F228" s="18">
        <v>2023</v>
      </c>
      <c r="G228" s="19">
        <v>78</v>
      </c>
    </row>
    <row r="229" spans="3:7">
      <c r="C229" t="s">
        <v>11</v>
      </c>
      <c r="D229" t="s">
        <v>14</v>
      </c>
      <c r="E229" t="s">
        <v>7</v>
      </c>
      <c r="F229" s="18">
        <v>9051</v>
      </c>
      <c r="G229" s="19">
        <v>57</v>
      </c>
    </row>
    <row r="230" spans="3:7">
      <c r="C230" t="s">
        <v>11</v>
      </c>
      <c r="D230" t="s">
        <v>6</v>
      </c>
      <c r="E230" t="s">
        <v>40</v>
      </c>
      <c r="F230" s="18">
        <v>2919</v>
      </c>
      <c r="G230" s="19">
        <v>45</v>
      </c>
    </row>
    <row r="231" spans="3:7">
      <c r="C231" t="s">
        <v>13</v>
      </c>
      <c r="D231" t="s">
        <v>20</v>
      </c>
      <c r="E231" t="s">
        <v>22</v>
      </c>
      <c r="F231" s="18">
        <v>5915</v>
      </c>
      <c r="G231" s="19">
        <v>3</v>
      </c>
    </row>
    <row r="232" spans="3:7">
      <c r="C232" t="s">
        <v>35</v>
      </c>
      <c r="D232" t="s">
        <v>9</v>
      </c>
      <c r="E232" t="s">
        <v>37</v>
      </c>
      <c r="F232" s="18">
        <v>2562</v>
      </c>
      <c r="G232" s="19">
        <v>6</v>
      </c>
    </row>
    <row r="233" spans="3:7">
      <c r="C233" t="s">
        <v>25</v>
      </c>
      <c r="D233" t="s">
        <v>6</v>
      </c>
      <c r="E233" t="s">
        <v>18</v>
      </c>
      <c r="F233" s="18">
        <v>8813</v>
      </c>
      <c r="G233" s="19">
        <v>21</v>
      </c>
    </row>
    <row r="234" spans="3:7">
      <c r="C234" t="s">
        <v>25</v>
      </c>
      <c r="D234" t="s">
        <v>14</v>
      </c>
      <c r="E234" t="s">
        <v>15</v>
      </c>
      <c r="F234" s="18">
        <v>6111</v>
      </c>
      <c r="G234" s="19">
        <v>3</v>
      </c>
    </row>
    <row r="235" spans="3:7">
      <c r="C235" t="s">
        <v>8</v>
      </c>
      <c r="D235" t="s">
        <v>30</v>
      </c>
      <c r="E235" t="s">
        <v>21</v>
      </c>
      <c r="F235" s="18">
        <v>3507</v>
      </c>
      <c r="G235" s="19">
        <v>288</v>
      </c>
    </row>
    <row r="236" spans="3:7">
      <c r="C236" t="s">
        <v>16</v>
      </c>
      <c r="D236" t="s">
        <v>14</v>
      </c>
      <c r="E236" t="s">
        <v>31</v>
      </c>
      <c r="F236" s="18">
        <v>4319</v>
      </c>
      <c r="G236" s="19">
        <v>30</v>
      </c>
    </row>
    <row r="237" spans="3:7">
      <c r="C237" t="s">
        <v>5</v>
      </c>
      <c r="D237" t="s">
        <v>20</v>
      </c>
      <c r="E237" t="s">
        <v>42</v>
      </c>
      <c r="F237" s="18">
        <v>609</v>
      </c>
      <c r="G237" s="19">
        <v>87</v>
      </c>
    </row>
    <row r="238" spans="3:7">
      <c r="C238" t="s">
        <v>5</v>
      </c>
      <c r="D238" t="s">
        <v>17</v>
      </c>
      <c r="E238" t="s">
        <v>39</v>
      </c>
      <c r="F238" s="18">
        <v>6370</v>
      </c>
      <c r="G238" s="19">
        <v>30</v>
      </c>
    </row>
    <row r="239" spans="3:7">
      <c r="C239" t="s">
        <v>25</v>
      </c>
      <c r="D239" t="s">
        <v>20</v>
      </c>
      <c r="E239" t="s">
        <v>36</v>
      </c>
      <c r="F239" s="18">
        <v>5474</v>
      </c>
      <c r="G239" s="19">
        <v>168</v>
      </c>
    </row>
    <row r="240" spans="3:7">
      <c r="C240" t="s">
        <v>5</v>
      </c>
      <c r="D240" t="s">
        <v>14</v>
      </c>
      <c r="E240" t="s">
        <v>39</v>
      </c>
      <c r="F240" s="18">
        <v>3164</v>
      </c>
      <c r="G240" s="19">
        <v>306</v>
      </c>
    </row>
    <row r="241" spans="3:7">
      <c r="C241" t="s">
        <v>16</v>
      </c>
      <c r="D241" t="s">
        <v>9</v>
      </c>
      <c r="E241" t="s">
        <v>12</v>
      </c>
      <c r="F241" s="18">
        <v>1302</v>
      </c>
      <c r="G241" s="19">
        <v>402</v>
      </c>
    </row>
    <row r="242" spans="3:7">
      <c r="C242" t="s">
        <v>27</v>
      </c>
      <c r="D242" t="s">
        <v>6</v>
      </c>
      <c r="E242" t="s">
        <v>40</v>
      </c>
      <c r="F242" s="18">
        <v>7308</v>
      </c>
      <c r="G242" s="19">
        <v>327</v>
      </c>
    </row>
    <row r="243" spans="3:7">
      <c r="C243" t="s">
        <v>5</v>
      </c>
      <c r="D243" t="s">
        <v>6</v>
      </c>
      <c r="E243" t="s">
        <v>39</v>
      </c>
      <c r="F243" s="18">
        <v>6132</v>
      </c>
      <c r="G243" s="19">
        <v>93</v>
      </c>
    </row>
    <row r="244" spans="3:7">
      <c r="C244" t="s">
        <v>35</v>
      </c>
      <c r="D244" t="s">
        <v>9</v>
      </c>
      <c r="E244" t="s">
        <v>24</v>
      </c>
      <c r="F244" s="18">
        <v>3472</v>
      </c>
      <c r="G244" s="19">
        <v>96</v>
      </c>
    </row>
    <row r="245" spans="3:7">
      <c r="C245" t="s">
        <v>8</v>
      </c>
      <c r="D245" t="s">
        <v>17</v>
      </c>
      <c r="E245" t="s">
        <v>15</v>
      </c>
      <c r="F245" s="18">
        <v>9660</v>
      </c>
      <c r="G245" s="19">
        <v>27</v>
      </c>
    </row>
    <row r="246" spans="3:7">
      <c r="C246" t="s">
        <v>11</v>
      </c>
      <c r="D246" t="s">
        <v>20</v>
      </c>
      <c r="E246" t="s">
        <v>42</v>
      </c>
      <c r="F246" s="18">
        <v>2436</v>
      </c>
      <c r="G246" s="19">
        <v>99</v>
      </c>
    </row>
    <row r="247" spans="3:7">
      <c r="C247" t="s">
        <v>11</v>
      </c>
      <c r="D247" t="s">
        <v>20</v>
      </c>
      <c r="E247" t="s">
        <v>19</v>
      </c>
      <c r="F247" s="18">
        <v>9506</v>
      </c>
      <c r="G247" s="19">
        <v>87</v>
      </c>
    </row>
    <row r="248" spans="3:7">
      <c r="C248" t="s">
        <v>35</v>
      </c>
      <c r="D248" t="s">
        <v>6</v>
      </c>
      <c r="E248" t="s">
        <v>41</v>
      </c>
      <c r="F248" s="18">
        <v>245</v>
      </c>
      <c r="G248" s="19">
        <v>288</v>
      </c>
    </row>
    <row r="249" spans="3:7">
      <c r="C249" t="s">
        <v>8</v>
      </c>
      <c r="D249" t="s">
        <v>9</v>
      </c>
      <c r="E249" t="s">
        <v>33</v>
      </c>
      <c r="F249" s="18">
        <v>2702</v>
      </c>
      <c r="G249" s="19">
        <v>363</v>
      </c>
    </row>
    <row r="250" spans="3:7">
      <c r="C250" t="s">
        <v>35</v>
      </c>
      <c r="D250" t="s">
        <v>30</v>
      </c>
      <c r="E250" t="s">
        <v>28</v>
      </c>
      <c r="F250" s="18">
        <v>700</v>
      </c>
      <c r="G250" s="19">
        <v>87</v>
      </c>
    </row>
    <row r="251" spans="3:7">
      <c r="C251" t="s">
        <v>16</v>
      </c>
      <c r="D251" t="s">
        <v>30</v>
      </c>
      <c r="E251" t="s">
        <v>28</v>
      </c>
      <c r="F251" s="18">
        <v>3759</v>
      </c>
      <c r="G251" s="19">
        <v>150</v>
      </c>
    </row>
    <row r="252" spans="3:7">
      <c r="C252" t="s">
        <v>26</v>
      </c>
      <c r="D252" t="s">
        <v>9</v>
      </c>
      <c r="E252" t="s">
        <v>28</v>
      </c>
      <c r="F252" s="18">
        <v>1589</v>
      </c>
      <c r="G252" s="19">
        <v>303</v>
      </c>
    </row>
    <row r="253" spans="3:7">
      <c r="C253" t="s">
        <v>23</v>
      </c>
      <c r="D253" t="s">
        <v>9</v>
      </c>
      <c r="E253" t="s">
        <v>40</v>
      </c>
      <c r="F253" s="18">
        <v>5194</v>
      </c>
      <c r="G253" s="19">
        <v>288</v>
      </c>
    </row>
    <row r="254" spans="3:7">
      <c r="C254" t="s">
        <v>35</v>
      </c>
      <c r="D254" t="s">
        <v>14</v>
      </c>
      <c r="E254" t="s">
        <v>31</v>
      </c>
      <c r="F254" s="18">
        <v>945</v>
      </c>
      <c r="G254" s="19">
        <v>75</v>
      </c>
    </row>
    <row r="255" spans="3:7">
      <c r="C255" t="s">
        <v>5</v>
      </c>
      <c r="D255" t="s">
        <v>20</v>
      </c>
      <c r="E255" t="s">
        <v>21</v>
      </c>
      <c r="F255" s="18">
        <v>1988</v>
      </c>
      <c r="G255" s="19">
        <v>39</v>
      </c>
    </row>
    <row r="256" spans="3:7">
      <c r="C256" t="s">
        <v>16</v>
      </c>
      <c r="D256" t="s">
        <v>30</v>
      </c>
      <c r="E256" t="s">
        <v>10</v>
      </c>
      <c r="F256" s="18">
        <v>6734</v>
      </c>
      <c r="G256" s="19">
        <v>123</v>
      </c>
    </row>
    <row r="257" spans="3:7">
      <c r="C257" t="s">
        <v>5</v>
      </c>
      <c r="D257" t="s">
        <v>14</v>
      </c>
      <c r="E257" t="s">
        <v>12</v>
      </c>
      <c r="F257" s="18">
        <v>217</v>
      </c>
      <c r="G257" s="19">
        <v>36</v>
      </c>
    </row>
    <row r="258" spans="3:7">
      <c r="C258" t="s">
        <v>25</v>
      </c>
      <c r="D258" t="s">
        <v>30</v>
      </c>
      <c r="E258" t="s">
        <v>22</v>
      </c>
      <c r="F258" s="18">
        <v>6279</v>
      </c>
      <c r="G258" s="19">
        <v>237</v>
      </c>
    </row>
    <row r="259" spans="3:7">
      <c r="C259" t="s">
        <v>5</v>
      </c>
      <c r="D259" t="s">
        <v>14</v>
      </c>
      <c r="E259" t="s">
        <v>31</v>
      </c>
      <c r="F259" s="18">
        <v>4424</v>
      </c>
      <c r="G259" s="19">
        <v>201</v>
      </c>
    </row>
    <row r="260" spans="3:7">
      <c r="C260" t="s">
        <v>26</v>
      </c>
      <c r="D260" t="s">
        <v>14</v>
      </c>
      <c r="E260" t="s">
        <v>28</v>
      </c>
      <c r="F260" s="18">
        <v>189</v>
      </c>
      <c r="G260" s="19">
        <v>48</v>
      </c>
    </row>
    <row r="261" spans="3:7">
      <c r="C261" t="s">
        <v>25</v>
      </c>
      <c r="D261" t="s">
        <v>9</v>
      </c>
      <c r="E261" t="s">
        <v>22</v>
      </c>
      <c r="F261" s="18">
        <v>490</v>
      </c>
      <c r="G261" s="19">
        <v>84</v>
      </c>
    </row>
    <row r="262" spans="3:7">
      <c r="C262" t="s">
        <v>8</v>
      </c>
      <c r="D262" t="s">
        <v>6</v>
      </c>
      <c r="E262" t="s">
        <v>41</v>
      </c>
      <c r="F262" s="18">
        <v>434</v>
      </c>
      <c r="G262" s="19">
        <v>87</v>
      </c>
    </row>
    <row r="263" spans="3:7">
      <c r="C263" t="s">
        <v>23</v>
      </c>
      <c r="D263" t="s">
        <v>20</v>
      </c>
      <c r="E263" t="s">
        <v>7</v>
      </c>
      <c r="F263" s="18">
        <v>10129</v>
      </c>
      <c r="G263" s="19">
        <v>312</v>
      </c>
    </row>
    <row r="264" spans="3:7">
      <c r="C264" t="s">
        <v>27</v>
      </c>
      <c r="D264" t="s">
        <v>17</v>
      </c>
      <c r="E264" t="s">
        <v>40</v>
      </c>
      <c r="F264" s="18">
        <v>1652</v>
      </c>
      <c r="G264" s="19">
        <v>102</v>
      </c>
    </row>
    <row r="265" spans="3:7">
      <c r="C265" t="s">
        <v>8</v>
      </c>
      <c r="D265" t="s">
        <v>20</v>
      </c>
      <c r="E265" t="s">
        <v>41</v>
      </c>
      <c r="F265" s="18">
        <v>6433</v>
      </c>
      <c r="G265" s="19">
        <v>78</v>
      </c>
    </row>
    <row r="266" spans="3:7">
      <c r="C266" t="s">
        <v>27</v>
      </c>
      <c r="D266" t="s">
        <v>30</v>
      </c>
      <c r="E266" t="s">
        <v>34</v>
      </c>
      <c r="F266" s="18">
        <v>2212</v>
      </c>
      <c r="G266" s="19">
        <v>117</v>
      </c>
    </row>
    <row r="267" spans="3:7">
      <c r="C267" t="s">
        <v>13</v>
      </c>
      <c r="D267" t="s">
        <v>9</v>
      </c>
      <c r="E267" t="s">
        <v>36</v>
      </c>
      <c r="F267" s="18">
        <v>609</v>
      </c>
      <c r="G267" s="19">
        <v>99</v>
      </c>
    </row>
    <row r="268" spans="3:7">
      <c r="C268" t="s">
        <v>5</v>
      </c>
      <c r="D268" t="s">
        <v>9</v>
      </c>
      <c r="E268" t="s">
        <v>38</v>
      </c>
      <c r="F268" s="18">
        <v>1638</v>
      </c>
      <c r="G268" s="19">
        <v>48</v>
      </c>
    </row>
    <row r="269" spans="3:7">
      <c r="C269" t="s">
        <v>23</v>
      </c>
      <c r="D269" t="s">
        <v>30</v>
      </c>
      <c r="E269" t="s">
        <v>37</v>
      </c>
      <c r="F269" s="18">
        <v>3829</v>
      </c>
      <c r="G269" s="19">
        <v>24</v>
      </c>
    </row>
    <row r="270" spans="3:7">
      <c r="C270" t="s">
        <v>5</v>
      </c>
      <c r="D270" t="s">
        <v>17</v>
      </c>
      <c r="E270" t="s">
        <v>37</v>
      </c>
      <c r="F270" s="18">
        <v>5775</v>
      </c>
      <c r="G270" s="19">
        <v>42</v>
      </c>
    </row>
    <row r="271" spans="3:7">
      <c r="C271" t="s">
        <v>16</v>
      </c>
      <c r="D271" t="s">
        <v>9</v>
      </c>
      <c r="E271" t="s">
        <v>33</v>
      </c>
      <c r="F271" s="18">
        <v>1071</v>
      </c>
      <c r="G271" s="19">
        <v>270</v>
      </c>
    </row>
    <row r="272" spans="3:7">
      <c r="C272" t="s">
        <v>8</v>
      </c>
      <c r="D272" t="s">
        <v>14</v>
      </c>
      <c r="E272" t="s">
        <v>34</v>
      </c>
      <c r="F272" s="18">
        <v>5019</v>
      </c>
      <c r="G272" s="19">
        <v>150</v>
      </c>
    </row>
    <row r="273" spans="3:7">
      <c r="C273" t="s">
        <v>26</v>
      </c>
      <c r="D273" t="s">
        <v>6</v>
      </c>
      <c r="E273" t="s">
        <v>37</v>
      </c>
      <c r="F273" s="18">
        <v>2863</v>
      </c>
      <c r="G273" s="19">
        <v>42</v>
      </c>
    </row>
    <row r="274" spans="3:7">
      <c r="C274" t="s">
        <v>5</v>
      </c>
      <c r="D274" t="s">
        <v>9</v>
      </c>
      <c r="E274" t="s">
        <v>32</v>
      </c>
      <c r="F274" s="18">
        <v>1617</v>
      </c>
      <c r="G274" s="19">
        <v>126</v>
      </c>
    </row>
    <row r="275" spans="3:7">
      <c r="C275" t="s">
        <v>16</v>
      </c>
      <c r="D275" t="s">
        <v>6</v>
      </c>
      <c r="E275" t="s">
        <v>42</v>
      </c>
      <c r="F275" s="18">
        <v>6818</v>
      </c>
      <c r="G275" s="19">
        <v>6</v>
      </c>
    </row>
    <row r="276" spans="3:7">
      <c r="C276" t="s">
        <v>27</v>
      </c>
      <c r="D276" t="s">
        <v>9</v>
      </c>
      <c r="E276" t="s">
        <v>37</v>
      </c>
      <c r="F276" s="18">
        <v>6657</v>
      </c>
      <c r="G276" s="19">
        <v>276</v>
      </c>
    </row>
    <row r="277" spans="3:7">
      <c r="C277" t="s">
        <v>27</v>
      </c>
      <c r="D277" t="s">
        <v>30</v>
      </c>
      <c r="E277" t="s">
        <v>28</v>
      </c>
      <c r="F277" s="18">
        <v>2919</v>
      </c>
      <c r="G277" s="19">
        <v>93</v>
      </c>
    </row>
    <row r="278" spans="3:7">
      <c r="C278" t="s">
        <v>26</v>
      </c>
      <c r="D278" t="s">
        <v>14</v>
      </c>
      <c r="E278" t="s">
        <v>21</v>
      </c>
      <c r="F278" s="18">
        <v>3094</v>
      </c>
      <c r="G278" s="19">
        <v>246</v>
      </c>
    </row>
    <row r="279" spans="3:7">
      <c r="C279" t="s">
        <v>16</v>
      </c>
      <c r="D279" t="s">
        <v>17</v>
      </c>
      <c r="E279" t="s">
        <v>38</v>
      </c>
      <c r="F279" s="18">
        <v>2989</v>
      </c>
      <c r="G279" s="19">
        <v>3</v>
      </c>
    </row>
    <row r="280" spans="3:7">
      <c r="C280" t="s">
        <v>8</v>
      </c>
      <c r="D280" t="s">
        <v>20</v>
      </c>
      <c r="E280" t="s">
        <v>39</v>
      </c>
      <c r="F280" s="18">
        <v>2268</v>
      </c>
      <c r="G280" s="19">
        <v>63</v>
      </c>
    </row>
    <row r="281" spans="3:7">
      <c r="C281" t="s">
        <v>25</v>
      </c>
      <c r="D281" t="s">
        <v>9</v>
      </c>
      <c r="E281" t="s">
        <v>21</v>
      </c>
      <c r="F281" s="18">
        <v>4753</v>
      </c>
      <c r="G281" s="19">
        <v>246</v>
      </c>
    </row>
    <row r="282" spans="3:7">
      <c r="C282" t="s">
        <v>26</v>
      </c>
      <c r="D282" t="s">
        <v>30</v>
      </c>
      <c r="E282" t="s">
        <v>36</v>
      </c>
      <c r="F282" s="18">
        <v>7511</v>
      </c>
      <c r="G282" s="19">
        <v>120</v>
      </c>
    </row>
    <row r="283" spans="3:7">
      <c r="C283" t="s">
        <v>26</v>
      </c>
      <c r="D283" t="s">
        <v>20</v>
      </c>
      <c r="E283" t="s">
        <v>21</v>
      </c>
      <c r="F283" s="18">
        <v>4326</v>
      </c>
      <c r="G283" s="19">
        <v>348</v>
      </c>
    </row>
    <row r="284" spans="3:7">
      <c r="C284" t="s">
        <v>13</v>
      </c>
      <c r="D284" t="s">
        <v>30</v>
      </c>
      <c r="E284" t="s">
        <v>34</v>
      </c>
      <c r="F284" s="18">
        <v>4935</v>
      </c>
      <c r="G284" s="19">
        <v>126</v>
      </c>
    </row>
    <row r="285" spans="3:7">
      <c r="C285" t="s">
        <v>16</v>
      </c>
      <c r="D285" t="s">
        <v>9</v>
      </c>
      <c r="E285" t="s">
        <v>7</v>
      </c>
      <c r="F285" s="18">
        <v>4781</v>
      </c>
      <c r="G285" s="19">
        <v>123</v>
      </c>
    </row>
    <row r="286" spans="3:7">
      <c r="C286" t="s">
        <v>25</v>
      </c>
      <c r="D286" t="s">
        <v>20</v>
      </c>
      <c r="E286" t="s">
        <v>18</v>
      </c>
      <c r="F286" s="18">
        <v>7483</v>
      </c>
      <c r="G286" s="19">
        <v>45</v>
      </c>
    </row>
    <row r="287" spans="3:7">
      <c r="C287" t="s">
        <v>35</v>
      </c>
      <c r="D287" t="s">
        <v>20</v>
      </c>
      <c r="E287" t="s">
        <v>12</v>
      </c>
      <c r="F287" s="18">
        <v>6860</v>
      </c>
      <c r="G287" s="19">
        <v>126</v>
      </c>
    </row>
    <row r="288" spans="3:7">
      <c r="C288" t="s">
        <v>5</v>
      </c>
      <c r="D288" t="s">
        <v>6</v>
      </c>
      <c r="E288" t="s">
        <v>32</v>
      </c>
      <c r="F288" s="18">
        <v>9002</v>
      </c>
      <c r="G288" s="19">
        <v>72</v>
      </c>
    </row>
    <row r="289" spans="3:7">
      <c r="C289" t="s">
        <v>16</v>
      </c>
      <c r="D289" t="s">
        <v>14</v>
      </c>
      <c r="E289" t="s">
        <v>32</v>
      </c>
      <c r="F289" s="18">
        <v>1400</v>
      </c>
      <c r="G289" s="19">
        <v>135</v>
      </c>
    </row>
    <row r="290" spans="3:7">
      <c r="C290" t="s">
        <v>35</v>
      </c>
      <c r="D290" t="s">
        <v>30</v>
      </c>
      <c r="E290" t="s">
        <v>22</v>
      </c>
      <c r="F290" s="18">
        <v>4053</v>
      </c>
      <c r="G290" s="19">
        <v>24</v>
      </c>
    </row>
    <row r="291" spans="3:7">
      <c r="C291" t="s">
        <v>23</v>
      </c>
      <c r="D291" t="s">
        <v>14</v>
      </c>
      <c r="E291" t="s">
        <v>21</v>
      </c>
      <c r="F291" s="18">
        <v>2149</v>
      </c>
      <c r="G291" s="19">
        <v>117</v>
      </c>
    </row>
    <row r="292" spans="3:7">
      <c r="C292" t="s">
        <v>27</v>
      </c>
      <c r="D292" t="s">
        <v>17</v>
      </c>
      <c r="E292" t="s">
        <v>32</v>
      </c>
      <c r="F292" s="18">
        <v>3640</v>
      </c>
      <c r="G292" s="19">
        <v>51</v>
      </c>
    </row>
    <row r="293" spans="3:7">
      <c r="C293" t="s">
        <v>26</v>
      </c>
      <c r="D293" t="s">
        <v>17</v>
      </c>
      <c r="E293" t="s">
        <v>34</v>
      </c>
      <c r="F293" s="18">
        <v>630</v>
      </c>
      <c r="G293" s="19">
        <v>36</v>
      </c>
    </row>
    <row r="294" spans="3:7">
      <c r="C294" t="s">
        <v>11</v>
      </c>
      <c r="D294" t="s">
        <v>9</v>
      </c>
      <c r="E294" t="s">
        <v>39</v>
      </c>
      <c r="F294" s="18">
        <v>2429</v>
      </c>
      <c r="G294" s="19">
        <v>144</v>
      </c>
    </row>
    <row r="295" spans="3:7">
      <c r="C295" t="s">
        <v>11</v>
      </c>
      <c r="D295" t="s">
        <v>14</v>
      </c>
      <c r="E295" t="s">
        <v>18</v>
      </c>
      <c r="F295" s="18">
        <v>2142</v>
      </c>
      <c r="G295" s="19">
        <v>114</v>
      </c>
    </row>
    <row r="296" spans="3:7">
      <c r="C296" t="s">
        <v>23</v>
      </c>
      <c r="D296" t="s">
        <v>6</v>
      </c>
      <c r="E296" t="s">
        <v>7</v>
      </c>
      <c r="F296" s="18">
        <v>6454</v>
      </c>
      <c r="G296" s="19">
        <v>54</v>
      </c>
    </row>
    <row r="297" spans="3:7">
      <c r="C297" t="s">
        <v>23</v>
      </c>
      <c r="D297" t="s">
        <v>6</v>
      </c>
      <c r="E297" t="s">
        <v>29</v>
      </c>
      <c r="F297" s="18">
        <v>4487</v>
      </c>
      <c r="G297" s="19">
        <v>333</v>
      </c>
    </row>
    <row r="298" spans="3:7">
      <c r="C298" t="s">
        <v>27</v>
      </c>
      <c r="D298" t="s">
        <v>6</v>
      </c>
      <c r="E298" t="s">
        <v>12</v>
      </c>
      <c r="F298" s="18">
        <v>938</v>
      </c>
      <c r="G298" s="19">
        <v>366</v>
      </c>
    </row>
    <row r="299" spans="3:7">
      <c r="C299" t="s">
        <v>27</v>
      </c>
      <c r="D299" t="s">
        <v>20</v>
      </c>
      <c r="E299" t="s">
        <v>42</v>
      </c>
      <c r="F299" s="18">
        <v>8841</v>
      </c>
      <c r="G299" s="19">
        <v>303</v>
      </c>
    </row>
    <row r="300" spans="3:7">
      <c r="C300" t="s">
        <v>26</v>
      </c>
      <c r="D300" t="s">
        <v>17</v>
      </c>
      <c r="E300" t="s">
        <v>19</v>
      </c>
      <c r="F300" s="18">
        <v>4018</v>
      </c>
      <c r="G300" s="19">
        <v>126</v>
      </c>
    </row>
    <row r="301" spans="3:7">
      <c r="C301" t="s">
        <v>13</v>
      </c>
      <c r="D301" t="s">
        <v>6</v>
      </c>
      <c r="E301" t="s">
        <v>37</v>
      </c>
      <c r="F301" s="18">
        <v>714</v>
      </c>
      <c r="G301" s="19">
        <v>231</v>
      </c>
    </row>
    <row r="302" spans="3:7">
      <c r="C302" t="s">
        <v>11</v>
      </c>
      <c r="D302" t="s">
        <v>20</v>
      </c>
      <c r="E302" t="s">
        <v>18</v>
      </c>
      <c r="F302" s="18">
        <v>3850</v>
      </c>
      <c r="G302" s="19">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083-98CA-408B-8829-2B8663C68D1A}">
  <dimension ref="A1:P297"/>
  <sheetViews>
    <sheetView workbookViewId="0">
      <selection activeCell="E11" sqref="E11"/>
    </sheetView>
  </sheetViews>
  <sheetFormatPr defaultRowHeight="14.25"/>
  <cols>
    <col min="1" max="1" width="3.73046875" customWidth="1"/>
    <col min="2" max="2" width="4.33203125" customWidth="1"/>
    <col min="3" max="3" width="12.73046875" customWidth="1"/>
    <col min="4" max="4" width="12.06640625" bestFit="1" customWidth="1"/>
    <col min="5" max="5" width="10" customWidth="1"/>
    <col min="6" max="6" width="7.796875" style="47" customWidth="1"/>
    <col min="15" max="15" width="9.53125" bestFit="1" customWidth="1"/>
  </cols>
  <sheetData>
    <row r="1" spans="1:16" s="1" customFormat="1" ht="36" customHeight="1">
      <c r="A1" s="20"/>
      <c r="B1" s="21"/>
      <c r="C1" s="9" t="s">
        <v>74</v>
      </c>
      <c r="D1" s="10"/>
      <c r="E1" s="10"/>
      <c r="F1" s="10"/>
      <c r="G1" s="11"/>
      <c r="H1" s="11"/>
      <c r="I1" s="11"/>
      <c r="J1" s="11"/>
      <c r="K1" s="11"/>
      <c r="L1" s="11"/>
      <c r="M1" s="11"/>
      <c r="N1" s="10"/>
      <c r="O1" s="10"/>
    </row>
    <row r="2" spans="1:16" s="1" customFormat="1">
      <c r="F2" s="3"/>
      <c r="N2" s="3"/>
      <c r="O2" s="3"/>
    </row>
    <row r="3" spans="1:16" s="1" customFormat="1">
      <c r="C3" s="51" t="s">
        <v>85</v>
      </c>
      <c r="D3" s="51" t="s">
        <v>3</v>
      </c>
      <c r="E3" s="51"/>
      <c r="F3" s="51" t="s">
        <v>4</v>
      </c>
      <c r="N3" s="1" t="s">
        <v>75</v>
      </c>
      <c r="O3" s="3" t="s">
        <v>3</v>
      </c>
      <c r="P3" s="3" t="s">
        <v>4</v>
      </c>
    </row>
    <row r="4" spans="1:16" s="1" customFormat="1">
      <c r="C4" s="48" t="s">
        <v>6</v>
      </c>
      <c r="D4" s="49">
        <f>SUMIFS(Data[Amount],Data[Geography],C4)</f>
        <v>218813</v>
      </c>
      <c r="E4" s="49">
        <f>D4</f>
        <v>218813</v>
      </c>
      <c r="F4" s="52">
        <f>SUMIFS(Data[Units],Data[Geography],C4)</f>
        <v>7431</v>
      </c>
      <c r="N4" s="1" t="s">
        <v>30</v>
      </c>
      <c r="O4" s="22">
        <f>SUMIFS('[1]Master Data'!$F$5:$F$304,'[1]Master Data'!$D$5:$D$304,N4)</f>
        <v>252469</v>
      </c>
      <c r="P4" s="23">
        <f>SUMIFS('[1]Master Data'!$G$5:$G$304,'[1]Master Data'!$D$5:$D$304,N4)</f>
        <v>8760</v>
      </c>
    </row>
    <row r="5" spans="1:16" s="1" customFormat="1">
      <c r="C5" s="48" t="s">
        <v>9</v>
      </c>
      <c r="D5" s="49">
        <f>SUMIFS(Data[Amount],Data[Geography],C5)</f>
        <v>189434</v>
      </c>
      <c r="E5" s="49">
        <f t="shared" ref="E5:E9" si="0">D5</f>
        <v>189434</v>
      </c>
      <c r="F5" s="52">
        <f>SUMIFS(Data[Units],Data[Geography],C5)</f>
        <v>10158</v>
      </c>
      <c r="N5" s="1" t="s">
        <v>14</v>
      </c>
      <c r="O5" s="22">
        <f>SUMIFS('[1]Master Data'!$F$5:$F$304,'[1]Master Data'!$D$5:$D$304,N5)</f>
        <v>237944</v>
      </c>
      <c r="P5" s="23">
        <f>SUMIFS('[1]Master Data'!$G$5:$G$304,'[1]Master Data'!$D$5:$D$304,N5)</f>
        <v>7302</v>
      </c>
    </row>
    <row r="6" spans="1:16" s="1" customFormat="1">
      <c r="C6" s="48" t="s">
        <v>14</v>
      </c>
      <c r="D6" s="49">
        <f>SUMIFS(Data[Amount],Data[Geography],C6)</f>
        <v>237944</v>
      </c>
      <c r="E6" s="49">
        <f t="shared" si="0"/>
        <v>237944</v>
      </c>
      <c r="F6" s="52">
        <f>SUMIFS(Data[Units],Data[Geography],C6)</f>
        <v>7302</v>
      </c>
      <c r="N6" s="1" t="s">
        <v>6</v>
      </c>
      <c r="O6" s="22">
        <f>SUMIFS('[1]Master Data'!$F$5:$F$304,'[1]Master Data'!$D$5:$D$304,N6)</f>
        <v>218813</v>
      </c>
      <c r="P6" s="23">
        <f>SUMIFS('[1]Master Data'!$G$5:$G$304,'[1]Master Data'!$D$5:$D$304,N6)</f>
        <v>7431</v>
      </c>
    </row>
    <row r="7" spans="1:16" s="1" customFormat="1">
      <c r="C7" s="48" t="s">
        <v>17</v>
      </c>
      <c r="D7" s="49">
        <f>SUMIFS(Data[Amount],Data[Geography],C7)</f>
        <v>173530</v>
      </c>
      <c r="E7" s="49">
        <f t="shared" si="0"/>
        <v>173530</v>
      </c>
      <c r="F7" s="52">
        <f>SUMIFS(Data[Units],Data[Geography],C7)</f>
        <v>5745</v>
      </c>
      <c r="N7" s="1" t="s">
        <v>9</v>
      </c>
      <c r="O7" s="22">
        <f>SUMIFS('[1]Master Data'!$F$5:$F$304,'[1]Master Data'!$D$5:$D$304,N7)</f>
        <v>189434</v>
      </c>
      <c r="P7" s="23">
        <f>SUMIFS('[1]Master Data'!$G$5:$G$304,'[1]Master Data'!$D$5:$D$304,N7)</f>
        <v>10158</v>
      </c>
    </row>
    <row r="8" spans="1:16" s="1" customFormat="1">
      <c r="C8" s="48" t="s">
        <v>20</v>
      </c>
      <c r="D8" s="49">
        <f>SUMIFS(Data[Amount],Data[Geography],C8)</f>
        <v>168679</v>
      </c>
      <c r="E8" s="49">
        <f t="shared" si="0"/>
        <v>168679</v>
      </c>
      <c r="F8" s="52">
        <f>SUMIFS(Data[Units],Data[Geography],C8)</f>
        <v>6264</v>
      </c>
      <c r="N8" s="1" t="s">
        <v>17</v>
      </c>
      <c r="O8" s="22">
        <f>SUMIFS('[1]Master Data'!$F$5:$F$304,'[1]Master Data'!$D$5:$D$304,N8)</f>
        <v>173530</v>
      </c>
      <c r="P8" s="23">
        <f>SUMIFS('[1]Master Data'!$G$5:$G$304,'[1]Master Data'!$D$5:$D$304,N8)</f>
        <v>5745</v>
      </c>
    </row>
    <row r="9" spans="1:16" s="1" customFormat="1">
      <c r="C9" s="48" t="s">
        <v>30</v>
      </c>
      <c r="D9" s="49">
        <f>SUMIFS(Data[Amount],Data[Geography],C9)</f>
        <v>252469</v>
      </c>
      <c r="E9" s="49">
        <f t="shared" si="0"/>
        <v>252469</v>
      </c>
      <c r="F9" s="52">
        <f>SUMIFS(Data[Units],Data[Geography],C9)</f>
        <v>8760</v>
      </c>
      <c r="N9" s="1" t="s">
        <v>20</v>
      </c>
      <c r="O9" s="22">
        <f>SUMIFS('[1]Master Data'!$F$5:$F$304,'[1]Master Data'!$D$5:$D$304,N9)</f>
        <v>168679</v>
      </c>
      <c r="P9" s="23">
        <f>SUMIFS('[1]Master Data'!$G$5:$G$304,'[1]Master Data'!$D$5:$D$304,N9)</f>
        <v>6264</v>
      </c>
    </row>
    <row r="10" spans="1:16" s="1" customFormat="1">
      <c r="C10" s="53" t="s">
        <v>86</v>
      </c>
      <c r="D10" s="54">
        <f>SUM(D4:D9)</f>
        <v>1240869</v>
      </c>
      <c r="E10" s="50"/>
      <c r="F10" s="55">
        <f>SUM(F4:F9)</f>
        <v>45660</v>
      </c>
      <c r="O10" s="3"/>
      <c r="P10" s="3"/>
    </row>
    <row r="11" spans="1:16" s="1" customFormat="1">
      <c r="C11"/>
      <c r="F11" s="3"/>
    </row>
    <row r="12" spans="1:16" s="1" customFormat="1">
      <c r="C12"/>
      <c r="F12" s="3"/>
    </row>
    <row r="13" spans="1:16" s="1" customFormat="1">
      <c r="C13"/>
      <c r="F13" s="3"/>
    </row>
    <row r="14" spans="1:16" s="1" customFormat="1">
      <c r="C14"/>
      <c r="F14" s="3"/>
    </row>
    <row r="15" spans="1:16" s="1" customFormat="1">
      <c r="C15"/>
      <c r="F15" s="3"/>
    </row>
    <row r="16" spans="1:16" s="1" customFormat="1">
      <c r="C16"/>
      <c r="F16" s="3"/>
    </row>
    <row r="17" spans="3:6" s="1" customFormat="1">
      <c r="C17"/>
      <c r="F17" s="3"/>
    </row>
    <row r="18" spans="3:6" s="1" customFormat="1">
      <c r="C18"/>
      <c r="F18" s="3"/>
    </row>
    <row r="19" spans="3:6" s="1" customFormat="1">
      <c r="C19"/>
      <c r="F19" s="3"/>
    </row>
    <row r="20" spans="3:6" s="1" customFormat="1">
      <c r="C20"/>
      <c r="F20" s="3"/>
    </row>
    <row r="21" spans="3:6" s="1" customFormat="1">
      <c r="C21"/>
      <c r="F21" s="3"/>
    </row>
    <row r="22" spans="3:6" s="1" customFormat="1">
      <c r="C22"/>
      <c r="F22" s="3"/>
    </row>
    <row r="23" spans="3:6" s="1" customFormat="1">
      <c r="C23"/>
      <c r="F23" s="3"/>
    </row>
    <row r="24" spans="3:6" s="1" customFormat="1">
      <c r="C24"/>
      <c r="F24" s="3"/>
    </row>
    <row r="25" spans="3:6" s="1" customFormat="1">
      <c r="C25"/>
      <c r="F25" s="3"/>
    </row>
    <row r="26" spans="3:6" s="1" customFormat="1">
      <c r="C26"/>
      <c r="F26" s="3"/>
    </row>
    <row r="27" spans="3:6" s="1" customFormat="1">
      <c r="C27"/>
      <c r="F27" s="3"/>
    </row>
    <row r="28" spans="3:6" s="1" customFormat="1">
      <c r="C28"/>
      <c r="F28" s="3"/>
    </row>
    <row r="29" spans="3:6" s="1" customFormat="1">
      <c r="C29"/>
      <c r="F29" s="3"/>
    </row>
    <row r="30" spans="3:6" s="1" customFormat="1">
      <c r="C30"/>
      <c r="F30" s="3"/>
    </row>
    <row r="31" spans="3:6" s="1" customFormat="1">
      <c r="C31"/>
      <c r="F31" s="3"/>
    </row>
    <row r="32" spans="3:6" s="1" customFormat="1">
      <c r="C32"/>
      <c r="F32" s="3"/>
    </row>
    <row r="33" spans="3:6" s="1" customFormat="1">
      <c r="C33"/>
      <c r="F33" s="3"/>
    </row>
    <row r="34" spans="3:6" s="1" customFormat="1">
      <c r="C34"/>
      <c r="F34" s="3"/>
    </row>
    <row r="35" spans="3:6" s="1" customFormat="1">
      <c r="C35"/>
      <c r="F35" s="3"/>
    </row>
    <row r="36" spans="3:6" s="1" customFormat="1">
      <c r="C36"/>
      <c r="F36" s="3"/>
    </row>
    <row r="37" spans="3:6" s="1" customFormat="1">
      <c r="C37"/>
      <c r="F37" s="3"/>
    </row>
    <row r="38" spans="3:6" s="1" customFormat="1">
      <c r="C38"/>
      <c r="F38" s="3"/>
    </row>
    <row r="39" spans="3:6" s="1" customFormat="1">
      <c r="C39"/>
      <c r="F39" s="3"/>
    </row>
    <row r="40" spans="3:6" s="1" customFormat="1">
      <c r="C40"/>
      <c r="F40" s="3"/>
    </row>
    <row r="41" spans="3:6" s="1" customFormat="1">
      <c r="C41"/>
      <c r="F41" s="3"/>
    </row>
    <row r="42" spans="3:6" s="1" customFormat="1">
      <c r="C42"/>
      <c r="F42" s="3"/>
    </row>
    <row r="43" spans="3:6" s="1" customFormat="1">
      <c r="C43"/>
      <c r="F43" s="3"/>
    </row>
    <row r="44" spans="3:6" s="1" customFormat="1">
      <c r="C44"/>
      <c r="F44" s="3"/>
    </row>
    <row r="45" spans="3:6" s="1" customFormat="1">
      <c r="C45"/>
      <c r="F45" s="3"/>
    </row>
    <row r="46" spans="3:6" s="1" customFormat="1">
      <c r="C46"/>
      <c r="F46" s="3"/>
    </row>
    <row r="47" spans="3:6" s="1" customFormat="1">
      <c r="C47"/>
      <c r="F47" s="3"/>
    </row>
    <row r="48" spans="3:6" s="1" customFormat="1">
      <c r="C48"/>
      <c r="F48" s="3"/>
    </row>
    <row r="49" spans="3:6" s="1" customFormat="1">
      <c r="C49"/>
      <c r="F49" s="3"/>
    </row>
    <row r="50" spans="3:6" s="1" customFormat="1">
      <c r="C50"/>
      <c r="F50" s="3"/>
    </row>
    <row r="51" spans="3:6" s="1" customFormat="1">
      <c r="C51"/>
      <c r="F51" s="3"/>
    </row>
    <row r="52" spans="3:6" s="1" customFormat="1">
      <c r="C52"/>
      <c r="F52" s="3"/>
    </row>
    <row r="53" spans="3:6" s="1" customFormat="1">
      <c r="C53"/>
      <c r="F53" s="3"/>
    </row>
    <row r="54" spans="3:6" s="1" customFormat="1">
      <c r="C54"/>
      <c r="F54" s="3"/>
    </row>
    <row r="55" spans="3:6" s="1" customFormat="1">
      <c r="C55"/>
      <c r="F55" s="3"/>
    </row>
    <row r="56" spans="3:6" s="1" customFormat="1">
      <c r="C56"/>
      <c r="F56" s="3"/>
    </row>
    <row r="57" spans="3:6" s="1" customFormat="1">
      <c r="C57"/>
      <c r="F57" s="3"/>
    </row>
    <row r="58" spans="3:6" s="1" customFormat="1">
      <c r="C58"/>
      <c r="F58" s="3"/>
    </row>
    <row r="59" spans="3:6" s="1" customFormat="1">
      <c r="C59"/>
      <c r="F59" s="3"/>
    </row>
    <row r="60" spans="3:6" s="1" customFormat="1">
      <c r="C60"/>
      <c r="F60" s="3"/>
    </row>
    <row r="61" spans="3:6" s="1" customFormat="1">
      <c r="C61"/>
      <c r="F61" s="3"/>
    </row>
    <row r="62" spans="3:6" s="1" customFormat="1">
      <c r="C62"/>
      <c r="F62" s="3"/>
    </row>
    <row r="63" spans="3:6" s="1" customFormat="1">
      <c r="C63"/>
      <c r="F63" s="3"/>
    </row>
    <row r="64" spans="3:6" s="1" customFormat="1">
      <c r="C64"/>
      <c r="F64" s="3"/>
    </row>
    <row r="65" spans="3:6" s="1" customFormat="1">
      <c r="C65"/>
      <c r="F65" s="3"/>
    </row>
    <row r="66" spans="3:6" s="1" customFormat="1">
      <c r="C66"/>
      <c r="F66" s="3"/>
    </row>
    <row r="67" spans="3:6" s="1" customFormat="1">
      <c r="C67"/>
      <c r="F67" s="3"/>
    </row>
    <row r="68" spans="3:6" s="1" customFormat="1">
      <c r="C68"/>
      <c r="F68" s="3"/>
    </row>
    <row r="69" spans="3:6" s="1" customFormat="1">
      <c r="C69"/>
      <c r="F69" s="3"/>
    </row>
    <row r="70" spans="3:6" s="1" customFormat="1">
      <c r="C70"/>
      <c r="F70" s="3"/>
    </row>
    <row r="71" spans="3:6" s="1" customFormat="1">
      <c r="C71"/>
      <c r="F71" s="3"/>
    </row>
    <row r="72" spans="3:6" s="1" customFormat="1">
      <c r="C72"/>
      <c r="F72" s="3"/>
    </row>
    <row r="73" spans="3:6" s="1" customFormat="1">
      <c r="C73"/>
      <c r="F73" s="3"/>
    </row>
    <row r="74" spans="3:6" s="1" customFormat="1">
      <c r="C74"/>
      <c r="F74" s="3"/>
    </row>
    <row r="75" spans="3:6" s="1" customFormat="1">
      <c r="C75"/>
      <c r="F75" s="3"/>
    </row>
    <row r="76" spans="3:6" s="1" customFormat="1">
      <c r="C76"/>
      <c r="F76" s="3"/>
    </row>
    <row r="77" spans="3:6" s="1" customFormat="1">
      <c r="C77"/>
      <c r="F77" s="3"/>
    </row>
    <row r="78" spans="3:6" s="1" customFormat="1">
      <c r="C78"/>
      <c r="F78" s="3"/>
    </row>
    <row r="79" spans="3:6" s="1" customFormat="1">
      <c r="C79"/>
      <c r="F79" s="3"/>
    </row>
    <row r="80" spans="3:6" s="1" customFormat="1">
      <c r="C80"/>
      <c r="F80" s="3"/>
    </row>
    <row r="81" spans="3:6" s="1" customFormat="1">
      <c r="C81"/>
      <c r="F81" s="3"/>
    </row>
    <row r="82" spans="3:6" s="1" customFormat="1">
      <c r="C82"/>
      <c r="F82" s="3"/>
    </row>
    <row r="83" spans="3:6" s="1" customFormat="1">
      <c r="C83"/>
      <c r="F83" s="3"/>
    </row>
    <row r="84" spans="3:6" s="1" customFormat="1">
      <c r="C84"/>
      <c r="F84" s="3"/>
    </row>
    <row r="85" spans="3:6" s="1" customFormat="1">
      <c r="C85"/>
      <c r="F85" s="3"/>
    </row>
    <row r="86" spans="3:6" s="1" customFormat="1">
      <c r="C86"/>
      <c r="F86" s="3"/>
    </row>
    <row r="87" spans="3:6" s="1" customFormat="1">
      <c r="C87"/>
      <c r="F87" s="3"/>
    </row>
    <row r="88" spans="3:6" s="1" customFormat="1">
      <c r="C88"/>
      <c r="F88" s="3"/>
    </row>
    <row r="89" spans="3:6" s="1" customFormat="1">
      <c r="C89"/>
      <c r="F89" s="3"/>
    </row>
    <row r="90" spans="3:6" s="1" customFormat="1">
      <c r="C90"/>
      <c r="F90" s="3"/>
    </row>
    <row r="91" spans="3:6" s="1" customFormat="1">
      <c r="C91"/>
      <c r="F91" s="3"/>
    </row>
    <row r="92" spans="3:6" s="1" customFormat="1">
      <c r="C92"/>
      <c r="F92" s="3"/>
    </row>
    <row r="93" spans="3:6" s="1" customFormat="1">
      <c r="C93"/>
      <c r="F93" s="3"/>
    </row>
    <row r="94" spans="3:6" s="1" customFormat="1">
      <c r="C94"/>
      <c r="F94" s="3"/>
    </row>
    <row r="95" spans="3:6" s="1" customFormat="1">
      <c r="C95"/>
      <c r="F95" s="3"/>
    </row>
    <row r="96" spans="3:6" s="1" customFormat="1">
      <c r="C96"/>
      <c r="F96" s="3"/>
    </row>
    <row r="97" spans="3:6" s="1" customFormat="1">
      <c r="C97"/>
      <c r="F97" s="3"/>
    </row>
    <row r="98" spans="3:6" s="1" customFormat="1">
      <c r="C98"/>
      <c r="F98" s="3"/>
    </row>
    <row r="99" spans="3:6" s="1" customFormat="1">
      <c r="C99"/>
      <c r="F99" s="3"/>
    </row>
    <row r="100" spans="3:6" s="1" customFormat="1">
      <c r="C100"/>
      <c r="F100" s="3"/>
    </row>
    <row r="101" spans="3:6" s="1" customFormat="1">
      <c r="C101"/>
      <c r="F101" s="3"/>
    </row>
    <row r="102" spans="3:6" s="1" customFormat="1">
      <c r="C102"/>
      <c r="F102" s="3"/>
    </row>
    <row r="103" spans="3:6" s="1" customFormat="1">
      <c r="C103"/>
      <c r="F103" s="3"/>
    </row>
    <row r="104" spans="3:6" s="1" customFormat="1">
      <c r="C104"/>
      <c r="F104" s="3"/>
    </row>
    <row r="105" spans="3:6" s="1" customFormat="1">
      <c r="C105"/>
      <c r="F105" s="3"/>
    </row>
    <row r="106" spans="3:6" s="1" customFormat="1">
      <c r="C106"/>
      <c r="F106" s="3"/>
    </row>
    <row r="107" spans="3:6" s="1" customFormat="1">
      <c r="C107"/>
      <c r="F107" s="3"/>
    </row>
    <row r="108" spans="3:6" s="1" customFormat="1">
      <c r="C108"/>
      <c r="F108" s="3"/>
    </row>
    <row r="109" spans="3:6" s="1" customFormat="1">
      <c r="C109"/>
      <c r="F109" s="3"/>
    </row>
    <row r="110" spans="3:6" s="1" customFormat="1">
      <c r="C110"/>
      <c r="F110" s="3"/>
    </row>
    <row r="111" spans="3:6" s="1" customFormat="1">
      <c r="C111"/>
      <c r="F111" s="3"/>
    </row>
    <row r="112" spans="3:6" s="1" customFormat="1">
      <c r="C112"/>
      <c r="F112" s="3"/>
    </row>
    <row r="113" spans="3:6" s="1" customFormat="1">
      <c r="C113"/>
      <c r="F113" s="3"/>
    </row>
    <row r="114" spans="3:6" s="1" customFormat="1">
      <c r="C114"/>
      <c r="F114" s="3"/>
    </row>
    <row r="115" spans="3:6" s="1" customFormat="1">
      <c r="C115"/>
      <c r="F115" s="3"/>
    </row>
    <row r="116" spans="3:6" s="1" customFormat="1">
      <c r="C116"/>
      <c r="F116" s="3"/>
    </row>
    <row r="117" spans="3:6" s="1" customFormat="1">
      <c r="C117"/>
      <c r="F117" s="3"/>
    </row>
    <row r="118" spans="3:6" s="1" customFormat="1">
      <c r="C118"/>
      <c r="F118" s="3"/>
    </row>
    <row r="119" spans="3:6" s="1" customFormat="1">
      <c r="C119"/>
      <c r="F119" s="3"/>
    </row>
    <row r="120" spans="3:6" s="1" customFormat="1">
      <c r="C120"/>
      <c r="F120" s="3"/>
    </row>
    <row r="121" spans="3:6" s="1" customFormat="1">
      <c r="C121"/>
      <c r="F121" s="3"/>
    </row>
    <row r="122" spans="3:6" s="1" customFormat="1">
      <c r="C122"/>
      <c r="F122" s="3"/>
    </row>
    <row r="123" spans="3:6" s="1" customFormat="1">
      <c r="C123"/>
      <c r="F123" s="3"/>
    </row>
    <row r="124" spans="3:6" s="1" customFormat="1">
      <c r="C124"/>
      <c r="F124" s="3"/>
    </row>
    <row r="125" spans="3:6" s="1" customFormat="1">
      <c r="C125"/>
      <c r="F125" s="3"/>
    </row>
    <row r="126" spans="3:6" s="1" customFormat="1">
      <c r="C126"/>
      <c r="F126" s="3"/>
    </row>
    <row r="127" spans="3:6" s="1" customFormat="1">
      <c r="C127"/>
      <c r="F127" s="3"/>
    </row>
    <row r="128" spans="3:6" s="1" customFormat="1">
      <c r="C128"/>
      <c r="F128" s="3"/>
    </row>
    <row r="129" spans="3:6" s="1" customFormat="1">
      <c r="C129"/>
      <c r="F129" s="3"/>
    </row>
    <row r="130" spans="3:6" s="1" customFormat="1">
      <c r="C130"/>
      <c r="F130" s="3"/>
    </row>
    <row r="131" spans="3:6" s="1" customFormat="1">
      <c r="C131"/>
      <c r="F131" s="3"/>
    </row>
    <row r="132" spans="3:6" s="1" customFormat="1">
      <c r="C132"/>
      <c r="F132" s="3"/>
    </row>
    <row r="133" spans="3:6" s="1" customFormat="1">
      <c r="C133"/>
      <c r="F133" s="3"/>
    </row>
    <row r="134" spans="3:6" s="1" customFormat="1">
      <c r="C134"/>
      <c r="F134" s="3"/>
    </row>
    <row r="135" spans="3:6" s="1" customFormat="1">
      <c r="C135"/>
      <c r="F135" s="3"/>
    </row>
    <row r="136" spans="3:6" s="1" customFormat="1">
      <c r="C136"/>
      <c r="F136" s="3"/>
    </row>
    <row r="137" spans="3:6" s="1" customFormat="1">
      <c r="C137"/>
      <c r="F137" s="3"/>
    </row>
    <row r="138" spans="3:6" s="1" customFormat="1">
      <c r="C138"/>
      <c r="F138" s="3"/>
    </row>
    <row r="139" spans="3:6" s="1" customFormat="1">
      <c r="C139"/>
      <c r="F139" s="3"/>
    </row>
    <row r="140" spans="3:6" s="1" customFormat="1">
      <c r="C140"/>
      <c r="F140" s="3"/>
    </row>
    <row r="141" spans="3:6" s="1" customFormat="1">
      <c r="C141"/>
      <c r="F141" s="3"/>
    </row>
    <row r="142" spans="3:6" s="1" customFormat="1">
      <c r="C142"/>
      <c r="F142" s="3"/>
    </row>
    <row r="143" spans="3:6" s="1" customFormat="1">
      <c r="C143"/>
      <c r="F143" s="3"/>
    </row>
    <row r="144" spans="3:6" s="1" customFormat="1">
      <c r="C144"/>
      <c r="F144" s="3"/>
    </row>
    <row r="145" spans="3:6" s="1" customFormat="1">
      <c r="C145"/>
      <c r="F145" s="3"/>
    </row>
    <row r="146" spans="3:6" s="1" customFormat="1">
      <c r="C146"/>
      <c r="F146" s="3"/>
    </row>
    <row r="147" spans="3:6" s="1" customFormat="1">
      <c r="C147"/>
      <c r="F147" s="3"/>
    </row>
    <row r="148" spans="3:6" s="1" customFormat="1">
      <c r="C148"/>
      <c r="F148" s="3"/>
    </row>
    <row r="149" spans="3:6" s="1" customFormat="1">
      <c r="C149"/>
      <c r="F149" s="3"/>
    </row>
    <row r="150" spans="3:6" s="1" customFormat="1">
      <c r="C150"/>
      <c r="F150" s="3"/>
    </row>
    <row r="151" spans="3:6" s="1" customFormat="1">
      <c r="C151"/>
      <c r="F151" s="3"/>
    </row>
    <row r="152" spans="3:6" s="1" customFormat="1">
      <c r="C152"/>
      <c r="F152" s="3"/>
    </row>
    <row r="153" spans="3:6" s="1" customFormat="1">
      <c r="C153"/>
      <c r="F153" s="3"/>
    </row>
    <row r="154" spans="3:6" s="1" customFormat="1">
      <c r="C154"/>
      <c r="F154" s="3"/>
    </row>
    <row r="155" spans="3:6" s="1" customFormat="1">
      <c r="C155"/>
      <c r="F155" s="3"/>
    </row>
    <row r="156" spans="3:6" s="1" customFormat="1">
      <c r="C156"/>
      <c r="F156" s="3"/>
    </row>
    <row r="157" spans="3:6" s="1" customFormat="1">
      <c r="C157"/>
      <c r="F157" s="3"/>
    </row>
    <row r="158" spans="3:6" s="1" customFormat="1">
      <c r="C158"/>
      <c r="F158" s="3"/>
    </row>
    <row r="159" spans="3:6" s="1" customFormat="1">
      <c r="C159"/>
      <c r="F159" s="3"/>
    </row>
    <row r="160" spans="3:6" s="1" customFormat="1">
      <c r="C160"/>
      <c r="F160" s="3"/>
    </row>
    <row r="161" spans="3:6" s="1" customFormat="1">
      <c r="C161"/>
      <c r="F161" s="3"/>
    </row>
    <row r="162" spans="3:6" s="1" customFormat="1">
      <c r="C162"/>
      <c r="F162" s="3"/>
    </row>
    <row r="163" spans="3:6" s="1" customFormat="1">
      <c r="C163"/>
      <c r="F163" s="3"/>
    </row>
    <row r="164" spans="3:6" s="1" customFormat="1">
      <c r="C164"/>
      <c r="F164" s="3"/>
    </row>
    <row r="165" spans="3:6" s="1" customFormat="1">
      <c r="C165"/>
      <c r="F165" s="3"/>
    </row>
    <row r="166" spans="3:6" s="1" customFormat="1">
      <c r="C166"/>
      <c r="F166" s="3"/>
    </row>
    <row r="167" spans="3:6" s="1" customFormat="1">
      <c r="C167"/>
      <c r="F167" s="3"/>
    </row>
    <row r="168" spans="3:6" s="1" customFormat="1">
      <c r="C168"/>
      <c r="F168" s="3"/>
    </row>
    <row r="169" spans="3:6" s="1" customFormat="1">
      <c r="C169"/>
      <c r="F169" s="3"/>
    </row>
    <row r="170" spans="3:6" s="1" customFormat="1">
      <c r="C170"/>
      <c r="F170" s="3"/>
    </row>
    <row r="171" spans="3:6" s="1" customFormat="1">
      <c r="C171"/>
      <c r="F171" s="3"/>
    </row>
    <row r="172" spans="3:6" s="1" customFormat="1">
      <c r="C172"/>
      <c r="F172" s="3"/>
    </row>
    <row r="173" spans="3:6" s="1" customFormat="1">
      <c r="C173"/>
      <c r="F173" s="3"/>
    </row>
    <row r="174" spans="3:6" s="1" customFormat="1">
      <c r="C174"/>
      <c r="F174" s="3"/>
    </row>
    <row r="175" spans="3:6" s="1" customFormat="1">
      <c r="C175"/>
      <c r="F175" s="3"/>
    </row>
    <row r="176" spans="3:6" s="1" customFormat="1">
      <c r="C176"/>
      <c r="F176" s="3"/>
    </row>
    <row r="177" spans="3:6" s="1" customFormat="1">
      <c r="C177"/>
      <c r="F177" s="3"/>
    </row>
    <row r="178" spans="3:6" s="1" customFormat="1">
      <c r="C178"/>
      <c r="F178" s="3"/>
    </row>
    <row r="179" spans="3:6" s="1" customFormat="1">
      <c r="C179"/>
      <c r="F179" s="3"/>
    </row>
    <row r="180" spans="3:6" s="1" customFormat="1">
      <c r="C180"/>
      <c r="F180" s="3"/>
    </row>
    <row r="181" spans="3:6" s="1" customFormat="1">
      <c r="C181"/>
      <c r="F181" s="3"/>
    </row>
    <row r="182" spans="3:6" s="1" customFormat="1">
      <c r="C182"/>
      <c r="F182" s="3"/>
    </row>
    <row r="183" spans="3:6" s="1" customFormat="1">
      <c r="C183"/>
      <c r="F183" s="3"/>
    </row>
    <row r="184" spans="3:6" s="1" customFormat="1">
      <c r="C184"/>
      <c r="F184" s="3"/>
    </row>
    <row r="185" spans="3:6" s="1" customFormat="1">
      <c r="C185"/>
      <c r="F185" s="3"/>
    </row>
    <row r="186" spans="3:6" s="1" customFormat="1">
      <c r="C186"/>
      <c r="F186" s="3"/>
    </row>
    <row r="187" spans="3:6" s="1" customFormat="1">
      <c r="C187"/>
      <c r="F187" s="3"/>
    </row>
    <row r="188" spans="3:6" s="1" customFormat="1">
      <c r="C188"/>
      <c r="F188" s="3"/>
    </row>
    <row r="189" spans="3:6" s="1" customFormat="1">
      <c r="C189"/>
      <c r="F189" s="3"/>
    </row>
    <row r="190" spans="3:6" s="1" customFormat="1">
      <c r="C190"/>
      <c r="F190" s="3"/>
    </row>
    <row r="191" spans="3:6" s="1" customFormat="1">
      <c r="C191"/>
      <c r="F191" s="3"/>
    </row>
    <row r="192" spans="3:6" s="1" customFormat="1">
      <c r="C192"/>
      <c r="F192" s="3"/>
    </row>
    <row r="193" spans="3:6" s="1" customFormat="1">
      <c r="C193"/>
      <c r="F193" s="3"/>
    </row>
    <row r="194" spans="3:6" s="1" customFormat="1">
      <c r="C194"/>
      <c r="F194" s="3"/>
    </row>
    <row r="195" spans="3:6" s="1" customFormat="1">
      <c r="C195"/>
      <c r="F195" s="3"/>
    </row>
    <row r="196" spans="3:6" s="1" customFormat="1">
      <c r="C196"/>
      <c r="F196" s="3"/>
    </row>
    <row r="197" spans="3:6" s="1" customFormat="1">
      <c r="C197"/>
      <c r="F197" s="3"/>
    </row>
    <row r="198" spans="3:6" s="1" customFormat="1">
      <c r="C198"/>
      <c r="F198" s="3"/>
    </row>
    <row r="199" spans="3:6" s="1" customFormat="1">
      <c r="C199"/>
      <c r="F199" s="3"/>
    </row>
    <row r="200" spans="3:6" s="1" customFormat="1">
      <c r="C200"/>
      <c r="F200" s="3"/>
    </row>
    <row r="201" spans="3:6" s="1" customFormat="1">
      <c r="C201"/>
      <c r="F201" s="3"/>
    </row>
    <row r="202" spans="3:6" s="1" customFormat="1">
      <c r="C202"/>
      <c r="F202" s="3"/>
    </row>
    <row r="203" spans="3:6" s="1" customFormat="1">
      <c r="C203"/>
      <c r="F203" s="3"/>
    </row>
    <row r="204" spans="3:6" s="1" customFormat="1">
      <c r="C204"/>
      <c r="F204" s="3"/>
    </row>
    <row r="205" spans="3:6" s="1" customFormat="1">
      <c r="C205"/>
      <c r="F205" s="3"/>
    </row>
    <row r="206" spans="3:6" s="1" customFormat="1">
      <c r="C206"/>
      <c r="F206" s="3"/>
    </row>
    <row r="207" spans="3:6" s="1" customFormat="1">
      <c r="C207"/>
      <c r="F207" s="3"/>
    </row>
    <row r="208" spans="3:6" s="1" customFormat="1">
      <c r="C208"/>
      <c r="F208" s="3"/>
    </row>
    <row r="209" spans="3:6" s="1" customFormat="1">
      <c r="C209"/>
      <c r="F209" s="3"/>
    </row>
    <row r="210" spans="3:6" s="1" customFormat="1">
      <c r="C210"/>
      <c r="F210" s="3"/>
    </row>
    <row r="211" spans="3:6" s="1" customFormat="1">
      <c r="C211"/>
      <c r="F211" s="3"/>
    </row>
    <row r="212" spans="3:6" s="1" customFormat="1">
      <c r="C212"/>
      <c r="F212" s="3"/>
    </row>
    <row r="213" spans="3:6" s="1" customFormat="1">
      <c r="C213"/>
      <c r="F213" s="3"/>
    </row>
    <row r="214" spans="3:6" s="1" customFormat="1">
      <c r="C214"/>
      <c r="F214" s="3"/>
    </row>
    <row r="215" spans="3:6" s="1" customFormat="1">
      <c r="C215"/>
      <c r="F215" s="3"/>
    </row>
    <row r="216" spans="3:6" s="1" customFormat="1">
      <c r="C216"/>
      <c r="F216" s="3"/>
    </row>
    <row r="217" spans="3:6" s="1" customFormat="1">
      <c r="C217"/>
      <c r="F217" s="3"/>
    </row>
    <row r="218" spans="3:6" s="1" customFormat="1">
      <c r="C218"/>
      <c r="F218" s="3"/>
    </row>
    <row r="219" spans="3:6" s="1" customFormat="1">
      <c r="C219"/>
      <c r="F219" s="3"/>
    </row>
    <row r="220" spans="3:6" s="1" customFormat="1">
      <c r="C220"/>
      <c r="F220" s="3"/>
    </row>
    <row r="221" spans="3:6" s="1" customFormat="1">
      <c r="C221"/>
      <c r="F221" s="3"/>
    </row>
    <row r="222" spans="3:6" s="1" customFormat="1">
      <c r="C222"/>
      <c r="F222" s="3"/>
    </row>
    <row r="223" spans="3:6" s="1" customFormat="1">
      <c r="C223"/>
      <c r="F223" s="3"/>
    </row>
    <row r="224" spans="3:6" s="1" customFormat="1">
      <c r="C224"/>
      <c r="F224" s="3"/>
    </row>
    <row r="225" spans="3:6" s="1" customFormat="1">
      <c r="C225"/>
      <c r="F225" s="3"/>
    </row>
    <row r="226" spans="3:6" s="1" customFormat="1">
      <c r="C226"/>
      <c r="F226" s="3"/>
    </row>
    <row r="227" spans="3:6" s="1" customFormat="1">
      <c r="C227"/>
      <c r="F227" s="3"/>
    </row>
    <row r="228" spans="3:6" s="1" customFormat="1">
      <c r="C228"/>
      <c r="F228" s="3"/>
    </row>
    <row r="229" spans="3:6" s="1" customFormat="1">
      <c r="C229"/>
      <c r="F229" s="3"/>
    </row>
    <row r="230" spans="3:6" s="1" customFormat="1">
      <c r="C230"/>
      <c r="F230" s="3"/>
    </row>
    <row r="231" spans="3:6" s="1" customFormat="1">
      <c r="C231"/>
      <c r="F231" s="3"/>
    </row>
    <row r="232" spans="3:6" s="1" customFormat="1">
      <c r="C232"/>
      <c r="F232" s="3"/>
    </row>
    <row r="233" spans="3:6" s="1" customFormat="1">
      <c r="C233"/>
      <c r="F233" s="3"/>
    </row>
    <row r="234" spans="3:6" s="1" customFormat="1">
      <c r="C234"/>
      <c r="F234" s="3"/>
    </row>
    <row r="235" spans="3:6" s="1" customFormat="1">
      <c r="C235"/>
      <c r="F235" s="3"/>
    </row>
    <row r="236" spans="3:6" s="1" customFormat="1">
      <c r="C236"/>
      <c r="F236" s="3"/>
    </row>
    <row r="237" spans="3:6" s="1" customFormat="1">
      <c r="C237"/>
      <c r="F237" s="3"/>
    </row>
    <row r="238" spans="3:6" s="1" customFormat="1">
      <c r="C238"/>
      <c r="F238" s="3"/>
    </row>
    <row r="239" spans="3:6" s="1" customFormat="1">
      <c r="C239"/>
      <c r="F239" s="3"/>
    </row>
    <row r="240" spans="3:6" s="1" customFormat="1">
      <c r="C240"/>
      <c r="F240" s="3"/>
    </row>
    <row r="241" spans="3:6" s="1" customFormat="1">
      <c r="C241"/>
      <c r="F241" s="3"/>
    </row>
    <row r="242" spans="3:6" s="1" customFormat="1">
      <c r="C242"/>
      <c r="F242" s="3"/>
    </row>
    <row r="243" spans="3:6" s="1" customFormat="1">
      <c r="C243"/>
      <c r="F243" s="3"/>
    </row>
    <row r="244" spans="3:6" s="1" customFormat="1">
      <c r="C244"/>
      <c r="F244" s="3"/>
    </row>
    <row r="245" spans="3:6" s="1" customFormat="1">
      <c r="C245"/>
      <c r="F245" s="3"/>
    </row>
    <row r="246" spans="3:6" s="1" customFormat="1">
      <c r="C246"/>
      <c r="F246" s="3"/>
    </row>
    <row r="247" spans="3:6" s="1" customFormat="1">
      <c r="C247"/>
      <c r="F247" s="3"/>
    </row>
    <row r="248" spans="3:6" s="1" customFormat="1">
      <c r="C248"/>
      <c r="F248" s="3"/>
    </row>
    <row r="249" spans="3:6" s="1" customFormat="1">
      <c r="C249"/>
      <c r="F249" s="3"/>
    </row>
    <row r="250" spans="3:6" s="1" customFormat="1">
      <c r="C250"/>
      <c r="F250" s="3"/>
    </row>
    <row r="251" spans="3:6" s="1" customFormat="1">
      <c r="C251"/>
      <c r="F251" s="3"/>
    </row>
    <row r="252" spans="3:6" s="1" customFormat="1">
      <c r="C252"/>
      <c r="F252" s="3"/>
    </row>
    <row r="253" spans="3:6" s="1" customFormat="1">
      <c r="C253"/>
      <c r="F253" s="3"/>
    </row>
    <row r="254" spans="3:6" s="1" customFormat="1">
      <c r="C254"/>
      <c r="F254" s="3"/>
    </row>
    <row r="255" spans="3:6" s="1" customFormat="1">
      <c r="C255"/>
      <c r="F255" s="3"/>
    </row>
    <row r="256" spans="3:6" s="1" customFormat="1">
      <c r="C256"/>
      <c r="F256" s="3"/>
    </row>
    <row r="257" spans="3:6" s="1" customFormat="1">
      <c r="C257"/>
      <c r="F257" s="3"/>
    </row>
    <row r="258" spans="3:6" s="1" customFormat="1">
      <c r="C258"/>
      <c r="F258" s="3"/>
    </row>
    <row r="259" spans="3:6" s="1" customFormat="1">
      <c r="C259"/>
      <c r="F259" s="3"/>
    </row>
    <row r="260" spans="3:6" s="1" customFormat="1">
      <c r="C260"/>
      <c r="F260" s="3"/>
    </row>
    <row r="261" spans="3:6" s="1" customFormat="1">
      <c r="C261"/>
      <c r="F261" s="3"/>
    </row>
    <row r="262" spans="3:6" s="1" customFormat="1">
      <c r="C262"/>
      <c r="F262" s="3"/>
    </row>
    <row r="263" spans="3:6" s="1" customFormat="1">
      <c r="C263"/>
      <c r="F263" s="3"/>
    </row>
    <row r="264" spans="3:6" s="1" customFormat="1">
      <c r="C264"/>
      <c r="F264" s="3"/>
    </row>
    <row r="265" spans="3:6" s="1" customFormat="1">
      <c r="C265"/>
      <c r="F265" s="3"/>
    </row>
    <row r="266" spans="3:6" s="1" customFormat="1">
      <c r="C266"/>
      <c r="F266" s="3"/>
    </row>
    <row r="267" spans="3:6" s="1" customFormat="1">
      <c r="C267"/>
      <c r="F267" s="3"/>
    </row>
    <row r="268" spans="3:6" s="1" customFormat="1">
      <c r="C268"/>
      <c r="F268" s="3"/>
    </row>
    <row r="269" spans="3:6" s="1" customFormat="1">
      <c r="C269"/>
      <c r="F269" s="3"/>
    </row>
    <row r="270" spans="3:6" s="1" customFormat="1">
      <c r="C270"/>
      <c r="F270" s="3"/>
    </row>
    <row r="271" spans="3:6" s="1" customFormat="1">
      <c r="C271"/>
      <c r="F271" s="3"/>
    </row>
    <row r="272" spans="3:6" s="1" customFormat="1">
      <c r="C272"/>
      <c r="F272" s="3"/>
    </row>
    <row r="273" spans="3:6" s="1" customFormat="1">
      <c r="C273"/>
      <c r="F273" s="3"/>
    </row>
    <row r="274" spans="3:6" s="1" customFormat="1">
      <c r="C274"/>
      <c r="F274" s="3"/>
    </row>
    <row r="275" spans="3:6" s="1" customFormat="1">
      <c r="C275"/>
      <c r="F275" s="3"/>
    </row>
    <row r="276" spans="3:6" s="1" customFormat="1">
      <c r="C276"/>
      <c r="F276" s="3"/>
    </row>
    <row r="277" spans="3:6" s="1" customFormat="1">
      <c r="C277"/>
      <c r="F277" s="3"/>
    </row>
    <row r="278" spans="3:6" s="1" customFormat="1">
      <c r="C278"/>
      <c r="F278" s="3"/>
    </row>
    <row r="279" spans="3:6" s="1" customFormat="1">
      <c r="C279"/>
      <c r="F279" s="3"/>
    </row>
    <row r="280" spans="3:6" s="1" customFormat="1">
      <c r="C280"/>
      <c r="F280" s="3"/>
    </row>
    <row r="281" spans="3:6" s="1" customFormat="1">
      <c r="C281"/>
      <c r="F281" s="3"/>
    </row>
    <row r="282" spans="3:6" s="1" customFormat="1">
      <c r="C282"/>
      <c r="F282" s="3"/>
    </row>
    <row r="283" spans="3:6" s="1" customFormat="1">
      <c r="C283"/>
      <c r="F283" s="3"/>
    </row>
    <row r="284" spans="3:6" s="1" customFormat="1">
      <c r="C284"/>
      <c r="F284" s="3"/>
    </row>
    <row r="285" spans="3:6" s="1" customFormat="1">
      <c r="C285"/>
      <c r="F285" s="3"/>
    </row>
    <row r="286" spans="3:6" s="1" customFormat="1">
      <c r="C286"/>
      <c r="F286" s="3"/>
    </row>
    <row r="287" spans="3:6" s="1" customFormat="1">
      <c r="C287"/>
      <c r="F287" s="3"/>
    </row>
    <row r="288" spans="3:6" s="1" customFormat="1">
      <c r="C288"/>
      <c r="F288" s="3"/>
    </row>
    <row r="289" spans="3:6" s="1" customFormat="1">
      <c r="C289"/>
      <c r="F289" s="3"/>
    </row>
    <row r="290" spans="3:6" s="1" customFormat="1">
      <c r="C290"/>
      <c r="F290" s="3"/>
    </row>
    <row r="291" spans="3:6" s="1" customFormat="1">
      <c r="C291"/>
      <c r="F291" s="3"/>
    </row>
    <row r="292" spans="3:6" s="1" customFormat="1">
      <c r="C292"/>
      <c r="F292" s="3"/>
    </row>
    <row r="293" spans="3:6" s="1" customFormat="1">
      <c r="C293"/>
      <c r="F293" s="3"/>
    </row>
    <row r="294" spans="3:6" s="1" customFormat="1">
      <c r="C294"/>
      <c r="F294" s="3"/>
    </row>
    <row r="295" spans="3:6" s="1" customFormat="1">
      <c r="C295"/>
      <c r="F295" s="3"/>
    </row>
    <row r="296" spans="3:6" s="1" customFormat="1">
      <c r="C296"/>
      <c r="F296" s="3"/>
    </row>
    <row r="297" spans="3:6" s="1" customFormat="1">
      <c r="C297"/>
      <c r="F297" s="3"/>
    </row>
  </sheetData>
  <conditionalFormatting sqref="E4:E9">
    <cfRule type="dataBar" priority="1">
      <dataBar showValue="0">
        <cfvo type="min"/>
        <cfvo type="max"/>
        <color rgb="FF008AEF"/>
      </dataBar>
      <extLst>
        <ext xmlns:x14="http://schemas.microsoft.com/office/spreadsheetml/2009/9/main" uri="{B025F937-C7B1-47D3-B67F-A62EFF666E3E}">
          <x14:id>{7AF1C6FC-DCEA-4984-8C07-7B6B2032D9CA}</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dataBar" id="{7AF1C6FC-DCEA-4984-8C07-7B6B2032D9CA}">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12BA-2E0A-4610-B012-58E310A472CD}">
  <dimension ref="A1:N11"/>
  <sheetViews>
    <sheetView workbookViewId="0">
      <selection activeCell="C7" sqref="C7:F7"/>
      <pivotSelection pane="bottomRight" showHeader="1" extendable="1" axis="axisRow" start="2" max="6" activeRow="6" activeCol="2" previousRow="6" previousCol="2" click="1" r:id="rId1">
        <pivotArea dataOnly="0" fieldPosition="0">
          <references count="1">
            <reference field="1" count="1">
              <x v="2"/>
            </reference>
          </references>
        </pivotArea>
      </pivotSelection>
    </sheetView>
  </sheetViews>
  <sheetFormatPr defaultRowHeight="14.25"/>
  <cols>
    <col min="1" max="1" width="4.265625" customWidth="1"/>
    <col min="2" max="2" width="4.06640625" customWidth="1"/>
    <col min="3" max="3" width="12.33203125" customWidth="1"/>
    <col min="4" max="4" width="13.73046875" customWidth="1"/>
    <col min="5" max="5" width="7" style="47" customWidth="1"/>
    <col min="6" max="6" width="10" customWidth="1"/>
  </cols>
  <sheetData>
    <row r="1" spans="1:14" s="1" customFormat="1" ht="36" customHeight="1">
      <c r="A1" s="20"/>
      <c r="B1" s="21"/>
      <c r="C1" s="9" t="s">
        <v>76</v>
      </c>
      <c r="D1" s="10"/>
      <c r="E1" s="10"/>
      <c r="F1" s="11"/>
      <c r="G1" s="11"/>
      <c r="H1" s="11"/>
      <c r="I1" s="11"/>
      <c r="J1" s="11"/>
      <c r="K1" s="11"/>
      <c r="L1" s="11"/>
      <c r="M1" s="10"/>
      <c r="N1" s="10"/>
    </row>
    <row r="4" spans="1:14">
      <c r="C4" s="67" t="s">
        <v>85</v>
      </c>
      <c r="D4" s="68" t="s">
        <v>94</v>
      </c>
      <c r="E4" s="69" t="s">
        <v>96</v>
      </c>
      <c r="F4" s="68" t="s">
        <v>95</v>
      </c>
    </row>
    <row r="5" spans="1:14">
      <c r="C5" s="70" t="s">
        <v>20</v>
      </c>
      <c r="D5" s="71">
        <v>168679</v>
      </c>
      <c r="E5" s="71">
        <v>168679</v>
      </c>
      <c r="F5" s="72">
        <v>6264</v>
      </c>
    </row>
    <row r="6" spans="1:14">
      <c r="C6" s="70" t="s">
        <v>14</v>
      </c>
      <c r="D6" s="71">
        <v>237944</v>
      </c>
      <c r="E6" s="71">
        <v>237944</v>
      </c>
      <c r="F6" s="72">
        <v>7302</v>
      </c>
    </row>
    <row r="7" spans="1:14">
      <c r="C7" s="70" t="s">
        <v>30</v>
      </c>
      <c r="D7" s="71">
        <v>252469</v>
      </c>
      <c r="E7" s="71">
        <v>252469</v>
      </c>
      <c r="F7" s="72">
        <v>8760</v>
      </c>
    </row>
    <row r="8" spans="1:14">
      <c r="C8" s="70" t="s">
        <v>6</v>
      </c>
      <c r="D8" s="71">
        <v>218813</v>
      </c>
      <c r="E8" s="71">
        <v>218813</v>
      </c>
      <c r="F8" s="72">
        <v>7431</v>
      </c>
    </row>
    <row r="9" spans="1:14">
      <c r="C9" s="70" t="s">
        <v>17</v>
      </c>
      <c r="D9" s="71">
        <v>173530</v>
      </c>
      <c r="E9" s="71">
        <v>173530</v>
      </c>
      <c r="F9" s="72">
        <v>5745</v>
      </c>
    </row>
    <row r="10" spans="1:14">
      <c r="C10" s="70" t="s">
        <v>9</v>
      </c>
      <c r="D10" s="71">
        <v>189434</v>
      </c>
      <c r="E10" s="71">
        <v>189434</v>
      </c>
      <c r="F10" s="72">
        <v>10158</v>
      </c>
    </row>
    <row r="11" spans="1:14">
      <c r="E11"/>
    </row>
  </sheetData>
  <conditionalFormatting pivot="1" sqref="E5:E10">
    <cfRule type="dataBar" priority="1">
      <dataBar showValue="0">
        <cfvo type="min"/>
        <cfvo type="max"/>
        <color rgb="FF008AEF"/>
      </dataBar>
      <extLst>
        <ext xmlns:x14="http://schemas.microsoft.com/office/spreadsheetml/2009/9/main" uri="{B025F937-C7B1-47D3-B67F-A62EFF666E3E}">
          <x14:id>{D03D32C6-FC76-4F1A-9A3C-1DF17EBE07EE}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03D32C6-FC76-4F1A-9A3C-1DF17EBE07EE}">
            <x14:dataBar minLength="0" maxLength="100" border="1" negativeBarBorderColorSameAsPositive="0">
              <x14:cfvo type="autoMin"/>
              <x14:cfvo type="autoMax"/>
              <x14:borderColor rgb="FF008AEF"/>
              <x14:negativeFillColor rgb="FFFF0000"/>
              <x14:negativeBorderColor rgb="FFFF0000"/>
              <x14:axisColor rgb="FF000000"/>
            </x14:dataBar>
          </x14:cfRule>
          <xm:sqref>E5:E10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6BA2-3C08-4871-BD6C-CAEBA135FAD0}">
  <dimension ref="A1:N30"/>
  <sheetViews>
    <sheetView workbookViewId="0">
      <selection activeCell="D7" sqref="D7"/>
    </sheetView>
  </sheetViews>
  <sheetFormatPr defaultRowHeight="14.25"/>
  <cols>
    <col min="1" max="1" width="2.46484375" customWidth="1"/>
    <col min="2" max="2" width="2.9296875" customWidth="1"/>
    <col min="3" max="3" width="21.59765625" customWidth="1"/>
    <col min="4" max="4" width="12.46484375" style="74" customWidth="1"/>
    <col min="5" max="5" width="13.796875" style="76" bestFit="1" customWidth="1"/>
    <col min="6" max="6" width="12.19921875" bestFit="1" customWidth="1"/>
    <col min="7" max="7" width="11.46484375" bestFit="1" customWidth="1"/>
  </cols>
  <sheetData>
    <row r="1" spans="1:14" s="1" customFormat="1" ht="36" customHeight="1">
      <c r="A1" s="20"/>
      <c r="B1" s="21"/>
      <c r="C1" s="9" t="s">
        <v>77</v>
      </c>
      <c r="D1" s="73"/>
      <c r="E1" s="25"/>
      <c r="F1" s="11"/>
      <c r="G1" s="11"/>
      <c r="H1" s="11"/>
      <c r="I1" s="11"/>
      <c r="J1" s="11"/>
      <c r="K1" s="11"/>
      <c r="L1" s="11"/>
      <c r="M1" s="10"/>
      <c r="N1" s="10"/>
    </row>
    <row r="4" spans="1:14">
      <c r="C4" s="67" t="s">
        <v>97</v>
      </c>
      <c r="D4" s="77" t="s">
        <v>88</v>
      </c>
      <c r="E4"/>
    </row>
    <row r="5" spans="1:14">
      <c r="C5" s="70" t="s">
        <v>37</v>
      </c>
      <c r="D5" s="78">
        <v>44.990867579908674</v>
      </c>
      <c r="E5"/>
    </row>
    <row r="6" spans="1:14">
      <c r="C6" s="70" t="s">
        <v>19</v>
      </c>
      <c r="D6" s="78">
        <v>37.303128371089535</v>
      </c>
      <c r="E6"/>
    </row>
    <row r="7" spans="1:14">
      <c r="C7" s="70" t="s">
        <v>38</v>
      </c>
      <c r="D7" s="78">
        <v>33.88697318007663</v>
      </c>
      <c r="E7"/>
    </row>
    <row r="8" spans="1:14">
      <c r="C8" s="70" t="s">
        <v>42</v>
      </c>
      <c r="D8" s="78">
        <v>32.807189542483663</v>
      </c>
      <c r="E8"/>
    </row>
    <row r="9" spans="1:14">
      <c r="C9" s="70" t="s">
        <v>22</v>
      </c>
      <c r="D9" s="78">
        <v>32.301656920077974</v>
      </c>
      <c r="E9"/>
    </row>
    <row r="10" spans="1:14">
      <c r="D10"/>
      <c r="E10"/>
    </row>
    <row r="11" spans="1:14">
      <c r="D11"/>
      <c r="E11"/>
    </row>
    <row r="12" spans="1:14">
      <c r="D12"/>
      <c r="E12"/>
    </row>
    <row r="13" spans="1:14">
      <c r="D13"/>
      <c r="E13"/>
    </row>
    <row r="14" spans="1:14">
      <c r="D14"/>
      <c r="E14"/>
    </row>
    <row r="15" spans="1:14">
      <c r="D15"/>
      <c r="E15"/>
    </row>
    <row r="16" spans="1:14">
      <c r="D16"/>
      <c r="E16"/>
    </row>
    <row r="17" spans="4:5">
      <c r="D17"/>
      <c r="E17"/>
    </row>
    <row r="18" spans="4:5">
      <c r="D18"/>
      <c r="E18"/>
    </row>
    <row r="19" spans="4:5">
      <c r="D19"/>
      <c r="E19"/>
    </row>
    <row r="20" spans="4:5">
      <c r="D20"/>
      <c r="E20"/>
    </row>
    <row r="21" spans="4:5">
      <c r="D21"/>
      <c r="E21"/>
    </row>
    <row r="22" spans="4:5">
      <c r="D22"/>
      <c r="E22"/>
    </row>
    <row r="23" spans="4:5">
      <c r="D23"/>
      <c r="E23"/>
    </row>
    <row r="24" spans="4:5">
      <c r="D24"/>
      <c r="E24"/>
    </row>
    <row r="25" spans="4:5">
      <c r="D25"/>
      <c r="E25"/>
    </row>
    <row r="26" spans="4:5">
      <c r="D26"/>
      <c r="E26"/>
    </row>
    <row r="27" spans="4:5">
      <c r="D27"/>
      <c r="E27"/>
    </row>
    <row r="28" spans="4:5">
      <c r="E28" s="75"/>
    </row>
    <row r="29" spans="4:5">
      <c r="E29" s="75"/>
    </row>
    <row r="30" spans="4:5">
      <c r="E30"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E273-854B-41CF-A92D-5D8913372BEF}">
  <dimension ref="A1:O5"/>
  <sheetViews>
    <sheetView workbookViewId="0">
      <selection activeCell="O5" sqref="O5"/>
    </sheetView>
  </sheetViews>
  <sheetFormatPr defaultRowHeight="14.25"/>
  <cols>
    <col min="1" max="1" width="2.265625" customWidth="1"/>
    <col min="2" max="2" width="3.73046875" customWidth="1"/>
  </cols>
  <sheetData>
    <row r="1" spans="1:15" s="1" customFormat="1" ht="36" customHeight="1">
      <c r="A1" s="20"/>
      <c r="B1" s="21"/>
      <c r="C1" s="9" t="s">
        <v>78</v>
      </c>
      <c r="D1" s="24"/>
      <c r="E1" s="25"/>
      <c r="F1" s="11"/>
      <c r="G1" s="11"/>
      <c r="H1" s="11"/>
      <c r="I1" s="11"/>
      <c r="J1" s="11"/>
      <c r="K1" s="11"/>
      <c r="L1" s="11"/>
      <c r="M1" s="10"/>
      <c r="N1" s="10"/>
    </row>
    <row r="3" spans="1:15">
      <c r="O3" t="s">
        <v>89</v>
      </c>
    </row>
    <row r="4" spans="1:15">
      <c r="O4" t="s">
        <v>90</v>
      </c>
    </row>
    <row r="5" spans="1:15">
      <c r="O5"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FC77-4B22-447E-9B33-A322F61E4149}">
  <dimension ref="A1:M303"/>
  <sheetViews>
    <sheetView workbookViewId="0">
      <selection activeCell="L10" sqref="L10"/>
    </sheetView>
  </sheetViews>
  <sheetFormatPr defaultColWidth="8.73046875" defaultRowHeight="14.25"/>
  <cols>
    <col min="1" max="1" width="3.06640625" style="1" customWidth="1"/>
    <col min="2" max="2" width="15.19921875" style="4" bestFit="1" customWidth="1"/>
    <col min="3" max="3" width="11.9296875" style="4" customWidth="1"/>
    <col min="4" max="4" width="20.33203125" style="4" bestFit="1" customWidth="1"/>
    <col min="5" max="5" width="10.53125" style="3" customWidth="1"/>
    <col min="6" max="6" width="8.33203125" style="3" customWidth="1"/>
    <col min="7" max="9" width="12.9296875" style="3" customWidth="1"/>
    <col min="10" max="10" width="13.9296875" style="1" customWidth="1"/>
    <col min="11" max="11" width="10.73046875" style="1" customWidth="1"/>
    <col min="12" max="12" width="15.59765625" style="1" customWidth="1"/>
    <col min="13" max="13" width="19.33203125" style="1" customWidth="1"/>
    <col min="14" max="14" width="16.59765625" style="1" customWidth="1"/>
    <col min="15" max="16384" width="8.73046875" style="1"/>
  </cols>
  <sheetData>
    <row r="1" spans="1:13" ht="31.05" customHeight="1">
      <c r="A1" s="2"/>
      <c r="B1" s="138" t="s">
        <v>43</v>
      </c>
      <c r="C1" s="138"/>
      <c r="D1" s="138"/>
      <c r="E1" s="138"/>
      <c r="F1" s="138"/>
      <c r="G1" s="138"/>
      <c r="H1" s="138"/>
      <c r="I1" s="138"/>
      <c r="J1" s="138"/>
      <c r="K1" s="138"/>
      <c r="L1" s="138"/>
    </row>
    <row r="3" spans="1:13">
      <c r="B3" s="16" t="s">
        <v>0</v>
      </c>
      <c r="C3" s="16" t="s">
        <v>1</v>
      </c>
      <c r="D3" s="16" t="s">
        <v>2</v>
      </c>
      <c r="E3" s="30" t="s">
        <v>3</v>
      </c>
      <c r="F3" s="31" t="s">
        <v>4</v>
      </c>
      <c r="G3" s="106"/>
      <c r="H3" s="106"/>
      <c r="I3" s="106"/>
      <c r="J3" s="107"/>
      <c r="K3" s="107"/>
      <c r="L3" s="106"/>
      <c r="M3" s="106"/>
    </row>
    <row r="4" spans="1:13">
      <c r="B4" s="27" t="s">
        <v>5</v>
      </c>
      <c r="C4" s="27" t="s">
        <v>6</v>
      </c>
      <c r="D4" s="27" t="s">
        <v>7</v>
      </c>
      <c r="E4" s="28">
        <v>1624</v>
      </c>
      <c r="F4" s="29">
        <v>114</v>
      </c>
      <c r="G4" s="106"/>
      <c r="H4" s="106"/>
      <c r="I4" s="108"/>
      <c r="J4" s="106"/>
      <c r="K4" s="109"/>
      <c r="L4" s="106"/>
      <c r="M4" s="106"/>
    </row>
    <row r="5" spans="1:13">
      <c r="B5" s="27" t="s">
        <v>8</v>
      </c>
      <c r="C5" s="27" t="s">
        <v>9</v>
      </c>
      <c r="D5" s="27" t="s">
        <v>10</v>
      </c>
      <c r="E5" s="28">
        <v>6706</v>
      </c>
      <c r="F5" s="29">
        <v>459</v>
      </c>
      <c r="G5" s="106"/>
      <c r="H5" s="106"/>
      <c r="I5" s="106"/>
      <c r="J5" s="106"/>
      <c r="K5" s="109"/>
      <c r="L5" s="106"/>
      <c r="M5" s="106"/>
    </row>
    <row r="6" spans="1:13">
      <c r="B6" s="27" t="s">
        <v>11</v>
      </c>
      <c r="C6" s="27" t="s">
        <v>9</v>
      </c>
      <c r="D6" s="27" t="s">
        <v>12</v>
      </c>
      <c r="E6" s="28">
        <v>959</v>
      </c>
      <c r="F6" s="29">
        <v>147</v>
      </c>
      <c r="G6" s="106"/>
      <c r="H6" s="106"/>
      <c r="I6" s="106"/>
      <c r="J6" s="106"/>
      <c r="K6" s="109"/>
      <c r="L6" s="106"/>
      <c r="M6" s="106"/>
    </row>
    <row r="7" spans="1:13">
      <c r="B7" s="27" t="s">
        <v>13</v>
      </c>
      <c r="C7" s="27" t="s">
        <v>14</v>
      </c>
      <c r="D7" s="27" t="s">
        <v>15</v>
      </c>
      <c r="E7" s="28">
        <v>9632</v>
      </c>
      <c r="F7" s="29">
        <v>288</v>
      </c>
      <c r="G7" s="106"/>
      <c r="H7" s="106"/>
      <c r="I7" s="106"/>
      <c r="J7" s="106"/>
      <c r="K7" s="109"/>
      <c r="L7" s="106"/>
      <c r="M7" s="106"/>
    </row>
    <row r="8" spans="1:13">
      <c r="B8" s="27" t="s">
        <v>16</v>
      </c>
      <c r="C8" s="27" t="s">
        <v>17</v>
      </c>
      <c r="D8" s="27" t="s">
        <v>18</v>
      </c>
      <c r="E8" s="28">
        <v>2100</v>
      </c>
      <c r="F8" s="29">
        <v>414</v>
      </c>
      <c r="G8" s="106"/>
      <c r="H8" s="106"/>
      <c r="I8" s="106"/>
      <c r="J8" s="106"/>
      <c r="K8" s="109"/>
      <c r="L8" s="106"/>
      <c r="M8" s="106"/>
    </row>
    <row r="9" spans="1:13">
      <c r="B9" s="27" t="s">
        <v>5</v>
      </c>
      <c r="C9" s="27" t="s">
        <v>9</v>
      </c>
      <c r="D9" s="27" t="s">
        <v>19</v>
      </c>
      <c r="E9" s="28">
        <v>8869</v>
      </c>
      <c r="F9" s="29">
        <v>432</v>
      </c>
      <c r="G9" s="106"/>
      <c r="H9" s="106"/>
      <c r="I9" s="106"/>
      <c r="J9" s="106"/>
      <c r="K9" s="109"/>
      <c r="L9" s="106"/>
      <c r="M9" s="106"/>
    </row>
    <row r="10" spans="1:13">
      <c r="B10" s="27" t="s">
        <v>16</v>
      </c>
      <c r="C10" s="27" t="s">
        <v>20</v>
      </c>
      <c r="D10" s="27" t="s">
        <v>21</v>
      </c>
      <c r="E10" s="28">
        <v>2681</v>
      </c>
      <c r="F10" s="29">
        <v>54</v>
      </c>
      <c r="G10" s="106"/>
      <c r="H10" s="106"/>
      <c r="I10" s="106"/>
      <c r="J10" s="106"/>
      <c r="K10" s="109"/>
      <c r="L10" s="106"/>
      <c r="M10" s="106"/>
    </row>
    <row r="11" spans="1:13">
      <c r="B11" s="27" t="s">
        <v>8</v>
      </c>
      <c r="C11" s="27" t="s">
        <v>9</v>
      </c>
      <c r="D11" s="27" t="s">
        <v>22</v>
      </c>
      <c r="E11" s="28">
        <v>5012</v>
      </c>
      <c r="F11" s="29">
        <v>210</v>
      </c>
      <c r="G11" s="106"/>
      <c r="H11" s="106"/>
      <c r="I11" s="106"/>
      <c r="J11" s="106"/>
      <c r="K11" s="109"/>
      <c r="L11" s="106"/>
      <c r="M11" s="106"/>
    </row>
    <row r="12" spans="1:13">
      <c r="B12" s="27" t="s">
        <v>23</v>
      </c>
      <c r="C12" s="27" t="s">
        <v>20</v>
      </c>
      <c r="D12" s="27" t="s">
        <v>24</v>
      </c>
      <c r="E12" s="28">
        <v>1281</v>
      </c>
      <c r="F12" s="29">
        <v>75</v>
      </c>
      <c r="G12" s="106"/>
      <c r="H12" s="106"/>
      <c r="I12" s="106"/>
      <c r="J12" s="106"/>
      <c r="K12" s="109"/>
      <c r="L12" s="106"/>
      <c r="M12" s="106"/>
    </row>
    <row r="13" spans="1:13">
      <c r="B13" s="27" t="s">
        <v>25</v>
      </c>
      <c r="C13" s="27" t="s">
        <v>6</v>
      </c>
      <c r="D13" s="27" t="s">
        <v>24</v>
      </c>
      <c r="E13" s="28">
        <v>4991</v>
      </c>
      <c r="F13" s="29">
        <v>12</v>
      </c>
      <c r="G13" s="106"/>
      <c r="H13" s="106"/>
      <c r="I13" s="106"/>
      <c r="J13" s="106"/>
      <c r="K13" s="109"/>
      <c r="L13" s="106"/>
      <c r="M13" s="106"/>
    </row>
    <row r="14" spans="1:13">
      <c r="B14" s="27" t="s">
        <v>26</v>
      </c>
      <c r="C14" s="27" t="s">
        <v>17</v>
      </c>
      <c r="D14" s="27" t="s">
        <v>18</v>
      </c>
      <c r="E14" s="28">
        <v>1785</v>
      </c>
      <c r="F14" s="29">
        <v>462</v>
      </c>
      <c r="G14" s="106"/>
      <c r="H14" s="106"/>
      <c r="I14" s="106"/>
      <c r="J14" s="106"/>
      <c r="K14" s="109"/>
      <c r="L14" s="106"/>
      <c r="M14" s="106"/>
    </row>
    <row r="15" spans="1:13">
      <c r="B15" s="27" t="s">
        <v>27</v>
      </c>
      <c r="C15" s="27" t="s">
        <v>6</v>
      </c>
      <c r="D15" s="27" t="s">
        <v>28</v>
      </c>
      <c r="E15" s="28">
        <v>3983</v>
      </c>
      <c r="F15" s="29">
        <v>144</v>
      </c>
      <c r="G15" s="106"/>
      <c r="H15" s="106"/>
      <c r="I15" s="106"/>
      <c r="J15" s="106"/>
      <c r="K15" s="109"/>
      <c r="L15" s="106"/>
      <c r="M15" s="106"/>
    </row>
    <row r="16" spans="1:13">
      <c r="B16" s="27" t="s">
        <v>11</v>
      </c>
      <c r="C16" s="27" t="s">
        <v>20</v>
      </c>
      <c r="D16" s="27" t="s">
        <v>29</v>
      </c>
      <c r="E16" s="28">
        <v>2646</v>
      </c>
      <c r="F16" s="29">
        <v>120</v>
      </c>
      <c r="G16" s="106"/>
      <c r="H16" s="106"/>
      <c r="I16" s="106"/>
      <c r="J16" s="106"/>
      <c r="K16" s="109"/>
      <c r="L16" s="106"/>
      <c r="M16" s="106"/>
    </row>
    <row r="17" spans="2:13">
      <c r="B17" s="27" t="s">
        <v>26</v>
      </c>
      <c r="C17" s="27" t="s">
        <v>30</v>
      </c>
      <c r="D17" s="27" t="s">
        <v>31</v>
      </c>
      <c r="E17" s="28">
        <v>252</v>
      </c>
      <c r="F17" s="29">
        <v>54</v>
      </c>
      <c r="G17" s="106"/>
      <c r="H17" s="106"/>
      <c r="I17" s="106"/>
      <c r="J17" s="106"/>
      <c r="K17" s="109"/>
      <c r="L17" s="106"/>
      <c r="M17" s="106"/>
    </row>
    <row r="18" spans="2:13">
      <c r="B18" s="27" t="s">
        <v>27</v>
      </c>
      <c r="C18" s="27" t="s">
        <v>9</v>
      </c>
      <c r="D18" s="27" t="s">
        <v>18</v>
      </c>
      <c r="E18" s="28">
        <v>2464</v>
      </c>
      <c r="F18" s="29">
        <v>234</v>
      </c>
      <c r="G18" s="106"/>
      <c r="H18" s="106"/>
      <c r="I18" s="106"/>
      <c r="J18" s="106"/>
      <c r="K18" s="109"/>
      <c r="L18" s="106"/>
      <c r="M18" s="106"/>
    </row>
    <row r="19" spans="2:13">
      <c r="B19" s="27" t="s">
        <v>27</v>
      </c>
      <c r="C19" s="27" t="s">
        <v>9</v>
      </c>
      <c r="D19" s="27" t="s">
        <v>32</v>
      </c>
      <c r="E19" s="28">
        <v>2114</v>
      </c>
      <c r="F19" s="29">
        <v>66</v>
      </c>
      <c r="G19" s="106"/>
      <c r="H19" s="106"/>
      <c r="I19" s="106"/>
      <c r="J19" s="106"/>
      <c r="K19" s="109"/>
      <c r="L19" s="106"/>
      <c r="M19" s="106"/>
    </row>
    <row r="20" spans="2:13">
      <c r="B20" s="27" t="s">
        <v>16</v>
      </c>
      <c r="C20" s="27" t="s">
        <v>6</v>
      </c>
      <c r="D20" s="27" t="s">
        <v>21</v>
      </c>
      <c r="E20" s="28">
        <v>7693</v>
      </c>
      <c r="F20" s="29">
        <v>87</v>
      </c>
      <c r="G20" s="106"/>
      <c r="H20" s="106"/>
      <c r="I20" s="106"/>
      <c r="J20" s="106"/>
      <c r="K20" s="109"/>
      <c r="L20" s="106"/>
      <c r="M20" s="106"/>
    </row>
    <row r="21" spans="2:13">
      <c r="B21" s="27" t="s">
        <v>25</v>
      </c>
      <c r="C21" s="27" t="s">
        <v>30</v>
      </c>
      <c r="D21" s="27" t="s">
        <v>33</v>
      </c>
      <c r="E21" s="28">
        <v>15610</v>
      </c>
      <c r="F21" s="29">
        <v>339</v>
      </c>
      <c r="G21" s="106"/>
      <c r="H21" s="106"/>
      <c r="I21" s="106"/>
      <c r="J21" s="106"/>
      <c r="K21" s="109"/>
      <c r="L21" s="106"/>
      <c r="M21" s="106"/>
    </row>
    <row r="22" spans="2:13">
      <c r="B22" s="27" t="s">
        <v>13</v>
      </c>
      <c r="C22" s="27" t="s">
        <v>30</v>
      </c>
      <c r="D22" s="27" t="s">
        <v>22</v>
      </c>
      <c r="E22" s="28">
        <v>336</v>
      </c>
      <c r="F22" s="29">
        <v>144</v>
      </c>
      <c r="G22" s="106"/>
      <c r="H22" s="106"/>
      <c r="I22" s="106"/>
      <c r="J22" s="106"/>
      <c r="K22" s="109"/>
      <c r="L22" s="106"/>
      <c r="M22" s="106"/>
    </row>
    <row r="23" spans="2:13">
      <c r="B23" s="27" t="s">
        <v>26</v>
      </c>
      <c r="C23" s="27" t="s">
        <v>17</v>
      </c>
      <c r="D23" s="27" t="s">
        <v>33</v>
      </c>
      <c r="E23" s="28">
        <v>9443</v>
      </c>
      <c r="F23" s="29">
        <v>162</v>
      </c>
      <c r="G23" s="106"/>
      <c r="H23" s="106"/>
      <c r="I23" s="106"/>
      <c r="J23" s="106"/>
      <c r="K23" s="109"/>
      <c r="L23" s="106"/>
      <c r="M23" s="106"/>
    </row>
    <row r="24" spans="2:13">
      <c r="B24" s="27" t="s">
        <v>11</v>
      </c>
      <c r="C24" s="27" t="s">
        <v>30</v>
      </c>
      <c r="D24" s="27" t="s">
        <v>34</v>
      </c>
      <c r="E24" s="28">
        <v>8155</v>
      </c>
      <c r="F24" s="29">
        <v>90</v>
      </c>
      <c r="G24" s="106"/>
      <c r="H24" s="106"/>
      <c r="I24" s="106"/>
      <c r="J24" s="106"/>
      <c r="K24" s="109"/>
      <c r="L24" s="106"/>
      <c r="M24" s="106"/>
    </row>
    <row r="25" spans="2:13">
      <c r="B25" s="27" t="s">
        <v>8</v>
      </c>
      <c r="C25" s="27" t="s">
        <v>20</v>
      </c>
      <c r="D25" s="27" t="s">
        <v>34</v>
      </c>
      <c r="E25" s="28">
        <v>1701</v>
      </c>
      <c r="F25" s="29">
        <v>234</v>
      </c>
      <c r="G25" s="106"/>
      <c r="H25" s="106"/>
      <c r="I25" s="106"/>
      <c r="J25" s="106"/>
      <c r="K25" s="109"/>
      <c r="L25" s="106"/>
      <c r="M25" s="106"/>
    </row>
    <row r="26" spans="2:13">
      <c r="B26" s="27" t="s">
        <v>35</v>
      </c>
      <c r="C26" s="27" t="s">
        <v>20</v>
      </c>
      <c r="D26" s="27" t="s">
        <v>22</v>
      </c>
      <c r="E26" s="28">
        <v>2205</v>
      </c>
      <c r="F26" s="29">
        <v>141</v>
      </c>
      <c r="G26" s="106"/>
      <c r="H26" s="106"/>
      <c r="I26" s="106"/>
      <c r="J26" s="106"/>
      <c r="K26" s="106"/>
      <c r="L26" s="106"/>
      <c r="M26" s="106"/>
    </row>
    <row r="27" spans="2:13">
      <c r="B27" s="27" t="s">
        <v>8</v>
      </c>
      <c r="C27" s="27" t="s">
        <v>6</v>
      </c>
      <c r="D27" s="27" t="s">
        <v>36</v>
      </c>
      <c r="E27" s="28">
        <v>1771</v>
      </c>
      <c r="F27" s="29">
        <v>204</v>
      </c>
      <c r="G27" s="106"/>
      <c r="H27" s="106"/>
      <c r="I27" s="106"/>
      <c r="J27" s="106"/>
      <c r="K27" s="106"/>
      <c r="L27" s="106"/>
      <c r="M27" s="106"/>
    </row>
    <row r="28" spans="2:13">
      <c r="B28" s="27" t="s">
        <v>13</v>
      </c>
      <c r="C28" s="27" t="s">
        <v>9</v>
      </c>
      <c r="D28" s="27" t="s">
        <v>37</v>
      </c>
      <c r="E28" s="28">
        <v>2114</v>
      </c>
      <c r="F28" s="29">
        <v>186</v>
      </c>
      <c r="G28" s="106"/>
      <c r="H28" s="106"/>
      <c r="I28" s="106"/>
      <c r="J28" s="106"/>
      <c r="K28" s="106"/>
      <c r="L28" s="106"/>
      <c r="M28" s="106"/>
    </row>
    <row r="29" spans="2:13">
      <c r="B29" s="27" t="s">
        <v>13</v>
      </c>
      <c r="C29" s="27" t="s">
        <v>14</v>
      </c>
      <c r="D29" s="27" t="s">
        <v>31</v>
      </c>
      <c r="E29" s="28">
        <v>10311</v>
      </c>
      <c r="F29" s="29">
        <v>231</v>
      </c>
      <c r="G29" s="106"/>
      <c r="H29" s="106"/>
      <c r="I29" s="106"/>
      <c r="J29" s="106"/>
      <c r="K29" s="106"/>
      <c r="L29" s="106"/>
      <c r="M29" s="106"/>
    </row>
    <row r="30" spans="2:13">
      <c r="B30" s="27" t="s">
        <v>27</v>
      </c>
      <c r="C30" s="27" t="s">
        <v>17</v>
      </c>
      <c r="D30" s="27" t="s">
        <v>29</v>
      </c>
      <c r="E30" s="28">
        <v>21</v>
      </c>
      <c r="F30" s="29">
        <v>168</v>
      </c>
      <c r="G30" s="106"/>
      <c r="H30" s="106"/>
      <c r="I30" s="106"/>
      <c r="J30" s="106"/>
      <c r="K30" s="106"/>
      <c r="L30" s="106"/>
      <c r="M30" s="106"/>
    </row>
    <row r="31" spans="2:13">
      <c r="B31" s="27" t="s">
        <v>35</v>
      </c>
      <c r="C31" s="27" t="s">
        <v>9</v>
      </c>
      <c r="D31" s="27" t="s">
        <v>33</v>
      </c>
      <c r="E31" s="28">
        <v>1974</v>
      </c>
      <c r="F31" s="29">
        <v>195</v>
      </c>
      <c r="G31" s="106"/>
      <c r="H31" s="106"/>
      <c r="I31" s="106"/>
      <c r="J31" s="106"/>
      <c r="K31" s="106"/>
      <c r="L31" s="106"/>
      <c r="M31" s="106"/>
    </row>
    <row r="32" spans="2:13">
      <c r="B32" s="27" t="s">
        <v>25</v>
      </c>
      <c r="C32" s="27" t="s">
        <v>14</v>
      </c>
      <c r="D32" s="27" t="s">
        <v>34</v>
      </c>
      <c r="E32" s="28">
        <v>6314</v>
      </c>
      <c r="F32" s="29">
        <v>15</v>
      </c>
      <c r="G32" s="106"/>
      <c r="H32" s="106"/>
      <c r="I32" s="106"/>
      <c r="J32" s="106"/>
      <c r="K32" s="106"/>
      <c r="L32" s="106"/>
      <c r="M32" s="106"/>
    </row>
    <row r="33" spans="2:13">
      <c r="B33" s="27" t="s">
        <v>35</v>
      </c>
      <c r="C33" s="27" t="s">
        <v>6</v>
      </c>
      <c r="D33" s="27" t="s">
        <v>34</v>
      </c>
      <c r="E33" s="28">
        <v>4683</v>
      </c>
      <c r="F33" s="29">
        <v>30</v>
      </c>
      <c r="G33" s="106"/>
      <c r="H33" s="106"/>
      <c r="I33" s="106"/>
      <c r="J33" s="106"/>
      <c r="K33" s="106"/>
      <c r="L33" s="106"/>
      <c r="M33" s="106"/>
    </row>
    <row r="34" spans="2:13">
      <c r="B34" s="27" t="s">
        <v>13</v>
      </c>
      <c r="C34" s="27" t="s">
        <v>6</v>
      </c>
      <c r="D34" s="27" t="s">
        <v>38</v>
      </c>
      <c r="E34" s="28">
        <v>6398</v>
      </c>
      <c r="F34" s="29">
        <v>102</v>
      </c>
      <c r="G34" s="106"/>
      <c r="H34" s="106"/>
      <c r="I34" s="106"/>
      <c r="J34" s="106"/>
      <c r="K34" s="106"/>
      <c r="L34" s="106"/>
      <c r="M34" s="106"/>
    </row>
    <row r="35" spans="2:13">
      <c r="B35" s="27" t="s">
        <v>26</v>
      </c>
      <c r="C35" s="27" t="s">
        <v>9</v>
      </c>
      <c r="D35" s="27" t="s">
        <v>36</v>
      </c>
      <c r="E35" s="28">
        <v>553</v>
      </c>
      <c r="F35" s="29">
        <v>15</v>
      </c>
      <c r="G35" s="106"/>
      <c r="H35" s="106"/>
      <c r="I35" s="106"/>
      <c r="J35" s="106"/>
      <c r="K35" s="106"/>
      <c r="L35" s="106"/>
      <c r="M35" s="106"/>
    </row>
    <row r="36" spans="2:13">
      <c r="B36" s="27" t="s">
        <v>8</v>
      </c>
      <c r="C36" s="27" t="s">
        <v>17</v>
      </c>
      <c r="D36" s="27" t="s">
        <v>7</v>
      </c>
      <c r="E36" s="28">
        <v>7021</v>
      </c>
      <c r="F36" s="29">
        <v>183</v>
      </c>
      <c r="G36" s="106"/>
      <c r="H36" s="106"/>
      <c r="I36" s="106"/>
      <c r="J36" s="106"/>
      <c r="K36" s="106"/>
      <c r="L36" s="106"/>
      <c r="M36" s="106"/>
    </row>
    <row r="37" spans="2:13">
      <c r="B37" s="27" t="s">
        <v>5</v>
      </c>
      <c r="C37" s="27" t="s">
        <v>17</v>
      </c>
      <c r="D37" s="27" t="s">
        <v>22</v>
      </c>
      <c r="E37" s="28">
        <v>5817</v>
      </c>
      <c r="F37" s="29">
        <v>12</v>
      </c>
      <c r="G37" s="106"/>
      <c r="H37" s="106"/>
      <c r="I37" s="106"/>
      <c r="J37" s="106"/>
      <c r="K37" s="106"/>
      <c r="L37" s="106"/>
      <c r="M37" s="106"/>
    </row>
    <row r="38" spans="2:13">
      <c r="B38" s="27" t="s">
        <v>13</v>
      </c>
      <c r="C38" s="27" t="s">
        <v>17</v>
      </c>
      <c r="D38" s="27" t="s">
        <v>24</v>
      </c>
      <c r="E38" s="28">
        <v>3976</v>
      </c>
      <c r="F38" s="29">
        <v>72</v>
      </c>
      <c r="G38" s="106"/>
      <c r="H38" s="106"/>
      <c r="I38" s="106"/>
      <c r="J38" s="106"/>
      <c r="K38" s="106"/>
      <c r="L38" s="106"/>
      <c r="M38" s="106"/>
    </row>
    <row r="39" spans="2:13">
      <c r="B39" s="27" t="s">
        <v>16</v>
      </c>
      <c r="C39" s="27" t="s">
        <v>20</v>
      </c>
      <c r="D39" s="27" t="s">
        <v>39</v>
      </c>
      <c r="E39" s="28">
        <v>1134</v>
      </c>
      <c r="F39" s="29">
        <v>282</v>
      </c>
      <c r="G39" s="106"/>
      <c r="H39" s="106"/>
      <c r="I39" s="106"/>
      <c r="J39" s="106"/>
      <c r="K39" s="106"/>
      <c r="L39" s="106"/>
      <c r="M39" s="106"/>
    </row>
    <row r="40" spans="2:13">
      <c r="B40" s="27" t="s">
        <v>26</v>
      </c>
      <c r="C40" s="27" t="s">
        <v>17</v>
      </c>
      <c r="D40" s="27" t="s">
        <v>40</v>
      </c>
      <c r="E40" s="28">
        <v>6027</v>
      </c>
      <c r="F40" s="29">
        <v>144</v>
      </c>
      <c r="G40" s="106"/>
      <c r="H40" s="106"/>
      <c r="I40" s="106"/>
      <c r="J40" s="106"/>
      <c r="K40" s="106"/>
      <c r="L40" s="106"/>
      <c r="M40" s="106"/>
    </row>
    <row r="41" spans="2:13">
      <c r="B41" s="27" t="s">
        <v>16</v>
      </c>
      <c r="C41" s="27" t="s">
        <v>6</v>
      </c>
      <c r="D41" s="27" t="s">
        <v>29</v>
      </c>
      <c r="E41" s="28">
        <v>1904</v>
      </c>
      <c r="F41" s="29">
        <v>405</v>
      </c>
      <c r="G41" s="106"/>
      <c r="H41" s="106"/>
      <c r="I41" s="106"/>
      <c r="J41" s="106"/>
      <c r="K41" s="106"/>
      <c r="L41" s="106"/>
      <c r="M41" s="106"/>
    </row>
    <row r="42" spans="2:13">
      <c r="B42" s="27" t="s">
        <v>23</v>
      </c>
      <c r="C42" s="27" t="s">
        <v>30</v>
      </c>
      <c r="D42" s="27" t="s">
        <v>10</v>
      </c>
      <c r="E42" s="28">
        <v>3262</v>
      </c>
      <c r="F42" s="29">
        <v>75</v>
      </c>
      <c r="G42" s="106"/>
      <c r="H42" s="106"/>
      <c r="I42" s="106"/>
      <c r="J42" s="106"/>
      <c r="K42" s="106"/>
      <c r="L42" s="106"/>
      <c r="M42" s="106"/>
    </row>
    <row r="43" spans="2:13">
      <c r="B43" s="27" t="s">
        <v>5</v>
      </c>
      <c r="C43" s="27" t="s">
        <v>30</v>
      </c>
      <c r="D43" s="27" t="s">
        <v>39</v>
      </c>
      <c r="E43" s="28">
        <v>2289</v>
      </c>
      <c r="F43" s="29">
        <v>135</v>
      </c>
      <c r="G43" s="106"/>
      <c r="H43" s="106"/>
      <c r="I43" s="106"/>
      <c r="J43" s="106"/>
      <c r="K43" s="106"/>
      <c r="L43" s="106"/>
      <c r="M43" s="106"/>
    </row>
    <row r="44" spans="2:13">
      <c r="B44" s="27" t="s">
        <v>25</v>
      </c>
      <c r="C44" s="27" t="s">
        <v>30</v>
      </c>
      <c r="D44" s="27" t="s">
        <v>39</v>
      </c>
      <c r="E44" s="28">
        <v>6986</v>
      </c>
      <c r="F44" s="29">
        <v>21</v>
      </c>
      <c r="G44" s="106"/>
      <c r="H44" s="106"/>
      <c r="I44" s="106"/>
      <c r="J44" s="106"/>
      <c r="K44" s="106"/>
      <c r="L44" s="106"/>
      <c r="M44" s="106"/>
    </row>
    <row r="45" spans="2:13">
      <c r="B45" s="27" t="s">
        <v>26</v>
      </c>
      <c r="C45" s="27" t="s">
        <v>20</v>
      </c>
      <c r="D45" s="27" t="s">
        <v>34</v>
      </c>
      <c r="E45" s="28">
        <v>4417</v>
      </c>
      <c r="F45" s="29">
        <v>153</v>
      </c>
      <c r="G45" s="106"/>
      <c r="H45" s="106"/>
      <c r="I45" s="106"/>
      <c r="J45" s="106"/>
      <c r="K45" s="106"/>
      <c r="L45" s="106"/>
      <c r="M45" s="106"/>
    </row>
    <row r="46" spans="2:13">
      <c r="B46" s="27" t="s">
        <v>16</v>
      </c>
      <c r="C46" s="27" t="s">
        <v>30</v>
      </c>
      <c r="D46" s="27" t="s">
        <v>37</v>
      </c>
      <c r="E46" s="28">
        <v>1442</v>
      </c>
      <c r="F46" s="29">
        <v>15</v>
      </c>
      <c r="G46" s="106"/>
      <c r="H46" s="106"/>
      <c r="I46" s="106"/>
      <c r="J46" s="106"/>
      <c r="K46" s="106"/>
      <c r="L46" s="106"/>
      <c r="M46" s="106"/>
    </row>
    <row r="47" spans="2:13">
      <c r="B47" s="27" t="s">
        <v>27</v>
      </c>
      <c r="C47" s="27" t="s">
        <v>9</v>
      </c>
      <c r="D47" s="27" t="s">
        <v>24</v>
      </c>
      <c r="E47" s="28">
        <v>2415</v>
      </c>
      <c r="F47" s="29">
        <v>255</v>
      </c>
      <c r="G47" s="106"/>
      <c r="H47" s="106"/>
      <c r="I47" s="106"/>
      <c r="J47" s="106"/>
      <c r="K47" s="106"/>
      <c r="L47" s="106"/>
      <c r="M47" s="106"/>
    </row>
    <row r="48" spans="2:13">
      <c r="B48" s="27" t="s">
        <v>26</v>
      </c>
      <c r="C48" s="27" t="s">
        <v>6</v>
      </c>
      <c r="D48" s="27" t="s">
        <v>36</v>
      </c>
      <c r="E48" s="28">
        <v>238</v>
      </c>
      <c r="F48" s="29">
        <v>18</v>
      </c>
      <c r="G48" s="106"/>
      <c r="H48" s="106"/>
      <c r="I48" s="106"/>
      <c r="J48" s="106"/>
      <c r="K48" s="106"/>
      <c r="L48" s="106"/>
      <c r="M48" s="106"/>
    </row>
    <row r="49" spans="2:13">
      <c r="B49" s="27" t="s">
        <v>16</v>
      </c>
      <c r="C49" s="27" t="s">
        <v>6</v>
      </c>
      <c r="D49" s="27" t="s">
        <v>34</v>
      </c>
      <c r="E49" s="28">
        <v>4949</v>
      </c>
      <c r="F49" s="29">
        <v>189</v>
      </c>
      <c r="G49" s="106"/>
      <c r="H49" s="106"/>
      <c r="I49" s="106"/>
      <c r="J49" s="106"/>
      <c r="K49" s="106"/>
      <c r="L49" s="106"/>
      <c r="M49" s="106"/>
    </row>
    <row r="50" spans="2:13">
      <c r="B50" s="27" t="s">
        <v>25</v>
      </c>
      <c r="C50" s="27" t="s">
        <v>20</v>
      </c>
      <c r="D50" s="27" t="s">
        <v>10</v>
      </c>
      <c r="E50" s="28">
        <v>5075</v>
      </c>
      <c r="F50" s="29">
        <v>21</v>
      </c>
      <c r="G50" s="106"/>
      <c r="H50" s="106"/>
      <c r="I50" s="106"/>
      <c r="J50" s="106"/>
      <c r="K50" s="106"/>
      <c r="L50" s="106"/>
      <c r="M50" s="106"/>
    </row>
    <row r="51" spans="2:13">
      <c r="B51" s="27" t="s">
        <v>27</v>
      </c>
      <c r="C51" s="27" t="s">
        <v>14</v>
      </c>
      <c r="D51" s="27" t="s">
        <v>29</v>
      </c>
      <c r="E51" s="28">
        <v>9198</v>
      </c>
      <c r="F51" s="29">
        <v>36</v>
      </c>
      <c r="G51" s="106"/>
      <c r="H51" s="106"/>
      <c r="I51" s="106"/>
      <c r="J51" s="106"/>
      <c r="K51" s="106"/>
      <c r="L51" s="106"/>
      <c r="M51" s="106"/>
    </row>
    <row r="52" spans="2:13">
      <c r="B52" s="27" t="s">
        <v>16</v>
      </c>
      <c r="C52" s="27" t="s">
        <v>30</v>
      </c>
      <c r="D52" s="27" t="s">
        <v>32</v>
      </c>
      <c r="E52" s="28">
        <v>3339</v>
      </c>
      <c r="F52" s="29">
        <v>75</v>
      </c>
      <c r="G52" s="106"/>
      <c r="H52" s="106"/>
      <c r="I52" s="106"/>
      <c r="J52" s="106"/>
      <c r="K52" s="106"/>
      <c r="L52" s="106"/>
      <c r="M52" s="106"/>
    </row>
    <row r="53" spans="2:13">
      <c r="B53" s="27" t="s">
        <v>5</v>
      </c>
      <c r="C53" s="27" t="s">
        <v>30</v>
      </c>
      <c r="D53" s="27" t="s">
        <v>28</v>
      </c>
      <c r="E53" s="28">
        <v>5019</v>
      </c>
      <c r="F53" s="29">
        <v>156</v>
      </c>
      <c r="G53" s="106"/>
      <c r="H53" s="106"/>
      <c r="I53" s="106"/>
      <c r="J53" s="106"/>
      <c r="K53" s="106"/>
      <c r="L53" s="106"/>
      <c r="M53" s="106"/>
    </row>
    <row r="54" spans="2:13">
      <c r="B54" s="27" t="s">
        <v>25</v>
      </c>
      <c r="C54" s="27" t="s">
        <v>14</v>
      </c>
      <c r="D54" s="27" t="s">
        <v>29</v>
      </c>
      <c r="E54" s="28">
        <v>16184</v>
      </c>
      <c r="F54" s="29">
        <v>39</v>
      </c>
      <c r="G54" s="106"/>
      <c r="H54" s="106"/>
      <c r="I54" s="106"/>
      <c r="J54" s="106"/>
      <c r="K54" s="106"/>
      <c r="L54" s="106"/>
      <c r="M54" s="106"/>
    </row>
    <row r="55" spans="2:13">
      <c r="B55" s="27" t="s">
        <v>16</v>
      </c>
      <c r="C55" s="27" t="s">
        <v>14</v>
      </c>
      <c r="D55" s="27" t="s">
        <v>41</v>
      </c>
      <c r="E55" s="28">
        <v>497</v>
      </c>
      <c r="F55" s="29">
        <v>63</v>
      </c>
      <c r="G55" s="106"/>
      <c r="H55" s="106"/>
      <c r="I55" s="106"/>
      <c r="J55" s="106"/>
      <c r="K55" s="106"/>
      <c r="L55" s="106"/>
      <c r="M55" s="106"/>
    </row>
    <row r="56" spans="2:13">
      <c r="B56" s="27" t="s">
        <v>26</v>
      </c>
      <c r="C56" s="27" t="s">
        <v>14</v>
      </c>
      <c r="D56" s="27" t="s">
        <v>32</v>
      </c>
      <c r="E56" s="28">
        <v>8211</v>
      </c>
      <c r="F56" s="29">
        <v>75</v>
      </c>
      <c r="G56" s="106"/>
      <c r="H56" s="106"/>
      <c r="I56" s="106"/>
      <c r="J56" s="106"/>
      <c r="K56" s="106"/>
      <c r="L56" s="106"/>
      <c r="M56" s="106"/>
    </row>
    <row r="57" spans="2:13">
      <c r="B57" s="27" t="s">
        <v>26</v>
      </c>
      <c r="C57" s="27" t="s">
        <v>20</v>
      </c>
      <c r="D57" s="27" t="s">
        <v>40</v>
      </c>
      <c r="E57" s="28">
        <v>6580</v>
      </c>
      <c r="F57" s="29">
        <v>183</v>
      </c>
      <c r="G57" s="106"/>
      <c r="H57" s="106"/>
      <c r="I57" s="106"/>
      <c r="J57" s="106"/>
      <c r="K57" s="106"/>
      <c r="L57" s="106"/>
      <c r="M57" s="106"/>
    </row>
    <row r="58" spans="2:13">
      <c r="B58" s="27" t="s">
        <v>13</v>
      </c>
      <c r="C58" s="27" t="s">
        <v>9</v>
      </c>
      <c r="D58" s="27" t="s">
        <v>31</v>
      </c>
      <c r="E58" s="28">
        <v>4760</v>
      </c>
      <c r="F58" s="29">
        <v>69</v>
      </c>
      <c r="G58" s="106"/>
      <c r="H58" s="106"/>
      <c r="I58" s="106"/>
      <c r="J58" s="106"/>
      <c r="K58" s="106"/>
      <c r="L58" s="106"/>
      <c r="M58" s="106"/>
    </row>
    <row r="59" spans="2:13">
      <c r="B59" s="27" t="s">
        <v>5</v>
      </c>
      <c r="C59" s="27" t="s">
        <v>14</v>
      </c>
      <c r="D59" s="27" t="s">
        <v>18</v>
      </c>
      <c r="E59" s="28">
        <v>5439</v>
      </c>
      <c r="F59" s="29">
        <v>30</v>
      </c>
      <c r="G59" s="106"/>
      <c r="H59" s="106"/>
      <c r="I59" s="106"/>
      <c r="J59" s="106"/>
      <c r="K59" s="106"/>
      <c r="L59" s="106"/>
      <c r="M59" s="106"/>
    </row>
    <row r="60" spans="2:13">
      <c r="B60" s="27" t="s">
        <v>13</v>
      </c>
      <c r="C60" s="27" t="s">
        <v>30</v>
      </c>
      <c r="D60" s="27" t="s">
        <v>28</v>
      </c>
      <c r="E60" s="28">
        <v>1463</v>
      </c>
      <c r="F60" s="29">
        <v>39</v>
      </c>
      <c r="G60" s="106"/>
      <c r="H60" s="106"/>
      <c r="I60" s="106"/>
      <c r="J60" s="106"/>
      <c r="K60" s="106"/>
      <c r="L60" s="106"/>
      <c r="M60" s="106"/>
    </row>
    <row r="61" spans="2:13">
      <c r="B61" s="27" t="s">
        <v>27</v>
      </c>
      <c r="C61" s="27" t="s">
        <v>30</v>
      </c>
      <c r="D61" s="27" t="s">
        <v>10</v>
      </c>
      <c r="E61" s="28">
        <v>7777</v>
      </c>
      <c r="F61" s="29">
        <v>504</v>
      </c>
      <c r="G61" s="106"/>
      <c r="H61" s="106"/>
      <c r="I61" s="106"/>
      <c r="J61" s="106"/>
      <c r="K61" s="106"/>
      <c r="L61" s="106"/>
      <c r="M61" s="106"/>
    </row>
    <row r="62" spans="2:13">
      <c r="B62" s="27" t="s">
        <v>11</v>
      </c>
      <c r="C62" s="27" t="s">
        <v>6</v>
      </c>
      <c r="D62" s="27" t="s">
        <v>32</v>
      </c>
      <c r="E62" s="28">
        <v>1085</v>
      </c>
      <c r="F62" s="29">
        <v>273</v>
      </c>
      <c r="G62" s="106"/>
      <c r="H62" s="106"/>
      <c r="I62" s="106"/>
      <c r="J62" s="106"/>
      <c r="K62" s="106"/>
      <c r="L62" s="106"/>
      <c r="M62" s="106"/>
    </row>
    <row r="63" spans="2:13">
      <c r="B63" s="27" t="s">
        <v>25</v>
      </c>
      <c r="C63" s="27" t="s">
        <v>6</v>
      </c>
      <c r="D63" s="27" t="s">
        <v>21</v>
      </c>
      <c r="E63" s="28">
        <v>182</v>
      </c>
      <c r="F63" s="29">
        <v>48</v>
      </c>
      <c r="G63" s="106"/>
      <c r="H63" s="106"/>
      <c r="I63" s="106"/>
      <c r="J63" s="106"/>
      <c r="K63" s="106"/>
      <c r="L63" s="106"/>
      <c r="M63" s="106"/>
    </row>
    <row r="64" spans="2:13">
      <c r="B64" s="27" t="s">
        <v>16</v>
      </c>
      <c r="C64" s="27" t="s">
        <v>30</v>
      </c>
      <c r="D64" s="27" t="s">
        <v>39</v>
      </c>
      <c r="E64" s="28">
        <v>4242</v>
      </c>
      <c r="F64" s="29">
        <v>207</v>
      </c>
      <c r="G64" s="106"/>
      <c r="H64" s="106"/>
      <c r="I64" s="106"/>
      <c r="J64" s="106"/>
      <c r="K64" s="106"/>
      <c r="L64" s="106"/>
      <c r="M64" s="106"/>
    </row>
    <row r="65" spans="2:13">
      <c r="B65" s="27" t="s">
        <v>16</v>
      </c>
      <c r="C65" s="27" t="s">
        <v>14</v>
      </c>
      <c r="D65" s="27" t="s">
        <v>10</v>
      </c>
      <c r="E65" s="28">
        <v>6118</v>
      </c>
      <c r="F65" s="29">
        <v>9</v>
      </c>
      <c r="G65" s="106"/>
      <c r="H65" s="106"/>
      <c r="I65" s="106"/>
      <c r="J65" s="106"/>
      <c r="K65" s="106"/>
      <c r="L65" s="106"/>
      <c r="M65" s="106"/>
    </row>
    <row r="66" spans="2:13">
      <c r="B66" s="27" t="s">
        <v>35</v>
      </c>
      <c r="C66" s="27" t="s">
        <v>14</v>
      </c>
      <c r="D66" s="27" t="s">
        <v>34</v>
      </c>
      <c r="E66" s="28">
        <v>2317</v>
      </c>
      <c r="F66" s="29">
        <v>261</v>
      </c>
      <c r="G66" s="106"/>
      <c r="H66" s="106"/>
      <c r="I66" s="106"/>
      <c r="J66" s="106"/>
      <c r="K66" s="106"/>
      <c r="L66" s="106"/>
      <c r="M66" s="106"/>
    </row>
    <row r="67" spans="2:13">
      <c r="B67" s="27" t="s">
        <v>16</v>
      </c>
      <c r="C67" s="27" t="s">
        <v>20</v>
      </c>
      <c r="D67" s="27" t="s">
        <v>29</v>
      </c>
      <c r="E67" s="28">
        <v>938</v>
      </c>
      <c r="F67" s="29">
        <v>6</v>
      </c>
      <c r="G67" s="106"/>
      <c r="H67" s="106"/>
      <c r="I67" s="106"/>
      <c r="J67" s="106"/>
      <c r="K67" s="106"/>
      <c r="L67" s="106"/>
      <c r="M67" s="106"/>
    </row>
    <row r="68" spans="2:13">
      <c r="B68" s="27" t="s">
        <v>8</v>
      </c>
      <c r="C68" s="27" t="s">
        <v>6</v>
      </c>
      <c r="D68" s="27" t="s">
        <v>37</v>
      </c>
      <c r="E68" s="28">
        <v>9709</v>
      </c>
      <c r="F68" s="29">
        <v>30</v>
      </c>
      <c r="G68" s="106"/>
      <c r="H68" s="106"/>
      <c r="I68" s="106"/>
      <c r="J68" s="106"/>
      <c r="K68" s="106"/>
      <c r="L68" s="106"/>
      <c r="M68" s="106"/>
    </row>
    <row r="69" spans="2:13">
      <c r="B69" s="27" t="s">
        <v>23</v>
      </c>
      <c r="C69" s="27" t="s">
        <v>30</v>
      </c>
      <c r="D69" s="27" t="s">
        <v>33</v>
      </c>
      <c r="E69" s="28">
        <v>2205</v>
      </c>
      <c r="F69" s="29">
        <v>138</v>
      </c>
      <c r="G69" s="106"/>
      <c r="H69" s="106"/>
      <c r="I69" s="106"/>
      <c r="J69" s="106"/>
      <c r="K69" s="106"/>
      <c r="L69" s="106"/>
      <c r="M69" s="106"/>
    </row>
    <row r="70" spans="2:13">
      <c r="B70" s="27" t="s">
        <v>23</v>
      </c>
      <c r="C70" s="27" t="s">
        <v>6</v>
      </c>
      <c r="D70" s="27" t="s">
        <v>28</v>
      </c>
      <c r="E70" s="28">
        <v>4487</v>
      </c>
      <c r="F70" s="29">
        <v>111</v>
      </c>
      <c r="G70" s="106"/>
      <c r="H70" s="106"/>
      <c r="I70" s="106"/>
      <c r="J70" s="106"/>
      <c r="K70" s="106"/>
      <c r="L70" s="106"/>
      <c r="M70" s="106"/>
    </row>
    <row r="71" spans="2:13">
      <c r="B71" s="27" t="s">
        <v>25</v>
      </c>
      <c r="C71" s="27" t="s">
        <v>9</v>
      </c>
      <c r="D71" s="27" t="s">
        <v>15</v>
      </c>
      <c r="E71" s="28">
        <v>2415</v>
      </c>
      <c r="F71" s="29">
        <v>15</v>
      </c>
      <c r="G71" s="106"/>
      <c r="H71" s="106"/>
      <c r="I71" s="106"/>
      <c r="J71" s="106"/>
      <c r="K71" s="106"/>
      <c r="L71" s="106"/>
      <c r="M71" s="106"/>
    </row>
    <row r="72" spans="2:13">
      <c r="B72" s="27" t="s">
        <v>5</v>
      </c>
      <c r="C72" s="27" t="s">
        <v>30</v>
      </c>
      <c r="D72" s="27" t="s">
        <v>36</v>
      </c>
      <c r="E72" s="28">
        <v>4018</v>
      </c>
      <c r="F72" s="29">
        <v>162</v>
      </c>
      <c r="G72" s="106"/>
      <c r="H72" s="106"/>
      <c r="I72" s="106"/>
      <c r="J72" s="106"/>
      <c r="K72" s="106"/>
      <c r="L72" s="106"/>
      <c r="M72" s="106"/>
    </row>
    <row r="73" spans="2:13">
      <c r="B73" s="27" t="s">
        <v>25</v>
      </c>
      <c r="C73" s="27" t="s">
        <v>30</v>
      </c>
      <c r="D73" s="27" t="s">
        <v>36</v>
      </c>
      <c r="E73" s="28">
        <v>861</v>
      </c>
      <c r="F73" s="29">
        <v>195</v>
      </c>
      <c r="G73" s="106"/>
      <c r="H73" s="106"/>
      <c r="I73" s="106"/>
      <c r="J73" s="106"/>
      <c r="K73" s="106"/>
      <c r="L73" s="106"/>
      <c r="M73" s="106"/>
    </row>
    <row r="74" spans="2:13">
      <c r="B74" s="27" t="s">
        <v>35</v>
      </c>
      <c r="C74" s="27" t="s">
        <v>20</v>
      </c>
      <c r="D74" s="27" t="s">
        <v>24</v>
      </c>
      <c r="E74" s="28">
        <v>5586</v>
      </c>
      <c r="F74" s="29">
        <v>525</v>
      </c>
      <c r="G74" s="106"/>
      <c r="H74" s="106"/>
      <c r="I74" s="106"/>
      <c r="J74" s="106"/>
      <c r="K74" s="106"/>
      <c r="L74" s="106"/>
      <c r="M74" s="106"/>
    </row>
    <row r="75" spans="2:13">
      <c r="B75" s="27" t="s">
        <v>23</v>
      </c>
      <c r="C75" s="27" t="s">
        <v>30</v>
      </c>
      <c r="D75" s="27" t="s">
        <v>19</v>
      </c>
      <c r="E75" s="28">
        <v>2226</v>
      </c>
      <c r="F75" s="29">
        <v>48</v>
      </c>
      <c r="G75" s="106"/>
      <c r="H75" s="106"/>
      <c r="I75" s="106"/>
      <c r="J75" s="106"/>
      <c r="K75" s="106"/>
      <c r="L75" s="106"/>
      <c r="M75" s="106"/>
    </row>
    <row r="76" spans="2:13">
      <c r="B76" s="27" t="s">
        <v>11</v>
      </c>
      <c r="C76" s="27" t="s">
        <v>30</v>
      </c>
      <c r="D76" s="27" t="s">
        <v>40</v>
      </c>
      <c r="E76" s="28">
        <v>14329</v>
      </c>
      <c r="F76" s="29">
        <v>150</v>
      </c>
      <c r="G76" s="106"/>
      <c r="H76" s="106"/>
      <c r="I76" s="106"/>
      <c r="J76" s="106"/>
      <c r="K76" s="106"/>
      <c r="L76" s="106"/>
      <c r="M76" s="106"/>
    </row>
    <row r="77" spans="2:13">
      <c r="B77" s="27" t="s">
        <v>11</v>
      </c>
      <c r="C77" s="27" t="s">
        <v>30</v>
      </c>
      <c r="D77" s="27" t="s">
        <v>33</v>
      </c>
      <c r="E77" s="28">
        <v>8463</v>
      </c>
      <c r="F77" s="29">
        <v>492</v>
      </c>
      <c r="G77" s="106"/>
      <c r="H77" s="106"/>
      <c r="I77" s="106"/>
      <c r="J77" s="106"/>
      <c r="K77" s="106"/>
      <c r="L77" s="106"/>
      <c r="M77" s="106"/>
    </row>
    <row r="78" spans="2:13">
      <c r="B78" s="27" t="s">
        <v>25</v>
      </c>
      <c r="C78" s="27" t="s">
        <v>30</v>
      </c>
      <c r="D78" s="27" t="s">
        <v>32</v>
      </c>
      <c r="E78" s="28">
        <v>2891</v>
      </c>
      <c r="F78" s="29">
        <v>102</v>
      </c>
      <c r="G78" s="106"/>
      <c r="H78" s="106"/>
      <c r="I78" s="106"/>
      <c r="J78" s="106"/>
      <c r="K78" s="106"/>
      <c r="L78" s="106"/>
      <c r="M78" s="106"/>
    </row>
    <row r="79" spans="2:13">
      <c r="B79" s="27" t="s">
        <v>27</v>
      </c>
      <c r="C79" s="27" t="s">
        <v>14</v>
      </c>
      <c r="D79" s="27" t="s">
        <v>34</v>
      </c>
      <c r="E79" s="28">
        <v>3773</v>
      </c>
      <c r="F79" s="29">
        <v>165</v>
      </c>
      <c r="G79" s="106"/>
      <c r="H79" s="106"/>
      <c r="I79" s="106"/>
      <c r="J79" s="106"/>
      <c r="K79" s="106"/>
      <c r="L79" s="106"/>
      <c r="M79" s="106"/>
    </row>
    <row r="80" spans="2:13">
      <c r="B80" s="27" t="s">
        <v>13</v>
      </c>
      <c r="C80" s="27" t="s">
        <v>14</v>
      </c>
      <c r="D80" s="27" t="s">
        <v>40</v>
      </c>
      <c r="E80" s="28">
        <v>854</v>
      </c>
      <c r="F80" s="29">
        <v>309</v>
      </c>
      <c r="G80" s="106"/>
      <c r="H80" s="106"/>
      <c r="I80" s="106"/>
      <c r="J80" s="106"/>
      <c r="K80" s="106"/>
      <c r="L80" s="106"/>
      <c r="M80" s="106"/>
    </row>
    <row r="81" spans="2:13">
      <c r="B81" s="27" t="s">
        <v>16</v>
      </c>
      <c r="C81" s="27" t="s">
        <v>14</v>
      </c>
      <c r="D81" s="27" t="s">
        <v>28</v>
      </c>
      <c r="E81" s="28">
        <v>4970</v>
      </c>
      <c r="F81" s="29">
        <v>156</v>
      </c>
      <c r="G81" s="106"/>
      <c r="H81" s="106"/>
      <c r="I81" s="106"/>
      <c r="J81" s="106"/>
      <c r="K81" s="106"/>
      <c r="L81" s="106"/>
      <c r="M81" s="106"/>
    </row>
    <row r="82" spans="2:13">
      <c r="B82" s="27" t="s">
        <v>11</v>
      </c>
      <c r="C82" s="27" t="s">
        <v>9</v>
      </c>
      <c r="D82" s="27" t="s">
        <v>42</v>
      </c>
      <c r="E82" s="28">
        <v>98</v>
      </c>
      <c r="F82" s="29">
        <v>159</v>
      </c>
      <c r="G82" s="106"/>
      <c r="H82" s="106"/>
      <c r="I82" s="106"/>
      <c r="J82" s="106"/>
      <c r="K82" s="106"/>
      <c r="L82" s="106"/>
      <c r="M82" s="106"/>
    </row>
    <row r="83" spans="2:13">
      <c r="B83" s="27" t="s">
        <v>25</v>
      </c>
      <c r="C83" s="27" t="s">
        <v>9</v>
      </c>
      <c r="D83" s="27" t="s">
        <v>37</v>
      </c>
      <c r="E83" s="28">
        <v>13391</v>
      </c>
      <c r="F83" s="29">
        <v>201</v>
      </c>
      <c r="G83" s="106"/>
      <c r="H83" s="106"/>
      <c r="I83" s="106"/>
      <c r="J83" s="106"/>
      <c r="K83" s="106"/>
      <c r="L83" s="106"/>
      <c r="M83" s="106"/>
    </row>
    <row r="84" spans="2:13">
      <c r="B84" s="27" t="s">
        <v>8</v>
      </c>
      <c r="C84" s="27" t="s">
        <v>17</v>
      </c>
      <c r="D84" s="27" t="s">
        <v>21</v>
      </c>
      <c r="E84" s="28">
        <v>8890</v>
      </c>
      <c r="F84" s="29">
        <v>210</v>
      </c>
      <c r="G84" s="106"/>
      <c r="H84" s="106"/>
      <c r="I84" s="106"/>
      <c r="J84" s="106"/>
      <c r="K84" s="106"/>
      <c r="L84" s="106"/>
      <c r="M84" s="106"/>
    </row>
    <row r="85" spans="2:13">
      <c r="B85" s="27" t="s">
        <v>26</v>
      </c>
      <c r="C85" s="27" t="s">
        <v>20</v>
      </c>
      <c r="D85" s="27" t="s">
        <v>31</v>
      </c>
      <c r="E85" s="28">
        <v>56</v>
      </c>
      <c r="F85" s="29">
        <v>51</v>
      </c>
      <c r="G85" s="106"/>
      <c r="H85" s="106"/>
      <c r="I85" s="106"/>
      <c r="J85" s="106"/>
      <c r="K85" s="106"/>
      <c r="L85" s="106"/>
      <c r="M85" s="106"/>
    </row>
    <row r="86" spans="2:13">
      <c r="B86" s="27" t="s">
        <v>27</v>
      </c>
      <c r="C86" s="27" t="s">
        <v>14</v>
      </c>
      <c r="D86" s="27" t="s">
        <v>18</v>
      </c>
      <c r="E86" s="28">
        <v>3339</v>
      </c>
      <c r="F86" s="29">
        <v>39</v>
      </c>
      <c r="G86" s="106"/>
      <c r="H86" s="106"/>
      <c r="I86" s="106"/>
      <c r="J86" s="106"/>
      <c r="K86" s="106"/>
      <c r="L86" s="106"/>
      <c r="M86" s="106"/>
    </row>
    <row r="87" spans="2:13">
      <c r="B87" s="27" t="s">
        <v>35</v>
      </c>
      <c r="C87" s="27" t="s">
        <v>9</v>
      </c>
      <c r="D87" s="27" t="s">
        <v>15</v>
      </c>
      <c r="E87" s="28">
        <v>3808</v>
      </c>
      <c r="F87" s="29">
        <v>279</v>
      </c>
      <c r="G87" s="106"/>
      <c r="H87" s="106"/>
      <c r="I87" s="106"/>
      <c r="J87" s="106"/>
      <c r="K87" s="106"/>
      <c r="L87" s="106"/>
      <c r="M87" s="106"/>
    </row>
    <row r="88" spans="2:13">
      <c r="B88" s="27" t="s">
        <v>35</v>
      </c>
      <c r="C88" s="27" t="s">
        <v>20</v>
      </c>
      <c r="D88" s="27" t="s">
        <v>31</v>
      </c>
      <c r="E88" s="28">
        <v>63</v>
      </c>
      <c r="F88" s="29">
        <v>123</v>
      </c>
      <c r="G88" s="106"/>
      <c r="H88" s="106"/>
      <c r="I88" s="106"/>
      <c r="J88" s="106"/>
      <c r="K88" s="106"/>
      <c r="L88" s="106"/>
      <c r="M88" s="106"/>
    </row>
    <row r="89" spans="2:13">
      <c r="B89" s="27" t="s">
        <v>26</v>
      </c>
      <c r="C89" s="27" t="s">
        <v>17</v>
      </c>
      <c r="D89" s="27" t="s">
        <v>39</v>
      </c>
      <c r="E89" s="28">
        <v>7812</v>
      </c>
      <c r="F89" s="29">
        <v>81</v>
      </c>
      <c r="G89" s="106"/>
      <c r="H89" s="106"/>
      <c r="I89" s="106"/>
      <c r="J89" s="106"/>
      <c r="K89" s="106"/>
      <c r="L89" s="106"/>
      <c r="M89" s="106"/>
    </row>
    <row r="90" spans="2:13">
      <c r="B90" s="27" t="s">
        <v>5</v>
      </c>
      <c r="C90" s="27" t="s">
        <v>6</v>
      </c>
      <c r="D90" s="27" t="s">
        <v>36</v>
      </c>
      <c r="E90" s="28">
        <v>7693</v>
      </c>
      <c r="F90" s="29">
        <v>21</v>
      </c>
      <c r="G90" s="106"/>
      <c r="H90" s="106"/>
      <c r="I90" s="106"/>
      <c r="J90" s="106"/>
      <c r="K90" s="106"/>
      <c r="L90" s="106"/>
      <c r="M90" s="106"/>
    </row>
    <row r="91" spans="2:13">
      <c r="B91" s="27" t="s">
        <v>27</v>
      </c>
      <c r="C91" s="27" t="s">
        <v>14</v>
      </c>
      <c r="D91" s="27" t="s">
        <v>40</v>
      </c>
      <c r="E91" s="28">
        <v>973</v>
      </c>
      <c r="F91" s="29">
        <v>162</v>
      </c>
      <c r="G91" s="106"/>
      <c r="H91" s="106"/>
      <c r="I91" s="106"/>
      <c r="J91" s="106"/>
      <c r="K91" s="106"/>
      <c r="L91" s="106"/>
      <c r="M91" s="106"/>
    </row>
    <row r="92" spans="2:13">
      <c r="B92" s="27" t="s">
        <v>35</v>
      </c>
      <c r="C92" s="27" t="s">
        <v>9</v>
      </c>
      <c r="D92" s="27" t="s">
        <v>41</v>
      </c>
      <c r="E92" s="28">
        <v>567</v>
      </c>
      <c r="F92" s="29">
        <v>228</v>
      </c>
      <c r="G92" s="106"/>
      <c r="H92" s="106"/>
      <c r="I92" s="106"/>
      <c r="J92" s="106"/>
      <c r="K92" s="106"/>
      <c r="L92" s="106"/>
      <c r="M92" s="106"/>
    </row>
    <row r="93" spans="2:13">
      <c r="B93" s="27" t="s">
        <v>35</v>
      </c>
      <c r="C93" s="27" t="s">
        <v>14</v>
      </c>
      <c r="D93" s="27" t="s">
        <v>32</v>
      </c>
      <c r="E93" s="28">
        <v>2471</v>
      </c>
      <c r="F93" s="29">
        <v>342</v>
      </c>
      <c r="G93" s="106"/>
      <c r="H93" s="106"/>
      <c r="I93" s="106"/>
      <c r="J93" s="106"/>
      <c r="K93" s="106"/>
      <c r="L93" s="106"/>
      <c r="M93" s="106"/>
    </row>
    <row r="94" spans="2:13">
      <c r="B94" s="27" t="s">
        <v>25</v>
      </c>
      <c r="C94" s="27" t="s">
        <v>20</v>
      </c>
      <c r="D94" s="27" t="s">
        <v>31</v>
      </c>
      <c r="E94" s="28">
        <v>7189</v>
      </c>
      <c r="F94" s="29">
        <v>54</v>
      </c>
      <c r="G94" s="106"/>
      <c r="H94" s="106"/>
      <c r="I94" s="106"/>
      <c r="J94" s="106"/>
      <c r="K94" s="106"/>
      <c r="L94" s="106"/>
      <c r="M94" s="106"/>
    </row>
    <row r="95" spans="2:13">
      <c r="B95" s="27" t="s">
        <v>13</v>
      </c>
      <c r="C95" s="27" t="s">
        <v>9</v>
      </c>
      <c r="D95" s="27" t="s">
        <v>40</v>
      </c>
      <c r="E95" s="28">
        <v>7455</v>
      </c>
      <c r="F95" s="29">
        <v>216</v>
      </c>
      <c r="G95" s="106"/>
      <c r="H95" s="106"/>
      <c r="I95" s="106"/>
      <c r="J95" s="106"/>
      <c r="K95" s="106"/>
      <c r="L95" s="106"/>
      <c r="M95" s="106"/>
    </row>
    <row r="96" spans="2:13">
      <c r="B96" s="27" t="s">
        <v>27</v>
      </c>
      <c r="C96" s="27" t="s">
        <v>30</v>
      </c>
      <c r="D96" s="27" t="s">
        <v>42</v>
      </c>
      <c r="E96" s="28">
        <v>3108</v>
      </c>
      <c r="F96" s="29">
        <v>54</v>
      </c>
      <c r="G96" s="106"/>
      <c r="H96" s="106"/>
      <c r="I96" s="106"/>
      <c r="J96" s="106"/>
      <c r="K96" s="106"/>
      <c r="L96" s="106"/>
      <c r="M96" s="106"/>
    </row>
    <row r="97" spans="2:13">
      <c r="B97" s="27" t="s">
        <v>16</v>
      </c>
      <c r="C97" s="27" t="s">
        <v>20</v>
      </c>
      <c r="D97" s="27" t="s">
        <v>18</v>
      </c>
      <c r="E97" s="28">
        <v>469</v>
      </c>
      <c r="F97" s="29">
        <v>75</v>
      </c>
      <c r="G97" s="106"/>
      <c r="H97" s="106"/>
      <c r="I97" s="106"/>
      <c r="J97" s="106"/>
      <c r="K97" s="106"/>
      <c r="L97" s="106"/>
      <c r="M97" s="106"/>
    </row>
    <row r="98" spans="2:13">
      <c r="B98" s="27" t="s">
        <v>11</v>
      </c>
      <c r="C98" s="27" t="s">
        <v>6</v>
      </c>
      <c r="D98" s="27" t="s">
        <v>34</v>
      </c>
      <c r="E98" s="28">
        <v>2737</v>
      </c>
      <c r="F98" s="29">
        <v>93</v>
      </c>
      <c r="G98" s="106"/>
      <c r="H98" s="106"/>
      <c r="I98" s="106"/>
      <c r="J98" s="106"/>
      <c r="K98" s="106"/>
      <c r="L98" s="106"/>
      <c r="M98" s="106"/>
    </row>
    <row r="99" spans="2:13">
      <c r="B99" s="27" t="s">
        <v>11</v>
      </c>
      <c r="C99" s="27" t="s">
        <v>6</v>
      </c>
      <c r="D99" s="27" t="s">
        <v>18</v>
      </c>
      <c r="E99" s="28">
        <v>4305</v>
      </c>
      <c r="F99" s="29">
        <v>156</v>
      </c>
      <c r="G99" s="106"/>
      <c r="H99" s="106"/>
      <c r="I99" s="106"/>
      <c r="J99" s="106"/>
      <c r="K99" s="106"/>
      <c r="L99" s="106"/>
      <c r="M99" s="106"/>
    </row>
    <row r="100" spans="2:13">
      <c r="B100" s="27" t="s">
        <v>11</v>
      </c>
      <c r="C100" s="27" t="s">
        <v>20</v>
      </c>
      <c r="D100" s="27" t="s">
        <v>28</v>
      </c>
      <c r="E100" s="28">
        <v>2408</v>
      </c>
      <c r="F100" s="29">
        <v>9</v>
      </c>
      <c r="G100" s="106"/>
      <c r="H100" s="106"/>
      <c r="I100" s="106"/>
      <c r="J100" s="106"/>
      <c r="K100" s="106"/>
      <c r="L100" s="106"/>
      <c r="M100" s="106"/>
    </row>
    <row r="101" spans="2:13">
      <c r="B101" s="27" t="s">
        <v>27</v>
      </c>
      <c r="C101" s="27" t="s">
        <v>14</v>
      </c>
      <c r="D101" s="27" t="s">
        <v>36</v>
      </c>
      <c r="E101" s="28">
        <v>1281</v>
      </c>
      <c r="F101" s="29">
        <v>18</v>
      </c>
      <c r="G101" s="106"/>
      <c r="H101" s="106"/>
      <c r="I101" s="106"/>
      <c r="J101" s="106"/>
      <c r="K101" s="106"/>
      <c r="L101" s="106"/>
      <c r="M101" s="106"/>
    </row>
    <row r="102" spans="2:13">
      <c r="B102" s="27" t="s">
        <v>5</v>
      </c>
      <c r="C102" s="27" t="s">
        <v>9</v>
      </c>
      <c r="D102" s="27" t="s">
        <v>10</v>
      </c>
      <c r="E102" s="28">
        <v>12348</v>
      </c>
      <c r="F102" s="29">
        <v>234</v>
      </c>
      <c r="G102" s="106"/>
      <c r="H102" s="106"/>
      <c r="I102" s="106"/>
      <c r="J102" s="106"/>
      <c r="K102" s="106"/>
      <c r="L102" s="106"/>
      <c r="M102" s="106"/>
    </row>
    <row r="103" spans="2:13">
      <c r="B103" s="27" t="s">
        <v>27</v>
      </c>
      <c r="C103" s="27" t="s">
        <v>30</v>
      </c>
      <c r="D103" s="27" t="s">
        <v>40</v>
      </c>
      <c r="E103" s="28">
        <v>3689</v>
      </c>
      <c r="F103" s="29">
        <v>312</v>
      </c>
      <c r="G103" s="106"/>
      <c r="H103" s="106"/>
      <c r="I103" s="106"/>
      <c r="J103" s="106"/>
      <c r="K103" s="106"/>
      <c r="L103" s="106"/>
      <c r="M103" s="106"/>
    </row>
    <row r="104" spans="2:13">
      <c r="B104" s="27" t="s">
        <v>23</v>
      </c>
      <c r="C104" s="27" t="s">
        <v>14</v>
      </c>
      <c r="D104" s="27" t="s">
        <v>36</v>
      </c>
      <c r="E104" s="28">
        <v>2870</v>
      </c>
      <c r="F104" s="29">
        <v>300</v>
      </c>
      <c r="G104" s="106"/>
      <c r="H104" s="106"/>
      <c r="I104" s="106"/>
      <c r="J104" s="106"/>
      <c r="K104" s="106"/>
      <c r="L104" s="106"/>
      <c r="M104" s="106"/>
    </row>
    <row r="105" spans="2:13">
      <c r="B105" s="27" t="s">
        <v>26</v>
      </c>
      <c r="C105" s="27" t="s">
        <v>14</v>
      </c>
      <c r="D105" s="27" t="s">
        <v>39</v>
      </c>
      <c r="E105" s="28">
        <v>798</v>
      </c>
      <c r="F105" s="29">
        <v>519</v>
      </c>
      <c r="G105" s="106"/>
      <c r="H105" s="106"/>
      <c r="I105" s="106"/>
      <c r="J105" s="106"/>
      <c r="K105" s="106"/>
      <c r="L105" s="106"/>
      <c r="M105" s="106"/>
    </row>
    <row r="106" spans="2:13">
      <c r="B106" s="27" t="s">
        <v>13</v>
      </c>
      <c r="C106" s="27" t="s">
        <v>6</v>
      </c>
      <c r="D106" s="27" t="s">
        <v>41</v>
      </c>
      <c r="E106" s="28">
        <v>2933</v>
      </c>
      <c r="F106" s="29">
        <v>9</v>
      </c>
      <c r="G106" s="106"/>
      <c r="H106" s="106"/>
      <c r="I106" s="106"/>
      <c r="J106" s="106"/>
      <c r="K106" s="106"/>
      <c r="L106" s="106"/>
      <c r="M106" s="106"/>
    </row>
    <row r="107" spans="2:13">
      <c r="B107" s="27" t="s">
        <v>25</v>
      </c>
      <c r="C107" s="27" t="s">
        <v>9</v>
      </c>
      <c r="D107" s="27" t="s">
        <v>12</v>
      </c>
      <c r="E107" s="28">
        <v>2744</v>
      </c>
      <c r="F107" s="29">
        <v>9</v>
      </c>
      <c r="G107" s="106"/>
      <c r="H107" s="106"/>
      <c r="I107" s="106"/>
      <c r="J107" s="106"/>
      <c r="K107" s="106"/>
      <c r="L107" s="106"/>
      <c r="M107" s="106"/>
    </row>
    <row r="108" spans="2:13">
      <c r="B108" s="27" t="s">
        <v>5</v>
      </c>
      <c r="C108" s="27" t="s">
        <v>14</v>
      </c>
      <c r="D108" s="27" t="s">
        <v>19</v>
      </c>
      <c r="E108" s="28">
        <v>9772</v>
      </c>
      <c r="F108" s="29">
        <v>90</v>
      </c>
      <c r="G108" s="106"/>
      <c r="H108" s="106"/>
      <c r="I108" s="106"/>
      <c r="J108" s="106"/>
      <c r="K108" s="106"/>
      <c r="L108" s="106"/>
      <c r="M108" s="106"/>
    </row>
    <row r="109" spans="2:13">
      <c r="B109" s="27" t="s">
        <v>23</v>
      </c>
      <c r="C109" s="27" t="s">
        <v>30</v>
      </c>
      <c r="D109" s="27" t="s">
        <v>18</v>
      </c>
      <c r="E109" s="28">
        <v>1568</v>
      </c>
      <c r="F109" s="29">
        <v>96</v>
      </c>
      <c r="G109" s="106"/>
      <c r="H109" s="106"/>
      <c r="I109" s="106"/>
      <c r="J109" s="106"/>
      <c r="K109" s="106"/>
      <c r="L109" s="106"/>
      <c r="M109" s="106"/>
    </row>
    <row r="110" spans="2:13">
      <c r="B110" s="27" t="s">
        <v>26</v>
      </c>
      <c r="C110" s="27" t="s">
        <v>14</v>
      </c>
      <c r="D110" s="27" t="s">
        <v>29</v>
      </c>
      <c r="E110" s="28">
        <v>11417</v>
      </c>
      <c r="F110" s="29">
        <v>21</v>
      </c>
      <c r="G110" s="106"/>
      <c r="H110" s="106"/>
      <c r="I110" s="106"/>
      <c r="J110" s="106"/>
      <c r="K110" s="106"/>
      <c r="L110" s="106"/>
      <c r="M110" s="106"/>
    </row>
    <row r="111" spans="2:13">
      <c r="B111" s="27" t="s">
        <v>5</v>
      </c>
      <c r="C111" s="27" t="s">
        <v>30</v>
      </c>
      <c r="D111" s="27" t="s">
        <v>42</v>
      </c>
      <c r="E111" s="28">
        <v>6748</v>
      </c>
      <c r="F111" s="29">
        <v>48</v>
      </c>
      <c r="G111" s="106"/>
      <c r="H111" s="106"/>
      <c r="I111" s="106"/>
      <c r="J111" s="106"/>
      <c r="K111" s="106"/>
      <c r="L111" s="106"/>
      <c r="M111" s="106"/>
    </row>
    <row r="112" spans="2:13">
      <c r="B112" s="27" t="s">
        <v>35</v>
      </c>
      <c r="C112" s="27" t="s">
        <v>14</v>
      </c>
      <c r="D112" s="27" t="s">
        <v>39</v>
      </c>
      <c r="E112" s="28">
        <v>1407</v>
      </c>
      <c r="F112" s="29">
        <v>72</v>
      </c>
      <c r="G112" s="106"/>
      <c r="H112" s="106"/>
      <c r="I112" s="106"/>
      <c r="J112" s="106"/>
      <c r="K112" s="106"/>
      <c r="L112" s="106"/>
      <c r="M112" s="106"/>
    </row>
    <row r="113" spans="2:13">
      <c r="B113" s="27" t="s">
        <v>8</v>
      </c>
      <c r="C113" s="27" t="s">
        <v>9</v>
      </c>
      <c r="D113" s="27" t="s">
        <v>32</v>
      </c>
      <c r="E113" s="28">
        <v>2023</v>
      </c>
      <c r="F113" s="29">
        <v>168</v>
      </c>
      <c r="G113" s="106"/>
      <c r="H113" s="106"/>
      <c r="I113" s="106"/>
      <c r="J113" s="106"/>
      <c r="K113" s="106"/>
      <c r="L113" s="106"/>
      <c r="M113" s="106"/>
    </row>
    <row r="114" spans="2:13">
      <c r="B114" s="27" t="s">
        <v>25</v>
      </c>
      <c r="C114" s="27" t="s">
        <v>17</v>
      </c>
      <c r="D114" s="27" t="s">
        <v>42</v>
      </c>
      <c r="E114" s="28">
        <v>5236</v>
      </c>
      <c r="F114" s="29">
        <v>51</v>
      </c>
      <c r="G114" s="106"/>
      <c r="H114" s="106"/>
      <c r="I114" s="106"/>
      <c r="J114" s="106"/>
      <c r="K114" s="106"/>
      <c r="L114" s="106"/>
      <c r="M114" s="106"/>
    </row>
    <row r="115" spans="2:13">
      <c r="B115" s="27" t="s">
        <v>13</v>
      </c>
      <c r="C115" s="27" t="s">
        <v>14</v>
      </c>
      <c r="D115" s="27" t="s">
        <v>36</v>
      </c>
      <c r="E115" s="28">
        <v>1925</v>
      </c>
      <c r="F115" s="29">
        <v>192</v>
      </c>
      <c r="G115" s="106"/>
      <c r="H115" s="106"/>
      <c r="I115" s="106"/>
      <c r="J115" s="106"/>
      <c r="K115" s="106"/>
      <c r="L115" s="106"/>
      <c r="M115" s="106"/>
    </row>
    <row r="116" spans="2:13">
      <c r="B116" s="27" t="s">
        <v>23</v>
      </c>
      <c r="C116" s="27" t="s">
        <v>6</v>
      </c>
      <c r="D116" s="27" t="s">
        <v>24</v>
      </c>
      <c r="E116" s="28">
        <v>6608</v>
      </c>
      <c r="F116" s="29">
        <v>225</v>
      </c>
      <c r="G116" s="106"/>
      <c r="H116" s="106"/>
      <c r="I116" s="106"/>
      <c r="J116" s="106"/>
      <c r="K116" s="106"/>
      <c r="L116" s="106"/>
      <c r="M116" s="106"/>
    </row>
    <row r="117" spans="2:13">
      <c r="B117" s="27" t="s">
        <v>16</v>
      </c>
      <c r="C117" s="27" t="s">
        <v>30</v>
      </c>
      <c r="D117" s="27" t="s">
        <v>42</v>
      </c>
      <c r="E117" s="28">
        <v>8008</v>
      </c>
      <c r="F117" s="29">
        <v>456</v>
      </c>
      <c r="G117" s="106"/>
      <c r="H117" s="106"/>
      <c r="I117" s="106"/>
      <c r="J117" s="106"/>
      <c r="K117" s="106"/>
      <c r="L117" s="106"/>
      <c r="M117" s="106"/>
    </row>
    <row r="118" spans="2:13">
      <c r="B118" s="27" t="s">
        <v>35</v>
      </c>
      <c r="C118" s="27" t="s">
        <v>30</v>
      </c>
      <c r="D118" s="27" t="s">
        <v>18</v>
      </c>
      <c r="E118" s="28">
        <v>1428</v>
      </c>
      <c r="F118" s="29">
        <v>93</v>
      </c>
      <c r="G118" s="106"/>
      <c r="H118" s="106"/>
      <c r="I118" s="106"/>
      <c r="J118" s="106"/>
      <c r="K118" s="106"/>
      <c r="L118" s="106"/>
      <c r="M118" s="106"/>
    </row>
    <row r="119" spans="2:13">
      <c r="B119" s="27" t="s">
        <v>16</v>
      </c>
      <c r="C119" s="27" t="s">
        <v>30</v>
      </c>
      <c r="D119" s="27" t="s">
        <v>12</v>
      </c>
      <c r="E119" s="28">
        <v>525</v>
      </c>
      <c r="F119" s="29">
        <v>48</v>
      </c>
      <c r="G119" s="106"/>
      <c r="H119" s="106"/>
      <c r="I119" s="106"/>
      <c r="J119" s="106"/>
      <c r="K119" s="106"/>
      <c r="L119" s="106"/>
      <c r="M119" s="106"/>
    </row>
    <row r="120" spans="2:13">
      <c r="B120" s="27" t="s">
        <v>16</v>
      </c>
      <c r="C120" s="27" t="s">
        <v>6</v>
      </c>
      <c r="D120" s="27" t="s">
        <v>15</v>
      </c>
      <c r="E120" s="28">
        <v>1505</v>
      </c>
      <c r="F120" s="29">
        <v>102</v>
      </c>
      <c r="G120" s="106"/>
      <c r="H120" s="106"/>
      <c r="I120" s="106"/>
      <c r="J120" s="106"/>
      <c r="K120" s="106"/>
      <c r="L120" s="106"/>
      <c r="M120" s="106"/>
    </row>
    <row r="121" spans="2:13">
      <c r="B121" s="27" t="s">
        <v>23</v>
      </c>
      <c r="C121" s="27" t="s">
        <v>9</v>
      </c>
      <c r="D121" s="27" t="s">
        <v>7</v>
      </c>
      <c r="E121" s="28">
        <v>6755</v>
      </c>
      <c r="F121" s="29">
        <v>252</v>
      </c>
      <c r="G121" s="106"/>
      <c r="H121" s="106"/>
      <c r="I121" s="106"/>
      <c r="J121" s="106"/>
      <c r="K121" s="106"/>
      <c r="L121" s="106"/>
      <c r="M121" s="106"/>
    </row>
    <row r="122" spans="2:13">
      <c r="B122" s="27" t="s">
        <v>26</v>
      </c>
      <c r="C122" s="27" t="s">
        <v>6</v>
      </c>
      <c r="D122" s="27" t="s">
        <v>15</v>
      </c>
      <c r="E122" s="28">
        <v>11571</v>
      </c>
      <c r="F122" s="29">
        <v>138</v>
      </c>
      <c r="G122" s="106"/>
      <c r="H122" s="106"/>
      <c r="I122" s="106"/>
      <c r="J122" s="106"/>
      <c r="K122" s="106"/>
      <c r="L122" s="106"/>
      <c r="M122" s="106"/>
    </row>
    <row r="123" spans="2:13">
      <c r="B123" s="27" t="s">
        <v>5</v>
      </c>
      <c r="C123" s="27" t="s">
        <v>20</v>
      </c>
      <c r="D123" s="27" t="s">
        <v>18</v>
      </c>
      <c r="E123" s="28">
        <v>2541</v>
      </c>
      <c r="F123" s="29">
        <v>90</v>
      </c>
      <c r="G123" s="106"/>
      <c r="H123" s="106"/>
      <c r="I123" s="106"/>
      <c r="J123" s="106"/>
      <c r="K123" s="106"/>
      <c r="L123" s="106"/>
      <c r="M123" s="106"/>
    </row>
    <row r="124" spans="2:13">
      <c r="B124" s="27" t="s">
        <v>13</v>
      </c>
      <c r="C124" s="27" t="s">
        <v>6</v>
      </c>
      <c r="D124" s="27" t="s">
        <v>7</v>
      </c>
      <c r="E124" s="28">
        <v>1526</v>
      </c>
      <c r="F124" s="29">
        <v>240</v>
      </c>
      <c r="G124" s="106"/>
      <c r="H124" s="106"/>
      <c r="I124" s="106"/>
      <c r="J124" s="106"/>
      <c r="K124" s="106"/>
      <c r="L124" s="106"/>
      <c r="M124" s="106"/>
    </row>
    <row r="125" spans="2:13">
      <c r="B125" s="27" t="s">
        <v>5</v>
      </c>
      <c r="C125" s="27" t="s">
        <v>20</v>
      </c>
      <c r="D125" s="27" t="s">
        <v>12</v>
      </c>
      <c r="E125" s="28">
        <v>6125</v>
      </c>
      <c r="F125" s="29">
        <v>102</v>
      </c>
      <c r="G125" s="106"/>
      <c r="H125" s="106"/>
      <c r="I125" s="106"/>
      <c r="J125" s="106"/>
      <c r="K125" s="106"/>
      <c r="L125" s="106"/>
      <c r="M125" s="106"/>
    </row>
    <row r="126" spans="2:13">
      <c r="B126" s="27" t="s">
        <v>13</v>
      </c>
      <c r="C126" s="27" t="s">
        <v>9</v>
      </c>
      <c r="D126" s="27" t="s">
        <v>39</v>
      </c>
      <c r="E126" s="28">
        <v>847</v>
      </c>
      <c r="F126" s="29">
        <v>129</v>
      </c>
      <c r="G126" s="106"/>
      <c r="H126" s="106"/>
      <c r="I126" s="106"/>
      <c r="J126" s="106"/>
      <c r="K126" s="106"/>
      <c r="L126" s="106"/>
      <c r="M126" s="106"/>
    </row>
    <row r="127" spans="2:13">
      <c r="B127" s="27" t="s">
        <v>8</v>
      </c>
      <c r="C127" s="27" t="s">
        <v>9</v>
      </c>
      <c r="D127" s="27" t="s">
        <v>39</v>
      </c>
      <c r="E127" s="28">
        <v>4753</v>
      </c>
      <c r="F127" s="29">
        <v>300</v>
      </c>
      <c r="G127" s="106"/>
      <c r="H127" s="106"/>
      <c r="I127" s="106"/>
      <c r="J127" s="106"/>
      <c r="K127" s="106"/>
      <c r="L127" s="106"/>
      <c r="M127" s="106"/>
    </row>
    <row r="128" spans="2:13">
      <c r="B128" s="27" t="s">
        <v>16</v>
      </c>
      <c r="C128" s="27" t="s">
        <v>20</v>
      </c>
      <c r="D128" s="27" t="s">
        <v>19</v>
      </c>
      <c r="E128" s="28">
        <v>959</v>
      </c>
      <c r="F128" s="29">
        <v>135</v>
      </c>
      <c r="G128" s="106"/>
      <c r="H128" s="106"/>
      <c r="I128" s="106"/>
      <c r="J128" s="106"/>
      <c r="K128" s="106"/>
      <c r="L128" s="106"/>
      <c r="M128" s="106"/>
    </row>
    <row r="129" spans="2:13">
      <c r="B129" s="27" t="s">
        <v>23</v>
      </c>
      <c r="C129" s="27" t="s">
        <v>9</v>
      </c>
      <c r="D129" s="27" t="s">
        <v>38</v>
      </c>
      <c r="E129" s="28">
        <v>2793</v>
      </c>
      <c r="F129" s="29">
        <v>114</v>
      </c>
      <c r="G129" s="106"/>
      <c r="H129" s="106"/>
      <c r="I129" s="106"/>
      <c r="J129" s="106"/>
      <c r="K129" s="106"/>
      <c r="L129" s="106"/>
      <c r="M129" s="106"/>
    </row>
    <row r="130" spans="2:13">
      <c r="B130" s="27" t="s">
        <v>23</v>
      </c>
      <c r="C130" s="27" t="s">
        <v>9</v>
      </c>
      <c r="D130" s="27" t="s">
        <v>24</v>
      </c>
      <c r="E130" s="28">
        <v>4606</v>
      </c>
      <c r="F130" s="29">
        <v>63</v>
      </c>
      <c r="G130" s="106"/>
      <c r="H130" s="106"/>
      <c r="I130" s="106"/>
      <c r="J130" s="106"/>
      <c r="K130" s="106"/>
      <c r="L130" s="106"/>
      <c r="M130" s="106"/>
    </row>
    <row r="131" spans="2:13">
      <c r="B131" s="27" t="s">
        <v>23</v>
      </c>
      <c r="C131" s="27" t="s">
        <v>14</v>
      </c>
      <c r="D131" s="27" t="s">
        <v>32</v>
      </c>
      <c r="E131" s="28">
        <v>5551</v>
      </c>
      <c r="F131" s="29">
        <v>252</v>
      </c>
      <c r="G131" s="106"/>
      <c r="H131" s="106"/>
      <c r="I131" s="106"/>
      <c r="J131" s="106"/>
      <c r="K131" s="106"/>
      <c r="L131" s="106"/>
      <c r="M131" s="106"/>
    </row>
    <row r="132" spans="2:13">
      <c r="B132" s="27" t="s">
        <v>35</v>
      </c>
      <c r="C132" s="27" t="s">
        <v>14</v>
      </c>
      <c r="D132" s="27" t="s">
        <v>10</v>
      </c>
      <c r="E132" s="28">
        <v>6657</v>
      </c>
      <c r="F132" s="29">
        <v>303</v>
      </c>
      <c r="G132" s="106"/>
      <c r="H132" s="106"/>
      <c r="I132" s="106"/>
      <c r="J132" s="106"/>
      <c r="K132" s="106"/>
      <c r="L132" s="106"/>
      <c r="M132" s="106"/>
    </row>
    <row r="133" spans="2:13">
      <c r="B133" s="27" t="s">
        <v>23</v>
      </c>
      <c r="C133" s="27" t="s">
        <v>17</v>
      </c>
      <c r="D133" s="27" t="s">
        <v>28</v>
      </c>
      <c r="E133" s="28">
        <v>4438</v>
      </c>
      <c r="F133" s="29">
        <v>246</v>
      </c>
      <c r="G133" s="106"/>
      <c r="H133" s="106"/>
      <c r="I133" s="106"/>
      <c r="J133" s="106"/>
      <c r="K133" s="106"/>
      <c r="L133" s="106"/>
      <c r="M133" s="106"/>
    </row>
    <row r="134" spans="2:13">
      <c r="B134" s="27" t="s">
        <v>8</v>
      </c>
      <c r="C134" s="27" t="s">
        <v>20</v>
      </c>
      <c r="D134" s="27" t="s">
        <v>22</v>
      </c>
      <c r="E134" s="28">
        <v>168</v>
      </c>
      <c r="F134" s="29">
        <v>84</v>
      </c>
      <c r="G134" s="106"/>
      <c r="H134" s="106"/>
      <c r="I134" s="106"/>
      <c r="J134" s="106"/>
      <c r="K134" s="106"/>
      <c r="L134" s="106"/>
      <c r="M134" s="106"/>
    </row>
    <row r="135" spans="2:13">
      <c r="B135" s="27" t="s">
        <v>23</v>
      </c>
      <c r="C135" s="27" t="s">
        <v>30</v>
      </c>
      <c r="D135" s="27" t="s">
        <v>28</v>
      </c>
      <c r="E135" s="28">
        <v>7777</v>
      </c>
      <c r="F135" s="29">
        <v>39</v>
      </c>
      <c r="G135" s="106"/>
      <c r="H135" s="106"/>
      <c r="I135" s="106"/>
      <c r="J135" s="106"/>
      <c r="K135" s="106"/>
      <c r="L135" s="106"/>
      <c r="M135" s="106"/>
    </row>
    <row r="136" spans="2:13">
      <c r="B136" s="27" t="s">
        <v>25</v>
      </c>
      <c r="C136" s="27" t="s">
        <v>14</v>
      </c>
      <c r="D136" s="27" t="s">
        <v>28</v>
      </c>
      <c r="E136" s="28">
        <v>3339</v>
      </c>
      <c r="F136" s="29">
        <v>348</v>
      </c>
      <c r="G136" s="106"/>
      <c r="H136" s="106"/>
      <c r="I136" s="106"/>
      <c r="J136" s="106"/>
      <c r="K136" s="106"/>
      <c r="L136" s="106"/>
      <c r="M136" s="106"/>
    </row>
    <row r="137" spans="2:13">
      <c r="B137" s="27" t="s">
        <v>23</v>
      </c>
      <c r="C137" s="27" t="s">
        <v>6</v>
      </c>
      <c r="D137" s="27" t="s">
        <v>19</v>
      </c>
      <c r="E137" s="28">
        <v>6391</v>
      </c>
      <c r="F137" s="29">
        <v>48</v>
      </c>
      <c r="G137" s="106"/>
      <c r="H137" s="106"/>
      <c r="I137" s="106"/>
      <c r="J137" s="106"/>
      <c r="K137" s="106"/>
      <c r="L137" s="106"/>
      <c r="M137" s="106"/>
    </row>
    <row r="138" spans="2:13">
      <c r="B138" s="27" t="s">
        <v>25</v>
      </c>
      <c r="C138" s="27" t="s">
        <v>6</v>
      </c>
      <c r="D138" s="27" t="s">
        <v>22</v>
      </c>
      <c r="E138" s="28">
        <v>518</v>
      </c>
      <c r="F138" s="29">
        <v>75</v>
      </c>
      <c r="G138" s="106"/>
      <c r="H138" s="106"/>
      <c r="I138" s="106"/>
      <c r="J138" s="106"/>
      <c r="K138" s="106"/>
      <c r="L138" s="106"/>
      <c r="M138" s="106"/>
    </row>
    <row r="139" spans="2:13">
      <c r="B139" s="27" t="s">
        <v>23</v>
      </c>
      <c r="C139" s="27" t="s">
        <v>20</v>
      </c>
      <c r="D139" s="27" t="s">
        <v>40</v>
      </c>
      <c r="E139" s="28">
        <v>5677</v>
      </c>
      <c r="F139" s="29">
        <v>258</v>
      </c>
      <c r="G139" s="106"/>
      <c r="H139" s="106"/>
      <c r="I139" s="106"/>
      <c r="J139" s="106"/>
      <c r="K139" s="106"/>
      <c r="L139" s="106"/>
      <c r="M139" s="106"/>
    </row>
    <row r="140" spans="2:13">
      <c r="B140" s="27" t="s">
        <v>16</v>
      </c>
      <c r="C140" s="27" t="s">
        <v>17</v>
      </c>
      <c r="D140" s="27" t="s">
        <v>28</v>
      </c>
      <c r="E140" s="28">
        <v>6048</v>
      </c>
      <c r="F140" s="29">
        <v>27</v>
      </c>
      <c r="G140" s="106"/>
      <c r="H140" s="106"/>
      <c r="I140" s="106"/>
      <c r="J140" s="106"/>
      <c r="K140" s="106"/>
      <c r="L140" s="106"/>
      <c r="M140" s="106"/>
    </row>
    <row r="141" spans="2:13">
      <c r="B141" s="27" t="s">
        <v>8</v>
      </c>
      <c r="C141" s="27" t="s">
        <v>20</v>
      </c>
      <c r="D141" s="27" t="s">
        <v>10</v>
      </c>
      <c r="E141" s="28">
        <v>3752</v>
      </c>
      <c r="F141" s="29">
        <v>213</v>
      </c>
      <c r="G141" s="106"/>
      <c r="H141" s="106"/>
      <c r="I141" s="106"/>
      <c r="J141" s="106"/>
      <c r="K141" s="106"/>
      <c r="L141" s="106"/>
      <c r="M141" s="106"/>
    </row>
    <row r="142" spans="2:13">
      <c r="B142" s="27" t="s">
        <v>25</v>
      </c>
      <c r="C142" s="27" t="s">
        <v>9</v>
      </c>
      <c r="D142" s="27" t="s">
        <v>32</v>
      </c>
      <c r="E142" s="28">
        <v>4480</v>
      </c>
      <c r="F142" s="29">
        <v>357</v>
      </c>
      <c r="G142" s="106"/>
      <c r="H142" s="106"/>
      <c r="I142" s="106"/>
      <c r="J142" s="106"/>
      <c r="K142" s="106"/>
      <c r="L142" s="106"/>
      <c r="M142" s="106"/>
    </row>
    <row r="143" spans="2:13">
      <c r="B143" s="27" t="s">
        <v>11</v>
      </c>
      <c r="C143" s="27" t="s">
        <v>6</v>
      </c>
      <c r="D143" s="27" t="s">
        <v>12</v>
      </c>
      <c r="E143" s="28">
        <v>259</v>
      </c>
      <c r="F143" s="29">
        <v>207</v>
      </c>
      <c r="G143" s="106"/>
      <c r="H143" s="106"/>
      <c r="I143" s="106"/>
      <c r="J143" s="106"/>
      <c r="K143" s="106"/>
      <c r="L143" s="106"/>
      <c r="M143" s="106"/>
    </row>
    <row r="144" spans="2:13">
      <c r="B144" s="27" t="s">
        <v>8</v>
      </c>
      <c r="C144" s="27" t="s">
        <v>6</v>
      </c>
      <c r="D144" s="27" t="s">
        <v>7</v>
      </c>
      <c r="E144" s="28">
        <v>42</v>
      </c>
      <c r="F144" s="29">
        <v>150</v>
      </c>
      <c r="G144" s="106"/>
      <c r="H144" s="106"/>
      <c r="I144" s="106"/>
      <c r="J144" s="106"/>
      <c r="K144" s="106"/>
      <c r="L144" s="106"/>
      <c r="M144" s="106"/>
    </row>
    <row r="145" spans="2:13">
      <c r="B145" s="27" t="s">
        <v>13</v>
      </c>
      <c r="C145" s="27" t="s">
        <v>14</v>
      </c>
      <c r="D145" s="27" t="s">
        <v>42</v>
      </c>
      <c r="E145" s="28">
        <v>98</v>
      </c>
      <c r="F145" s="29">
        <v>204</v>
      </c>
      <c r="G145" s="106"/>
      <c r="H145" s="106"/>
      <c r="I145" s="106"/>
      <c r="J145" s="106"/>
      <c r="K145" s="106"/>
      <c r="L145" s="106"/>
      <c r="M145" s="106"/>
    </row>
    <row r="146" spans="2:13">
      <c r="B146" s="27" t="s">
        <v>23</v>
      </c>
      <c r="C146" s="27" t="s">
        <v>9</v>
      </c>
      <c r="D146" s="27" t="s">
        <v>39</v>
      </c>
      <c r="E146" s="28">
        <v>2478</v>
      </c>
      <c r="F146" s="29">
        <v>21</v>
      </c>
      <c r="G146" s="106"/>
      <c r="H146" s="106"/>
      <c r="I146" s="106"/>
      <c r="J146" s="106"/>
      <c r="K146" s="106"/>
      <c r="L146" s="106"/>
      <c r="M146" s="106"/>
    </row>
    <row r="147" spans="2:13">
      <c r="B147" s="27" t="s">
        <v>13</v>
      </c>
      <c r="C147" s="27" t="s">
        <v>30</v>
      </c>
      <c r="D147" s="27" t="s">
        <v>19</v>
      </c>
      <c r="E147" s="28">
        <v>7847</v>
      </c>
      <c r="F147" s="29">
        <v>174</v>
      </c>
      <c r="G147" s="106"/>
      <c r="H147" s="106"/>
      <c r="I147" s="106"/>
      <c r="J147" s="106"/>
      <c r="K147" s="106"/>
      <c r="L147" s="106"/>
      <c r="M147" s="106"/>
    </row>
    <row r="148" spans="2:13">
      <c r="B148" s="27" t="s">
        <v>26</v>
      </c>
      <c r="C148" s="27" t="s">
        <v>6</v>
      </c>
      <c r="D148" s="27" t="s">
        <v>28</v>
      </c>
      <c r="E148" s="28">
        <v>9926</v>
      </c>
      <c r="F148" s="29">
        <v>201</v>
      </c>
      <c r="G148" s="106"/>
      <c r="H148" s="106"/>
      <c r="I148" s="106"/>
      <c r="J148" s="106"/>
      <c r="K148" s="106"/>
      <c r="L148" s="106"/>
      <c r="M148" s="106"/>
    </row>
    <row r="149" spans="2:13">
      <c r="B149" s="27" t="s">
        <v>8</v>
      </c>
      <c r="C149" s="27" t="s">
        <v>20</v>
      </c>
      <c r="D149" s="27" t="s">
        <v>31</v>
      </c>
      <c r="E149" s="28">
        <v>819</v>
      </c>
      <c r="F149" s="29">
        <v>510</v>
      </c>
      <c r="G149" s="106"/>
      <c r="H149" s="106"/>
      <c r="I149" s="106"/>
      <c r="J149" s="106"/>
      <c r="K149" s="106"/>
      <c r="L149" s="106"/>
      <c r="M149" s="106"/>
    </row>
    <row r="150" spans="2:13">
      <c r="B150" s="27" t="s">
        <v>16</v>
      </c>
      <c r="C150" s="27" t="s">
        <v>17</v>
      </c>
      <c r="D150" s="27" t="s">
        <v>32</v>
      </c>
      <c r="E150" s="28">
        <v>3052</v>
      </c>
      <c r="F150" s="29">
        <v>378</v>
      </c>
      <c r="G150" s="106"/>
      <c r="H150" s="106"/>
      <c r="I150" s="106"/>
      <c r="J150" s="106"/>
      <c r="K150" s="106"/>
      <c r="L150" s="106"/>
      <c r="M150" s="106"/>
    </row>
    <row r="151" spans="2:13">
      <c r="B151" s="27" t="s">
        <v>11</v>
      </c>
      <c r="C151" s="27" t="s">
        <v>30</v>
      </c>
      <c r="D151" s="27" t="s">
        <v>41</v>
      </c>
      <c r="E151" s="28">
        <v>6832</v>
      </c>
      <c r="F151" s="29">
        <v>27</v>
      </c>
      <c r="G151" s="106"/>
      <c r="H151" s="106"/>
      <c r="I151" s="106"/>
      <c r="J151" s="106"/>
      <c r="K151" s="106"/>
      <c r="L151" s="106"/>
      <c r="M151" s="106"/>
    </row>
    <row r="152" spans="2:13">
      <c r="B152" s="27" t="s">
        <v>26</v>
      </c>
      <c r="C152" s="27" t="s">
        <v>17</v>
      </c>
      <c r="D152" s="27" t="s">
        <v>29</v>
      </c>
      <c r="E152" s="28">
        <v>2016</v>
      </c>
      <c r="F152" s="29">
        <v>117</v>
      </c>
      <c r="G152" s="106"/>
      <c r="H152" s="106"/>
      <c r="I152" s="106"/>
      <c r="J152" s="106"/>
      <c r="K152" s="106"/>
      <c r="L152" s="106"/>
      <c r="M152" s="106"/>
    </row>
    <row r="153" spans="2:13">
      <c r="B153" s="27" t="s">
        <v>16</v>
      </c>
      <c r="C153" s="27" t="s">
        <v>20</v>
      </c>
      <c r="D153" s="27" t="s">
        <v>41</v>
      </c>
      <c r="E153" s="28">
        <v>7322</v>
      </c>
      <c r="F153" s="29">
        <v>36</v>
      </c>
      <c r="G153" s="106"/>
      <c r="H153" s="106"/>
      <c r="I153" s="106"/>
      <c r="J153" s="106"/>
      <c r="K153" s="106"/>
      <c r="L153" s="106"/>
      <c r="M153" s="106"/>
    </row>
    <row r="154" spans="2:13">
      <c r="B154" s="27" t="s">
        <v>8</v>
      </c>
      <c r="C154" s="27" t="s">
        <v>9</v>
      </c>
      <c r="D154" s="27" t="s">
        <v>19</v>
      </c>
      <c r="E154" s="28">
        <v>357</v>
      </c>
      <c r="F154" s="29">
        <v>126</v>
      </c>
      <c r="G154" s="106"/>
      <c r="H154" s="106"/>
      <c r="I154" s="106"/>
      <c r="J154" s="106"/>
      <c r="K154" s="106"/>
      <c r="L154" s="106"/>
      <c r="M154" s="106"/>
    </row>
    <row r="155" spans="2:13">
      <c r="B155" s="27" t="s">
        <v>11</v>
      </c>
      <c r="C155" s="27" t="s">
        <v>17</v>
      </c>
      <c r="D155" s="27" t="s">
        <v>18</v>
      </c>
      <c r="E155" s="28">
        <v>3192</v>
      </c>
      <c r="F155" s="29">
        <v>72</v>
      </c>
      <c r="G155" s="106"/>
      <c r="H155" s="106"/>
      <c r="I155" s="106"/>
      <c r="J155" s="106"/>
      <c r="K155" s="106"/>
      <c r="L155" s="106"/>
      <c r="M155" s="106"/>
    </row>
    <row r="156" spans="2:13">
      <c r="B156" s="27" t="s">
        <v>23</v>
      </c>
      <c r="C156" s="27" t="s">
        <v>14</v>
      </c>
      <c r="D156" s="27" t="s">
        <v>22</v>
      </c>
      <c r="E156" s="28">
        <v>8435</v>
      </c>
      <c r="F156" s="29">
        <v>42</v>
      </c>
      <c r="G156" s="106"/>
      <c r="H156" s="106"/>
      <c r="I156" s="106"/>
      <c r="J156" s="106"/>
      <c r="K156" s="106"/>
      <c r="L156" s="106"/>
      <c r="M156" s="106"/>
    </row>
    <row r="157" spans="2:13">
      <c r="B157" s="27" t="s">
        <v>5</v>
      </c>
      <c r="C157" s="27" t="s">
        <v>17</v>
      </c>
      <c r="D157" s="27" t="s">
        <v>32</v>
      </c>
      <c r="E157" s="28">
        <v>0</v>
      </c>
      <c r="F157" s="29">
        <v>135</v>
      </c>
      <c r="G157" s="106"/>
      <c r="H157" s="106"/>
      <c r="I157" s="106"/>
      <c r="J157" s="106"/>
      <c r="K157" s="106"/>
      <c r="L157" s="106"/>
      <c r="M157" s="106"/>
    </row>
    <row r="158" spans="2:13">
      <c r="B158" s="27" t="s">
        <v>23</v>
      </c>
      <c r="C158" s="27" t="s">
        <v>30</v>
      </c>
      <c r="D158" s="27" t="s">
        <v>38</v>
      </c>
      <c r="E158" s="28">
        <v>8862</v>
      </c>
      <c r="F158" s="29">
        <v>189</v>
      </c>
      <c r="G158" s="106"/>
      <c r="H158" s="106"/>
      <c r="I158" s="106"/>
      <c r="J158" s="106"/>
      <c r="K158" s="106"/>
      <c r="L158" s="106"/>
      <c r="M158" s="106"/>
    </row>
    <row r="159" spans="2:13">
      <c r="B159" s="27" t="s">
        <v>16</v>
      </c>
      <c r="C159" s="27" t="s">
        <v>6</v>
      </c>
      <c r="D159" s="27" t="s">
        <v>40</v>
      </c>
      <c r="E159" s="28">
        <v>3556</v>
      </c>
      <c r="F159" s="29">
        <v>459</v>
      </c>
      <c r="G159" s="106"/>
      <c r="H159" s="106"/>
      <c r="I159" s="106"/>
      <c r="J159" s="106"/>
      <c r="K159" s="106"/>
      <c r="L159" s="106"/>
      <c r="M159" s="106"/>
    </row>
    <row r="160" spans="2:13">
      <c r="B160" s="27" t="s">
        <v>25</v>
      </c>
      <c r="C160" s="27" t="s">
        <v>30</v>
      </c>
      <c r="D160" s="27" t="s">
        <v>37</v>
      </c>
      <c r="E160" s="28">
        <v>7280</v>
      </c>
      <c r="F160" s="29">
        <v>201</v>
      </c>
      <c r="G160" s="106"/>
      <c r="H160" s="106"/>
      <c r="I160" s="106"/>
      <c r="J160" s="106"/>
      <c r="K160" s="106"/>
      <c r="L160" s="106"/>
      <c r="M160" s="106"/>
    </row>
    <row r="161" spans="2:13">
      <c r="B161" s="27" t="s">
        <v>16</v>
      </c>
      <c r="C161" s="27" t="s">
        <v>30</v>
      </c>
      <c r="D161" s="27" t="s">
        <v>7</v>
      </c>
      <c r="E161" s="28">
        <v>3402</v>
      </c>
      <c r="F161" s="29">
        <v>366</v>
      </c>
      <c r="G161" s="106"/>
      <c r="H161" s="106"/>
      <c r="I161" s="106"/>
      <c r="J161" s="106"/>
      <c r="K161" s="106"/>
      <c r="L161" s="106"/>
      <c r="M161" s="106"/>
    </row>
    <row r="162" spans="2:13">
      <c r="B162" s="27" t="s">
        <v>27</v>
      </c>
      <c r="C162" s="27" t="s">
        <v>6</v>
      </c>
      <c r="D162" s="27" t="s">
        <v>32</v>
      </c>
      <c r="E162" s="28">
        <v>4592</v>
      </c>
      <c r="F162" s="29">
        <v>324</v>
      </c>
      <c r="G162" s="106"/>
      <c r="H162" s="106"/>
      <c r="I162" s="106"/>
      <c r="J162" s="106"/>
      <c r="K162" s="106"/>
      <c r="L162" s="106"/>
      <c r="M162" s="106"/>
    </row>
    <row r="163" spans="2:13">
      <c r="B163" s="27" t="s">
        <v>11</v>
      </c>
      <c r="C163" s="27" t="s">
        <v>9</v>
      </c>
      <c r="D163" s="27" t="s">
        <v>37</v>
      </c>
      <c r="E163" s="28">
        <v>7833</v>
      </c>
      <c r="F163" s="29">
        <v>243</v>
      </c>
      <c r="G163" s="106"/>
      <c r="H163" s="106"/>
      <c r="I163" s="106"/>
      <c r="J163" s="106"/>
      <c r="K163" s="106"/>
      <c r="L163" s="106"/>
      <c r="M163" s="106"/>
    </row>
    <row r="164" spans="2:13">
      <c r="B164" s="27" t="s">
        <v>26</v>
      </c>
      <c r="C164" s="27" t="s">
        <v>17</v>
      </c>
      <c r="D164" s="27" t="s">
        <v>41</v>
      </c>
      <c r="E164" s="28">
        <v>7651</v>
      </c>
      <c r="F164" s="29">
        <v>213</v>
      </c>
      <c r="G164" s="106"/>
      <c r="H164" s="106"/>
      <c r="I164" s="106"/>
      <c r="J164" s="106"/>
      <c r="K164" s="106"/>
      <c r="L164" s="106"/>
      <c r="M164" s="106"/>
    </row>
    <row r="165" spans="2:13">
      <c r="B165" s="27" t="s">
        <v>5</v>
      </c>
      <c r="C165" s="27" t="s">
        <v>9</v>
      </c>
      <c r="D165" s="27" t="s">
        <v>7</v>
      </c>
      <c r="E165" s="28">
        <v>2275</v>
      </c>
      <c r="F165" s="29">
        <v>447</v>
      </c>
      <c r="G165" s="106"/>
      <c r="H165" s="106"/>
      <c r="I165" s="106"/>
      <c r="J165" s="106"/>
      <c r="K165" s="106"/>
      <c r="L165" s="106"/>
      <c r="M165" s="106"/>
    </row>
    <row r="166" spans="2:13">
      <c r="B166" s="27" t="s">
        <v>5</v>
      </c>
      <c r="C166" s="27" t="s">
        <v>20</v>
      </c>
      <c r="D166" s="27" t="s">
        <v>31</v>
      </c>
      <c r="E166" s="28">
        <v>5670</v>
      </c>
      <c r="F166" s="29">
        <v>297</v>
      </c>
      <c r="G166" s="106"/>
      <c r="H166" s="106"/>
      <c r="I166" s="106"/>
      <c r="J166" s="106"/>
      <c r="K166" s="106"/>
      <c r="L166" s="106"/>
      <c r="M166" s="106"/>
    </row>
    <row r="167" spans="2:13">
      <c r="B167" s="27" t="s">
        <v>23</v>
      </c>
      <c r="C167" s="27" t="s">
        <v>9</v>
      </c>
      <c r="D167" s="27" t="s">
        <v>29</v>
      </c>
      <c r="E167" s="28">
        <v>2135</v>
      </c>
      <c r="F167" s="29">
        <v>27</v>
      </c>
      <c r="G167" s="106"/>
      <c r="H167" s="106"/>
      <c r="I167" s="106"/>
      <c r="J167" s="106"/>
      <c r="K167" s="106"/>
      <c r="L167" s="106"/>
      <c r="M167" s="106"/>
    </row>
    <row r="168" spans="2:13">
      <c r="B168" s="27" t="s">
        <v>5</v>
      </c>
      <c r="C168" s="27" t="s">
        <v>30</v>
      </c>
      <c r="D168" s="27" t="s">
        <v>34</v>
      </c>
      <c r="E168" s="28">
        <v>2779</v>
      </c>
      <c r="F168" s="29">
        <v>75</v>
      </c>
      <c r="G168" s="106"/>
      <c r="H168" s="106"/>
      <c r="I168" s="106"/>
      <c r="J168" s="106"/>
      <c r="K168" s="106"/>
      <c r="L168" s="106"/>
      <c r="M168" s="106"/>
    </row>
    <row r="169" spans="2:13">
      <c r="B169" s="27" t="s">
        <v>35</v>
      </c>
      <c r="C169" s="27" t="s">
        <v>17</v>
      </c>
      <c r="D169" s="27" t="s">
        <v>19</v>
      </c>
      <c r="E169" s="28">
        <v>12950</v>
      </c>
      <c r="F169" s="29">
        <v>30</v>
      </c>
      <c r="G169" s="106"/>
      <c r="H169" s="106"/>
      <c r="I169" s="106"/>
      <c r="J169" s="106"/>
      <c r="K169" s="106"/>
      <c r="L169" s="106"/>
      <c r="M169" s="106"/>
    </row>
    <row r="170" spans="2:13">
      <c r="B170" s="27" t="s">
        <v>23</v>
      </c>
      <c r="C170" s="27" t="s">
        <v>14</v>
      </c>
      <c r="D170" s="27" t="s">
        <v>15</v>
      </c>
      <c r="E170" s="28">
        <v>2646</v>
      </c>
      <c r="F170" s="29">
        <v>177</v>
      </c>
      <c r="G170" s="106"/>
      <c r="H170" s="106"/>
      <c r="I170" s="106"/>
      <c r="J170" s="106"/>
      <c r="K170" s="106"/>
      <c r="L170" s="106"/>
      <c r="M170" s="106"/>
    </row>
    <row r="171" spans="2:13">
      <c r="B171" s="27" t="s">
        <v>5</v>
      </c>
      <c r="C171" s="27" t="s">
        <v>30</v>
      </c>
      <c r="D171" s="27" t="s">
        <v>19</v>
      </c>
      <c r="E171" s="28">
        <v>3794</v>
      </c>
      <c r="F171" s="29">
        <v>159</v>
      </c>
      <c r="G171" s="106"/>
      <c r="H171" s="106"/>
      <c r="I171" s="106"/>
      <c r="J171" s="106"/>
      <c r="K171" s="106"/>
      <c r="L171" s="106"/>
      <c r="M171" s="106"/>
    </row>
    <row r="172" spans="2:13">
      <c r="B172" s="27" t="s">
        <v>27</v>
      </c>
      <c r="C172" s="27" t="s">
        <v>9</v>
      </c>
      <c r="D172" s="27" t="s">
        <v>19</v>
      </c>
      <c r="E172" s="28">
        <v>819</v>
      </c>
      <c r="F172" s="29">
        <v>306</v>
      </c>
      <c r="G172" s="106"/>
      <c r="H172" s="106"/>
      <c r="I172" s="106"/>
      <c r="J172" s="106"/>
      <c r="K172" s="106"/>
      <c r="L172" s="106"/>
      <c r="M172" s="106"/>
    </row>
    <row r="173" spans="2:13">
      <c r="B173" s="27" t="s">
        <v>27</v>
      </c>
      <c r="C173" s="27" t="s">
        <v>30</v>
      </c>
      <c r="D173" s="27" t="s">
        <v>33</v>
      </c>
      <c r="E173" s="28">
        <v>2583</v>
      </c>
      <c r="F173" s="29">
        <v>18</v>
      </c>
      <c r="G173" s="106"/>
      <c r="H173" s="106"/>
      <c r="I173" s="106"/>
      <c r="J173" s="106"/>
      <c r="K173" s="106"/>
      <c r="L173" s="106"/>
      <c r="M173" s="106"/>
    </row>
    <row r="174" spans="2:13">
      <c r="B174" s="27" t="s">
        <v>23</v>
      </c>
      <c r="C174" s="27" t="s">
        <v>9</v>
      </c>
      <c r="D174" s="27" t="s">
        <v>36</v>
      </c>
      <c r="E174" s="28">
        <v>4585</v>
      </c>
      <c r="F174" s="29">
        <v>240</v>
      </c>
      <c r="G174" s="106"/>
      <c r="H174" s="106"/>
      <c r="I174" s="106"/>
      <c r="J174" s="106"/>
      <c r="K174" s="106"/>
      <c r="L174" s="106"/>
      <c r="M174" s="106"/>
    </row>
    <row r="175" spans="2:13">
      <c r="B175" s="27" t="s">
        <v>25</v>
      </c>
      <c r="C175" s="27" t="s">
        <v>30</v>
      </c>
      <c r="D175" s="27" t="s">
        <v>19</v>
      </c>
      <c r="E175" s="28">
        <v>1652</v>
      </c>
      <c r="F175" s="29">
        <v>93</v>
      </c>
      <c r="G175" s="106"/>
      <c r="H175" s="106"/>
      <c r="I175" s="106"/>
      <c r="J175" s="106"/>
      <c r="K175" s="106"/>
      <c r="L175" s="106"/>
      <c r="M175" s="106"/>
    </row>
    <row r="176" spans="2:13">
      <c r="B176" s="27" t="s">
        <v>35</v>
      </c>
      <c r="C176" s="27" t="s">
        <v>30</v>
      </c>
      <c r="D176" s="27" t="s">
        <v>42</v>
      </c>
      <c r="E176" s="28">
        <v>4991</v>
      </c>
      <c r="F176" s="29">
        <v>9</v>
      </c>
      <c r="G176" s="106"/>
      <c r="H176" s="106"/>
      <c r="I176" s="106"/>
      <c r="J176" s="106"/>
      <c r="K176" s="106"/>
      <c r="L176" s="106"/>
      <c r="M176" s="106"/>
    </row>
    <row r="177" spans="2:13">
      <c r="B177" s="27" t="s">
        <v>8</v>
      </c>
      <c r="C177" s="27" t="s">
        <v>30</v>
      </c>
      <c r="D177" s="27" t="s">
        <v>29</v>
      </c>
      <c r="E177" s="28">
        <v>2009</v>
      </c>
      <c r="F177" s="29">
        <v>219</v>
      </c>
      <c r="G177" s="106"/>
      <c r="H177" s="106"/>
      <c r="I177" s="106"/>
      <c r="J177" s="106"/>
      <c r="K177" s="106"/>
      <c r="L177" s="106"/>
      <c r="M177" s="106"/>
    </row>
    <row r="178" spans="2:13">
      <c r="B178" s="27" t="s">
        <v>26</v>
      </c>
      <c r="C178" s="27" t="s">
        <v>17</v>
      </c>
      <c r="D178" s="27" t="s">
        <v>22</v>
      </c>
      <c r="E178" s="28">
        <v>1568</v>
      </c>
      <c r="F178" s="29">
        <v>141</v>
      </c>
      <c r="G178" s="106"/>
      <c r="H178" s="106"/>
      <c r="I178" s="106"/>
      <c r="J178" s="106"/>
      <c r="K178" s="106"/>
      <c r="L178" s="106"/>
      <c r="M178" s="106"/>
    </row>
    <row r="179" spans="2:13">
      <c r="B179" s="27" t="s">
        <v>13</v>
      </c>
      <c r="C179" s="27" t="s">
        <v>6</v>
      </c>
      <c r="D179" s="27" t="s">
        <v>33</v>
      </c>
      <c r="E179" s="28">
        <v>3388</v>
      </c>
      <c r="F179" s="29">
        <v>123</v>
      </c>
      <c r="G179" s="106"/>
      <c r="H179" s="106"/>
      <c r="I179" s="106"/>
      <c r="J179" s="106"/>
      <c r="K179" s="106"/>
      <c r="L179" s="106"/>
      <c r="M179" s="106"/>
    </row>
    <row r="180" spans="2:13">
      <c r="B180" s="27" t="s">
        <v>5</v>
      </c>
      <c r="C180" s="27" t="s">
        <v>20</v>
      </c>
      <c r="D180" s="27" t="s">
        <v>38</v>
      </c>
      <c r="E180" s="28">
        <v>623</v>
      </c>
      <c r="F180" s="29">
        <v>51</v>
      </c>
      <c r="G180" s="106"/>
      <c r="H180" s="106"/>
      <c r="I180" s="106"/>
      <c r="J180" s="106"/>
      <c r="K180" s="106"/>
      <c r="L180" s="106"/>
      <c r="M180" s="106"/>
    </row>
    <row r="181" spans="2:13">
      <c r="B181" s="27" t="s">
        <v>16</v>
      </c>
      <c r="C181" s="27" t="s">
        <v>14</v>
      </c>
      <c r="D181" s="27" t="s">
        <v>12</v>
      </c>
      <c r="E181" s="28">
        <v>10073</v>
      </c>
      <c r="F181" s="29">
        <v>120</v>
      </c>
      <c r="G181" s="106"/>
      <c r="H181" s="106"/>
      <c r="I181" s="106"/>
      <c r="J181" s="106"/>
      <c r="K181" s="106"/>
      <c r="L181" s="106"/>
      <c r="M181" s="106"/>
    </row>
    <row r="182" spans="2:13">
      <c r="B182" s="27" t="s">
        <v>8</v>
      </c>
      <c r="C182" s="27" t="s">
        <v>17</v>
      </c>
      <c r="D182" s="27" t="s">
        <v>42</v>
      </c>
      <c r="E182" s="28">
        <v>1561</v>
      </c>
      <c r="F182" s="29">
        <v>27</v>
      </c>
      <c r="G182" s="106"/>
      <c r="H182" s="106"/>
      <c r="I182" s="106"/>
      <c r="J182" s="106"/>
      <c r="K182" s="106"/>
      <c r="L182" s="106"/>
      <c r="M182" s="106"/>
    </row>
    <row r="183" spans="2:13">
      <c r="B183" s="27" t="s">
        <v>11</v>
      </c>
      <c r="C183" s="27" t="s">
        <v>14</v>
      </c>
      <c r="D183" s="27" t="s">
        <v>39</v>
      </c>
      <c r="E183" s="28">
        <v>11522</v>
      </c>
      <c r="F183" s="29">
        <v>204</v>
      </c>
      <c r="G183" s="106"/>
      <c r="H183" s="106"/>
      <c r="I183" s="106"/>
      <c r="J183" s="106"/>
      <c r="K183" s="106"/>
      <c r="L183" s="106"/>
      <c r="M183" s="106"/>
    </row>
    <row r="184" spans="2:13">
      <c r="B184" s="27" t="s">
        <v>16</v>
      </c>
      <c r="C184" s="27" t="s">
        <v>20</v>
      </c>
      <c r="D184" s="27" t="s">
        <v>31</v>
      </c>
      <c r="E184" s="28">
        <v>2317</v>
      </c>
      <c r="F184" s="29">
        <v>123</v>
      </c>
      <c r="G184" s="106"/>
      <c r="H184" s="106"/>
      <c r="I184" s="106"/>
      <c r="J184" s="106"/>
      <c r="K184" s="106"/>
      <c r="L184" s="106"/>
      <c r="M184" s="106"/>
    </row>
    <row r="185" spans="2:13">
      <c r="B185" s="27" t="s">
        <v>35</v>
      </c>
      <c r="C185" s="27" t="s">
        <v>6</v>
      </c>
      <c r="D185" s="27" t="s">
        <v>40</v>
      </c>
      <c r="E185" s="28">
        <v>3059</v>
      </c>
      <c r="F185" s="29">
        <v>27</v>
      </c>
      <c r="G185" s="106"/>
      <c r="H185" s="106"/>
      <c r="I185" s="106"/>
      <c r="J185" s="106"/>
      <c r="K185" s="106"/>
      <c r="L185" s="106"/>
      <c r="M185" s="106"/>
    </row>
    <row r="186" spans="2:13">
      <c r="B186" s="27" t="s">
        <v>13</v>
      </c>
      <c r="C186" s="27" t="s">
        <v>6</v>
      </c>
      <c r="D186" s="27" t="s">
        <v>42</v>
      </c>
      <c r="E186" s="28">
        <v>2324</v>
      </c>
      <c r="F186" s="29">
        <v>177</v>
      </c>
      <c r="G186" s="106"/>
      <c r="H186" s="106"/>
      <c r="I186" s="106"/>
      <c r="J186" s="106"/>
      <c r="K186" s="106"/>
      <c r="L186" s="106"/>
      <c r="M186" s="106"/>
    </row>
    <row r="187" spans="2:13">
      <c r="B187" s="27" t="s">
        <v>27</v>
      </c>
      <c r="C187" s="27" t="s">
        <v>17</v>
      </c>
      <c r="D187" s="27" t="s">
        <v>42</v>
      </c>
      <c r="E187" s="28">
        <v>4956</v>
      </c>
      <c r="F187" s="29">
        <v>171</v>
      </c>
      <c r="G187" s="106"/>
      <c r="H187" s="106"/>
      <c r="I187" s="106"/>
      <c r="J187" s="106"/>
      <c r="K187" s="106"/>
      <c r="L187" s="106"/>
      <c r="M187" s="106"/>
    </row>
    <row r="188" spans="2:13">
      <c r="B188" s="27" t="s">
        <v>35</v>
      </c>
      <c r="C188" s="27" t="s">
        <v>30</v>
      </c>
      <c r="D188" s="27" t="s">
        <v>36</v>
      </c>
      <c r="E188" s="28">
        <v>5355</v>
      </c>
      <c r="F188" s="29">
        <v>204</v>
      </c>
      <c r="G188" s="106"/>
      <c r="H188" s="106"/>
      <c r="I188" s="106"/>
      <c r="J188" s="106"/>
      <c r="K188" s="106"/>
      <c r="L188" s="106"/>
      <c r="M188" s="106"/>
    </row>
    <row r="189" spans="2:13">
      <c r="B189" s="27" t="s">
        <v>27</v>
      </c>
      <c r="C189" s="27" t="s">
        <v>30</v>
      </c>
      <c r="D189" s="27" t="s">
        <v>24</v>
      </c>
      <c r="E189" s="28">
        <v>7259</v>
      </c>
      <c r="F189" s="29">
        <v>276</v>
      </c>
      <c r="G189" s="106"/>
      <c r="H189" s="106"/>
      <c r="I189" s="106"/>
      <c r="J189" s="106"/>
      <c r="K189" s="106"/>
      <c r="L189" s="106"/>
      <c r="M189" s="106"/>
    </row>
    <row r="190" spans="2:13">
      <c r="B190" s="27" t="s">
        <v>8</v>
      </c>
      <c r="C190" s="27" t="s">
        <v>6</v>
      </c>
      <c r="D190" s="27" t="s">
        <v>42</v>
      </c>
      <c r="E190" s="28">
        <v>6279</v>
      </c>
      <c r="F190" s="29">
        <v>45</v>
      </c>
      <c r="G190" s="106"/>
      <c r="H190" s="106"/>
      <c r="I190" s="106"/>
      <c r="J190" s="106"/>
      <c r="K190" s="106"/>
      <c r="L190" s="106"/>
      <c r="M190" s="106"/>
    </row>
    <row r="191" spans="2:13">
      <c r="B191" s="27" t="s">
        <v>5</v>
      </c>
      <c r="C191" s="27" t="s">
        <v>20</v>
      </c>
      <c r="D191" s="27" t="s">
        <v>32</v>
      </c>
      <c r="E191" s="28">
        <v>2541</v>
      </c>
      <c r="F191" s="29">
        <v>45</v>
      </c>
      <c r="G191" s="106"/>
      <c r="H191" s="106"/>
      <c r="I191" s="106"/>
      <c r="J191" s="106"/>
      <c r="K191" s="106"/>
      <c r="L191" s="106"/>
      <c r="M191" s="106"/>
    </row>
    <row r="192" spans="2:13">
      <c r="B192" s="27" t="s">
        <v>16</v>
      </c>
      <c r="C192" s="27" t="s">
        <v>9</v>
      </c>
      <c r="D192" s="27" t="s">
        <v>39</v>
      </c>
      <c r="E192" s="28">
        <v>3864</v>
      </c>
      <c r="F192" s="29">
        <v>177</v>
      </c>
      <c r="G192" s="106"/>
      <c r="H192" s="106"/>
      <c r="I192" s="106"/>
      <c r="J192" s="106"/>
      <c r="K192" s="106"/>
      <c r="L192" s="106"/>
      <c r="M192" s="106"/>
    </row>
    <row r="193" spans="2:13">
      <c r="B193" s="27" t="s">
        <v>25</v>
      </c>
      <c r="C193" s="27" t="s">
        <v>14</v>
      </c>
      <c r="D193" s="27" t="s">
        <v>31</v>
      </c>
      <c r="E193" s="28">
        <v>6146</v>
      </c>
      <c r="F193" s="29">
        <v>63</v>
      </c>
      <c r="G193" s="106"/>
      <c r="H193" s="106"/>
      <c r="I193" s="106"/>
      <c r="J193" s="106"/>
      <c r="K193" s="106"/>
      <c r="L193" s="106"/>
      <c r="M193" s="106"/>
    </row>
    <row r="194" spans="2:13">
      <c r="B194" s="27" t="s">
        <v>11</v>
      </c>
      <c r="C194" s="27" t="s">
        <v>17</v>
      </c>
      <c r="D194" s="27" t="s">
        <v>15</v>
      </c>
      <c r="E194" s="28">
        <v>2639</v>
      </c>
      <c r="F194" s="29">
        <v>204</v>
      </c>
      <c r="G194" s="106"/>
      <c r="H194" s="106"/>
      <c r="I194" s="106"/>
      <c r="J194" s="106"/>
      <c r="K194" s="106"/>
      <c r="L194" s="106"/>
      <c r="M194" s="106"/>
    </row>
    <row r="195" spans="2:13">
      <c r="B195" s="27" t="s">
        <v>8</v>
      </c>
      <c r="C195" s="27" t="s">
        <v>6</v>
      </c>
      <c r="D195" s="27" t="s">
        <v>22</v>
      </c>
      <c r="E195" s="28">
        <v>1890</v>
      </c>
      <c r="F195" s="29">
        <v>195</v>
      </c>
      <c r="G195" s="106"/>
      <c r="H195" s="106"/>
      <c r="I195" s="106"/>
      <c r="J195" s="106"/>
      <c r="K195" s="106"/>
      <c r="L195" s="106"/>
      <c r="M195" s="106"/>
    </row>
    <row r="196" spans="2:13">
      <c r="B196" s="27" t="s">
        <v>23</v>
      </c>
      <c r="C196" s="27" t="s">
        <v>30</v>
      </c>
      <c r="D196" s="27" t="s">
        <v>24</v>
      </c>
      <c r="E196" s="28">
        <v>1932</v>
      </c>
      <c r="F196" s="29">
        <v>369</v>
      </c>
      <c r="G196" s="106"/>
      <c r="H196" s="106"/>
      <c r="I196" s="106"/>
      <c r="J196" s="106"/>
      <c r="K196" s="106"/>
      <c r="L196" s="106"/>
      <c r="M196" s="106"/>
    </row>
    <row r="197" spans="2:13">
      <c r="B197" s="27" t="s">
        <v>27</v>
      </c>
      <c r="C197" s="27" t="s">
        <v>30</v>
      </c>
      <c r="D197" s="27" t="s">
        <v>18</v>
      </c>
      <c r="E197" s="28">
        <v>6300</v>
      </c>
      <c r="F197" s="29">
        <v>42</v>
      </c>
      <c r="G197" s="106"/>
      <c r="H197" s="106"/>
      <c r="I197" s="106"/>
      <c r="J197" s="106"/>
      <c r="K197" s="106"/>
      <c r="L197" s="106"/>
      <c r="M197" s="106"/>
    </row>
    <row r="198" spans="2:13">
      <c r="B198" s="27" t="s">
        <v>16</v>
      </c>
      <c r="C198" s="27" t="s">
        <v>6</v>
      </c>
      <c r="D198" s="27" t="s">
        <v>7</v>
      </c>
      <c r="E198" s="28">
        <v>560</v>
      </c>
      <c r="F198" s="29">
        <v>81</v>
      </c>
      <c r="G198" s="106"/>
      <c r="H198" s="106"/>
      <c r="I198" s="106"/>
      <c r="J198" s="106"/>
      <c r="K198" s="106"/>
      <c r="L198" s="106"/>
      <c r="M198" s="106"/>
    </row>
    <row r="199" spans="2:13">
      <c r="B199" s="27" t="s">
        <v>11</v>
      </c>
      <c r="C199" s="27" t="s">
        <v>6</v>
      </c>
      <c r="D199" s="27" t="s">
        <v>42</v>
      </c>
      <c r="E199" s="28">
        <v>2856</v>
      </c>
      <c r="F199" s="29">
        <v>246</v>
      </c>
      <c r="G199" s="106"/>
      <c r="H199" s="106"/>
      <c r="I199" s="106"/>
      <c r="J199" s="106"/>
      <c r="K199" s="106"/>
      <c r="L199" s="106"/>
      <c r="M199" s="106"/>
    </row>
    <row r="200" spans="2:13">
      <c r="B200" s="27" t="s">
        <v>11</v>
      </c>
      <c r="C200" s="27" t="s">
        <v>30</v>
      </c>
      <c r="D200" s="27" t="s">
        <v>28</v>
      </c>
      <c r="E200" s="28">
        <v>707</v>
      </c>
      <c r="F200" s="29">
        <v>174</v>
      </c>
      <c r="G200" s="106"/>
      <c r="H200" s="106"/>
      <c r="I200" s="106"/>
      <c r="J200" s="106"/>
      <c r="K200" s="106"/>
      <c r="L200" s="106"/>
      <c r="M200" s="106"/>
    </row>
    <row r="201" spans="2:13">
      <c r="B201" s="27" t="s">
        <v>8</v>
      </c>
      <c r="C201" s="27" t="s">
        <v>9</v>
      </c>
      <c r="D201" s="27" t="s">
        <v>7</v>
      </c>
      <c r="E201" s="28">
        <v>3598</v>
      </c>
      <c r="F201" s="29">
        <v>81</v>
      </c>
      <c r="G201" s="106"/>
      <c r="H201" s="106"/>
      <c r="I201" s="106"/>
      <c r="J201" s="106"/>
      <c r="K201" s="106"/>
      <c r="L201" s="106"/>
      <c r="M201" s="106"/>
    </row>
    <row r="202" spans="2:13">
      <c r="B202" s="27" t="s">
        <v>5</v>
      </c>
      <c r="C202" s="27" t="s">
        <v>9</v>
      </c>
      <c r="D202" s="27" t="s">
        <v>22</v>
      </c>
      <c r="E202" s="28">
        <v>6853</v>
      </c>
      <c r="F202" s="29">
        <v>372</v>
      </c>
      <c r="G202" s="106"/>
      <c r="H202" s="106"/>
      <c r="I202" s="106"/>
      <c r="J202" s="106"/>
      <c r="K202" s="106"/>
      <c r="L202" s="106"/>
      <c r="M202" s="106"/>
    </row>
    <row r="203" spans="2:13">
      <c r="B203" s="27" t="s">
        <v>5</v>
      </c>
      <c r="C203" s="27" t="s">
        <v>9</v>
      </c>
      <c r="D203" s="27" t="s">
        <v>29</v>
      </c>
      <c r="E203" s="28">
        <v>4725</v>
      </c>
      <c r="F203" s="29">
        <v>174</v>
      </c>
      <c r="G203" s="106"/>
      <c r="H203" s="106"/>
      <c r="I203" s="106"/>
      <c r="J203" s="106"/>
      <c r="K203" s="106"/>
      <c r="L203" s="106"/>
      <c r="M203" s="106"/>
    </row>
    <row r="204" spans="2:13">
      <c r="B204" s="27" t="s">
        <v>13</v>
      </c>
      <c r="C204" s="27" t="s">
        <v>14</v>
      </c>
      <c r="D204" s="27" t="s">
        <v>10</v>
      </c>
      <c r="E204" s="28">
        <v>10304</v>
      </c>
      <c r="F204" s="29">
        <v>84</v>
      </c>
      <c r="G204" s="106"/>
      <c r="H204" s="106"/>
      <c r="I204" s="106"/>
      <c r="J204" s="106"/>
      <c r="K204" s="106"/>
      <c r="L204" s="106"/>
      <c r="M204" s="106"/>
    </row>
    <row r="205" spans="2:13">
      <c r="B205" s="27" t="s">
        <v>13</v>
      </c>
      <c r="C205" s="27" t="s">
        <v>30</v>
      </c>
      <c r="D205" s="27" t="s">
        <v>29</v>
      </c>
      <c r="E205" s="28">
        <v>1274</v>
      </c>
      <c r="F205" s="29">
        <v>225</v>
      </c>
      <c r="G205" s="106"/>
      <c r="H205" s="106"/>
      <c r="I205" s="106"/>
      <c r="J205" s="106"/>
      <c r="K205" s="106"/>
      <c r="L205" s="106"/>
      <c r="M205" s="106"/>
    </row>
    <row r="206" spans="2:13">
      <c r="B206" s="27" t="s">
        <v>25</v>
      </c>
      <c r="C206" s="27" t="s">
        <v>14</v>
      </c>
      <c r="D206" s="27" t="s">
        <v>7</v>
      </c>
      <c r="E206" s="28">
        <v>1526</v>
      </c>
      <c r="F206" s="29">
        <v>105</v>
      </c>
      <c r="G206" s="106"/>
      <c r="H206" s="106"/>
      <c r="I206" s="106"/>
      <c r="J206" s="106"/>
      <c r="K206" s="106"/>
      <c r="L206" s="106"/>
      <c r="M206" s="106"/>
    </row>
    <row r="207" spans="2:13">
      <c r="B207" s="27" t="s">
        <v>5</v>
      </c>
      <c r="C207" s="27" t="s">
        <v>17</v>
      </c>
      <c r="D207" s="27" t="s">
        <v>40</v>
      </c>
      <c r="E207" s="28">
        <v>3101</v>
      </c>
      <c r="F207" s="29">
        <v>225</v>
      </c>
      <c r="G207" s="106"/>
      <c r="H207" s="106"/>
      <c r="I207" s="106"/>
      <c r="J207" s="106"/>
      <c r="K207" s="106"/>
      <c r="L207" s="106"/>
      <c r="M207" s="106"/>
    </row>
    <row r="208" spans="2:13">
      <c r="B208" s="27" t="s">
        <v>26</v>
      </c>
      <c r="C208" s="27" t="s">
        <v>6</v>
      </c>
      <c r="D208" s="27" t="s">
        <v>24</v>
      </c>
      <c r="E208" s="28">
        <v>1057</v>
      </c>
      <c r="F208" s="29">
        <v>54</v>
      </c>
      <c r="G208" s="106"/>
      <c r="H208" s="106"/>
      <c r="I208" s="106"/>
      <c r="J208" s="106"/>
      <c r="K208" s="106"/>
      <c r="L208" s="106"/>
      <c r="M208" s="106"/>
    </row>
    <row r="209" spans="2:13">
      <c r="B209" s="27" t="s">
        <v>23</v>
      </c>
      <c r="C209" s="27" t="s">
        <v>6</v>
      </c>
      <c r="D209" s="27" t="s">
        <v>42</v>
      </c>
      <c r="E209" s="28">
        <v>5306</v>
      </c>
      <c r="F209" s="29">
        <v>0</v>
      </c>
      <c r="G209" s="106"/>
      <c r="H209" s="106"/>
      <c r="I209" s="106"/>
      <c r="J209" s="106"/>
      <c r="K209" s="106"/>
      <c r="L209" s="106"/>
      <c r="M209" s="106"/>
    </row>
    <row r="210" spans="2:13">
      <c r="B210" s="27" t="s">
        <v>25</v>
      </c>
      <c r="C210" s="27" t="s">
        <v>17</v>
      </c>
      <c r="D210" s="27" t="s">
        <v>38</v>
      </c>
      <c r="E210" s="28">
        <v>4018</v>
      </c>
      <c r="F210" s="29">
        <v>171</v>
      </c>
      <c r="G210" s="106"/>
      <c r="H210" s="106"/>
      <c r="I210" s="106"/>
      <c r="J210" s="106"/>
      <c r="K210" s="106"/>
      <c r="L210" s="106"/>
      <c r="M210" s="106"/>
    </row>
    <row r="211" spans="2:13">
      <c r="B211" s="27" t="s">
        <v>11</v>
      </c>
      <c r="C211" s="27" t="s">
        <v>30</v>
      </c>
      <c r="D211" s="27" t="s">
        <v>29</v>
      </c>
      <c r="E211" s="28">
        <v>938</v>
      </c>
      <c r="F211" s="29">
        <v>189</v>
      </c>
      <c r="G211" s="106"/>
      <c r="H211" s="106"/>
      <c r="I211" s="106"/>
      <c r="J211" s="106"/>
      <c r="K211" s="106"/>
      <c r="L211" s="106"/>
      <c r="M211" s="106"/>
    </row>
    <row r="212" spans="2:13">
      <c r="B212" s="27" t="s">
        <v>23</v>
      </c>
      <c r="C212" s="27" t="s">
        <v>20</v>
      </c>
      <c r="D212" s="27" t="s">
        <v>15</v>
      </c>
      <c r="E212" s="28">
        <v>1778</v>
      </c>
      <c r="F212" s="29">
        <v>270</v>
      </c>
      <c r="G212" s="106"/>
      <c r="H212" s="106"/>
      <c r="I212" s="106"/>
      <c r="J212" s="106"/>
      <c r="K212" s="106"/>
      <c r="L212" s="106"/>
      <c r="M212" s="106"/>
    </row>
    <row r="213" spans="2:13">
      <c r="B213" s="27" t="s">
        <v>16</v>
      </c>
      <c r="C213" s="27" t="s">
        <v>17</v>
      </c>
      <c r="D213" s="27" t="s">
        <v>7</v>
      </c>
      <c r="E213" s="28">
        <v>1638</v>
      </c>
      <c r="F213" s="29">
        <v>63</v>
      </c>
      <c r="G213" s="106"/>
      <c r="H213" s="106"/>
      <c r="I213" s="106"/>
      <c r="J213" s="106"/>
      <c r="K213" s="106"/>
      <c r="L213" s="106"/>
      <c r="M213" s="106"/>
    </row>
    <row r="214" spans="2:13">
      <c r="B214" s="27" t="s">
        <v>13</v>
      </c>
      <c r="C214" s="27" t="s">
        <v>20</v>
      </c>
      <c r="D214" s="27" t="s">
        <v>18</v>
      </c>
      <c r="E214" s="28">
        <v>154</v>
      </c>
      <c r="F214" s="29">
        <v>21</v>
      </c>
      <c r="G214" s="106"/>
      <c r="H214" s="106"/>
      <c r="I214" s="106"/>
      <c r="J214" s="106"/>
      <c r="K214" s="106"/>
      <c r="L214" s="106"/>
      <c r="M214" s="106"/>
    </row>
    <row r="215" spans="2:13">
      <c r="B215" s="27" t="s">
        <v>23</v>
      </c>
      <c r="C215" s="27" t="s">
        <v>6</v>
      </c>
      <c r="D215" s="27" t="s">
        <v>22</v>
      </c>
      <c r="E215" s="28">
        <v>9835</v>
      </c>
      <c r="F215" s="29">
        <v>207</v>
      </c>
      <c r="G215" s="106"/>
      <c r="H215" s="106"/>
      <c r="I215" s="106"/>
      <c r="J215" s="106"/>
      <c r="K215" s="106"/>
      <c r="L215" s="106"/>
      <c r="M215" s="106"/>
    </row>
    <row r="216" spans="2:13">
      <c r="B216" s="27" t="s">
        <v>11</v>
      </c>
      <c r="C216" s="27" t="s">
        <v>6</v>
      </c>
      <c r="D216" s="27" t="s">
        <v>33</v>
      </c>
      <c r="E216" s="28">
        <v>7273</v>
      </c>
      <c r="F216" s="29">
        <v>96</v>
      </c>
      <c r="G216" s="106"/>
      <c r="H216" s="106"/>
      <c r="I216" s="106"/>
      <c r="J216" s="106"/>
      <c r="K216" s="106"/>
      <c r="L216" s="106"/>
      <c r="M216" s="106"/>
    </row>
    <row r="217" spans="2:13">
      <c r="B217" s="27" t="s">
        <v>25</v>
      </c>
      <c r="C217" s="27" t="s">
        <v>17</v>
      </c>
      <c r="D217" s="27" t="s">
        <v>22</v>
      </c>
      <c r="E217" s="28">
        <v>6909</v>
      </c>
      <c r="F217" s="29">
        <v>81</v>
      </c>
      <c r="G217" s="106"/>
      <c r="H217" s="106"/>
      <c r="I217" s="106"/>
      <c r="J217" s="106"/>
      <c r="K217" s="106"/>
      <c r="L217" s="106"/>
      <c r="M217" s="106"/>
    </row>
    <row r="218" spans="2:13">
      <c r="B218" s="27" t="s">
        <v>11</v>
      </c>
      <c r="C218" s="27" t="s">
        <v>17</v>
      </c>
      <c r="D218" s="27" t="s">
        <v>38</v>
      </c>
      <c r="E218" s="28">
        <v>3920</v>
      </c>
      <c r="F218" s="29">
        <v>306</v>
      </c>
      <c r="G218" s="106"/>
      <c r="H218" s="106"/>
      <c r="I218" s="106"/>
      <c r="J218" s="106"/>
      <c r="K218" s="106"/>
      <c r="L218" s="106"/>
      <c r="M218" s="106"/>
    </row>
    <row r="219" spans="2:13">
      <c r="B219" s="27" t="s">
        <v>35</v>
      </c>
      <c r="C219" s="27" t="s">
        <v>17</v>
      </c>
      <c r="D219" s="27" t="s">
        <v>41</v>
      </c>
      <c r="E219" s="28">
        <v>4858</v>
      </c>
      <c r="F219" s="29">
        <v>279</v>
      </c>
      <c r="G219" s="106"/>
      <c r="H219" s="106"/>
      <c r="I219" s="106"/>
      <c r="J219" s="106"/>
      <c r="K219" s="106"/>
      <c r="L219" s="106"/>
      <c r="M219" s="106"/>
    </row>
    <row r="220" spans="2:13">
      <c r="B220" s="27" t="s">
        <v>26</v>
      </c>
      <c r="C220" s="27" t="s">
        <v>20</v>
      </c>
      <c r="D220" s="27" t="s">
        <v>12</v>
      </c>
      <c r="E220" s="28">
        <v>3549</v>
      </c>
      <c r="F220" s="29">
        <v>3</v>
      </c>
      <c r="G220" s="106"/>
      <c r="H220" s="106"/>
      <c r="I220" s="106"/>
      <c r="J220" s="106"/>
      <c r="K220" s="106"/>
      <c r="L220" s="106"/>
      <c r="M220" s="106"/>
    </row>
    <row r="221" spans="2:13">
      <c r="B221" s="27" t="s">
        <v>23</v>
      </c>
      <c r="C221" s="27" t="s">
        <v>17</v>
      </c>
      <c r="D221" s="27" t="s">
        <v>39</v>
      </c>
      <c r="E221" s="28">
        <v>966</v>
      </c>
      <c r="F221" s="29">
        <v>198</v>
      </c>
      <c r="G221" s="106"/>
      <c r="H221" s="106"/>
      <c r="I221" s="106"/>
      <c r="J221" s="106"/>
      <c r="K221" s="106"/>
      <c r="L221" s="106"/>
      <c r="M221" s="106"/>
    </row>
    <row r="222" spans="2:13">
      <c r="B222" s="27" t="s">
        <v>25</v>
      </c>
      <c r="C222" s="27" t="s">
        <v>17</v>
      </c>
      <c r="D222" s="27" t="s">
        <v>15</v>
      </c>
      <c r="E222" s="28">
        <v>385</v>
      </c>
      <c r="F222" s="29">
        <v>249</v>
      </c>
      <c r="G222" s="106"/>
      <c r="H222" s="106"/>
      <c r="I222" s="106"/>
      <c r="J222" s="106"/>
      <c r="K222" s="106"/>
      <c r="L222" s="106"/>
      <c r="M222" s="106"/>
    </row>
    <row r="223" spans="2:13">
      <c r="B223" s="27" t="s">
        <v>16</v>
      </c>
      <c r="C223" s="27" t="s">
        <v>30</v>
      </c>
      <c r="D223" s="27" t="s">
        <v>29</v>
      </c>
      <c r="E223" s="28">
        <v>2219</v>
      </c>
      <c r="F223" s="29">
        <v>75</v>
      </c>
      <c r="G223" s="106"/>
      <c r="H223" s="106"/>
      <c r="I223" s="106"/>
      <c r="J223" s="106"/>
      <c r="K223" s="106"/>
      <c r="L223" s="106"/>
      <c r="M223" s="106"/>
    </row>
    <row r="224" spans="2:13">
      <c r="B224" s="27" t="s">
        <v>11</v>
      </c>
      <c r="C224" s="27" t="s">
        <v>14</v>
      </c>
      <c r="D224" s="27" t="s">
        <v>10</v>
      </c>
      <c r="E224" s="28">
        <v>2954</v>
      </c>
      <c r="F224" s="29">
        <v>189</v>
      </c>
      <c r="G224" s="106"/>
      <c r="H224" s="106"/>
      <c r="I224" s="106"/>
      <c r="J224" s="106"/>
      <c r="K224" s="106"/>
      <c r="L224" s="106"/>
      <c r="M224" s="106"/>
    </row>
    <row r="225" spans="2:13">
      <c r="B225" s="27" t="s">
        <v>23</v>
      </c>
      <c r="C225" s="27" t="s">
        <v>14</v>
      </c>
      <c r="D225" s="27" t="s">
        <v>10</v>
      </c>
      <c r="E225" s="28">
        <v>280</v>
      </c>
      <c r="F225" s="29">
        <v>87</v>
      </c>
      <c r="G225" s="106"/>
      <c r="H225" s="106"/>
      <c r="I225" s="106"/>
      <c r="J225" s="106"/>
      <c r="K225" s="106"/>
      <c r="L225" s="106"/>
      <c r="M225" s="106"/>
    </row>
    <row r="226" spans="2:13">
      <c r="B226" s="27" t="s">
        <v>13</v>
      </c>
      <c r="C226" s="27" t="s">
        <v>14</v>
      </c>
      <c r="D226" s="27" t="s">
        <v>7</v>
      </c>
      <c r="E226" s="28">
        <v>6118</v>
      </c>
      <c r="F226" s="29">
        <v>174</v>
      </c>
      <c r="G226" s="106"/>
      <c r="H226" s="106"/>
      <c r="I226" s="106"/>
      <c r="J226" s="106"/>
      <c r="K226" s="106"/>
      <c r="L226" s="106"/>
      <c r="M226" s="106"/>
    </row>
    <row r="227" spans="2:13">
      <c r="B227" s="27" t="s">
        <v>26</v>
      </c>
      <c r="C227" s="27" t="s">
        <v>17</v>
      </c>
      <c r="D227" s="27" t="s">
        <v>37</v>
      </c>
      <c r="E227" s="28">
        <v>4802</v>
      </c>
      <c r="F227" s="29">
        <v>36</v>
      </c>
      <c r="G227" s="106"/>
      <c r="H227" s="106"/>
      <c r="I227" s="106"/>
      <c r="J227" s="106"/>
      <c r="K227" s="106"/>
      <c r="L227" s="106"/>
      <c r="M227" s="106"/>
    </row>
    <row r="228" spans="2:13">
      <c r="B228" s="27" t="s">
        <v>11</v>
      </c>
      <c r="C228" s="27" t="s">
        <v>20</v>
      </c>
      <c r="D228" s="27" t="s">
        <v>38</v>
      </c>
      <c r="E228" s="28">
        <v>4137</v>
      </c>
      <c r="F228" s="29">
        <v>60</v>
      </c>
      <c r="G228" s="106"/>
      <c r="H228" s="106"/>
      <c r="I228" s="106"/>
      <c r="J228" s="106"/>
      <c r="K228" s="106"/>
      <c r="L228" s="106"/>
      <c r="M228" s="106"/>
    </row>
    <row r="229" spans="2:13">
      <c r="B229" s="27" t="s">
        <v>27</v>
      </c>
      <c r="C229" s="27" t="s">
        <v>9</v>
      </c>
      <c r="D229" s="27" t="s">
        <v>34</v>
      </c>
      <c r="E229" s="28">
        <v>2023</v>
      </c>
      <c r="F229" s="29">
        <v>78</v>
      </c>
      <c r="G229" s="106"/>
      <c r="H229" s="106"/>
      <c r="I229" s="106"/>
      <c r="J229" s="106"/>
      <c r="K229" s="106"/>
      <c r="L229" s="106"/>
      <c r="M229" s="106"/>
    </row>
    <row r="230" spans="2:13">
      <c r="B230" s="27" t="s">
        <v>11</v>
      </c>
      <c r="C230" s="27" t="s">
        <v>14</v>
      </c>
      <c r="D230" s="27" t="s">
        <v>7</v>
      </c>
      <c r="E230" s="28">
        <v>9051</v>
      </c>
      <c r="F230" s="29">
        <v>57</v>
      </c>
      <c r="G230" s="106"/>
      <c r="H230" s="106"/>
      <c r="I230" s="106"/>
      <c r="J230" s="106"/>
      <c r="K230" s="106"/>
      <c r="L230" s="106"/>
      <c r="M230" s="106"/>
    </row>
    <row r="231" spans="2:13">
      <c r="B231" s="27" t="s">
        <v>11</v>
      </c>
      <c r="C231" s="27" t="s">
        <v>6</v>
      </c>
      <c r="D231" s="27" t="s">
        <v>40</v>
      </c>
      <c r="E231" s="28">
        <v>2919</v>
      </c>
      <c r="F231" s="29">
        <v>45</v>
      </c>
      <c r="G231" s="106"/>
      <c r="H231" s="106"/>
      <c r="I231" s="106"/>
      <c r="J231" s="106"/>
      <c r="K231" s="106"/>
      <c r="L231" s="106"/>
      <c r="M231" s="106"/>
    </row>
    <row r="232" spans="2:13">
      <c r="B232" s="27" t="s">
        <v>13</v>
      </c>
      <c r="C232" s="27" t="s">
        <v>20</v>
      </c>
      <c r="D232" s="27" t="s">
        <v>22</v>
      </c>
      <c r="E232" s="28">
        <v>5915</v>
      </c>
      <c r="F232" s="29">
        <v>3</v>
      </c>
      <c r="G232" s="106"/>
      <c r="H232" s="106"/>
      <c r="I232" s="106"/>
      <c r="J232" s="106"/>
      <c r="K232" s="106"/>
      <c r="L232" s="106"/>
      <c r="M232" s="106"/>
    </row>
    <row r="233" spans="2:13">
      <c r="B233" s="27" t="s">
        <v>35</v>
      </c>
      <c r="C233" s="27" t="s">
        <v>9</v>
      </c>
      <c r="D233" s="27" t="s">
        <v>37</v>
      </c>
      <c r="E233" s="28">
        <v>2562</v>
      </c>
      <c r="F233" s="29">
        <v>6</v>
      </c>
      <c r="G233" s="106"/>
      <c r="H233" s="106"/>
      <c r="I233" s="106"/>
      <c r="J233" s="106"/>
      <c r="K233" s="106"/>
      <c r="L233" s="106"/>
      <c r="M233" s="106"/>
    </row>
    <row r="234" spans="2:13">
      <c r="B234" s="27" t="s">
        <v>25</v>
      </c>
      <c r="C234" s="27" t="s">
        <v>6</v>
      </c>
      <c r="D234" s="27" t="s">
        <v>18</v>
      </c>
      <c r="E234" s="28">
        <v>8813</v>
      </c>
      <c r="F234" s="29">
        <v>21</v>
      </c>
      <c r="G234" s="106"/>
      <c r="H234" s="106"/>
      <c r="I234" s="106"/>
      <c r="J234" s="106"/>
      <c r="K234" s="106"/>
      <c r="L234" s="106"/>
      <c r="M234" s="106"/>
    </row>
    <row r="235" spans="2:13">
      <c r="B235" s="27" t="s">
        <v>25</v>
      </c>
      <c r="C235" s="27" t="s">
        <v>14</v>
      </c>
      <c r="D235" s="27" t="s">
        <v>15</v>
      </c>
      <c r="E235" s="28">
        <v>6111</v>
      </c>
      <c r="F235" s="29">
        <v>3</v>
      </c>
      <c r="G235" s="106"/>
      <c r="H235" s="106"/>
      <c r="I235" s="106"/>
      <c r="J235" s="106"/>
      <c r="K235" s="106"/>
      <c r="L235" s="106"/>
      <c r="M235" s="106"/>
    </row>
    <row r="236" spans="2:13">
      <c r="B236" s="27" t="s">
        <v>8</v>
      </c>
      <c r="C236" s="27" t="s">
        <v>30</v>
      </c>
      <c r="D236" s="27" t="s">
        <v>21</v>
      </c>
      <c r="E236" s="28">
        <v>3507</v>
      </c>
      <c r="F236" s="29">
        <v>288</v>
      </c>
      <c r="G236" s="106"/>
      <c r="H236" s="106"/>
      <c r="I236" s="106"/>
      <c r="J236" s="106"/>
      <c r="K236" s="106"/>
      <c r="L236" s="106"/>
      <c r="M236" s="106"/>
    </row>
    <row r="237" spans="2:13">
      <c r="B237" s="27" t="s">
        <v>16</v>
      </c>
      <c r="C237" s="27" t="s">
        <v>14</v>
      </c>
      <c r="D237" s="27" t="s">
        <v>31</v>
      </c>
      <c r="E237" s="28">
        <v>4319</v>
      </c>
      <c r="F237" s="29">
        <v>30</v>
      </c>
      <c r="G237" s="106"/>
      <c r="H237" s="106"/>
      <c r="I237" s="106"/>
      <c r="J237" s="106"/>
      <c r="K237" s="106"/>
      <c r="L237" s="106"/>
      <c r="M237" s="106"/>
    </row>
    <row r="238" spans="2:13">
      <c r="B238" s="27" t="s">
        <v>5</v>
      </c>
      <c r="C238" s="27" t="s">
        <v>20</v>
      </c>
      <c r="D238" s="27" t="s">
        <v>42</v>
      </c>
      <c r="E238" s="28">
        <v>609</v>
      </c>
      <c r="F238" s="29">
        <v>87</v>
      </c>
      <c r="G238" s="106"/>
      <c r="H238" s="106"/>
      <c r="I238" s="106"/>
      <c r="J238" s="106"/>
      <c r="K238" s="106"/>
      <c r="L238" s="106"/>
      <c r="M238" s="106"/>
    </row>
    <row r="239" spans="2:13">
      <c r="B239" s="27" t="s">
        <v>5</v>
      </c>
      <c r="C239" s="27" t="s">
        <v>17</v>
      </c>
      <c r="D239" s="27" t="s">
        <v>39</v>
      </c>
      <c r="E239" s="28">
        <v>6370</v>
      </c>
      <c r="F239" s="29">
        <v>30</v>
      </c>
      <c r="G239" s="106"/>
      <c r="H239" s="106"/>
      <c r="I239" s="106"/>
      <c r="J239" s="106"/>
      <c r="K239" s="106"/>
      <c r="L239" s="106"/>
      <c r="M239" s="106"/>
    </row>
    <row r="240" spans="2:13">
      <c r="B240" s="27" t="s">
        <v>25</v>
      </c>
      <c r="C240" s="27" t="s">
        <v>20</v>
      </c>
      <c r="D240" s="27" t="s">
        <v>36</v>
      </c>
      <c r="E240" s="28">
        <v>5474</v>
      </c>
      <c r="F240" s="29">
        <v>168</v>
      </c>
      <c r="G240" s="106"/>
      <c r="H240" s="106"/>
      <c r="I240" s="106"/>
      <c r="J240" s="106"/>
      <c r="K240" s="106"/>
      <c r="L240" s="106"/>
      <c r="M240" s="106"/>
    </row>
    <row r="241" spans="2:13">
      <c r="B241" s="27" t="s">
        <v>5</v>
      </c>
      <c r="C241" s="27" t="s">
        <v>14</v>
      </c>
      <c r="D241" s="27" t="s">
        <v>39</v>
      </c>
      <c r="E241" s="28">
        <v>3164</v>
      </c>
      <c r="F241" s="29">
        <v>306</v>
      </c>
      <c r="G241" s="106"/>
      <c r="H241" s="106"/>
      <c r="I241" s="106"/>
      <c r="J241" s="106"/>
      <c r="K241" s="106"/>
      <c r="L241" s="106"/>
      <c r="M241" s="106"/>
    </row>
    <row r="242" spans="2:13">
      <c r="B242" s="27" t="s">
        <v>16</v>
      </c>
      <c r="C242" s="27" t="s">
        <v>9</v>
      </c>
      <c r="D242" s="27" t="s">
        <v>12</v>
      </c>
      <c r="E242" s="28">
        <v>1302</v>
      </c>
      <c r="F242" s="29">
        <v>402</v>
      </c>
      <c r="G242" s="106"/>
      <c r="H242" s="106"/>
      <c r="I242" s="106"/>
      <c r="J242" s="106"/>
      <c r="K242" s="106"/>
      <c r="L242" s="106"/>
      <c r="M242" s="106"/>
    </row>
    <row r="243" spans="2:13">
      <c r="B243" s="27" t="s">
        <v>27</v>
      </c>
      <c r="C243" s="27" t="s">
        <v>6</v>
      </c>
      <c r="D243" s="27" t="s">
        <v>40</v>
      </c>
      <c r="E243" s="28">
        <v>7308</v>
      </c>
      <c r="F243" s="29">
        <v>327</v>
      </c>
      <c r="G243" s="106"/>
      <c r="H243" s="106"/>
      <c r="I243" s="106"/>
      <c r="J243" s="106"/>
      <c r="K243" s="106"/>
      <c r="L243" s="106"/>
      <c r="M243" s="106"/>
    </row>
    <row r="244" spans="2:13">
      <c r="B244" s="27" t="s">
        <v>5</v>
      </c>
      <c r="C244" s="27" t="s">
        <v>6</v>
      </c>
      <c r="D244" s="27" t="s">
        <v>39</v>
      </c>
      <c r="E244" s="28">
        <v>6132</v>
      </c>
      <c r="F244" s="29">
        <v>93</v>
      </c>
      <c r="G244" s="106"/>
      <c r="H244" s="106"/>
      <c r="I244" s="106"/>
      <c r="J244" s="106"/>
      <c r="K244" s="106"/>
      <c r="L244" s="106"/>
      <c r="M244" s="106"/>
    </row>
    <row r="245" spans="2:13">
      <c r="B245" s="27" t="s">
        <v>35</v>
      </c>
      <c r="C245" s="27" t="s">
        <v>9</v>
      </c>
      <c r="D245" s="27" t="s">
        <v>24</v>
      </c>
      <c r="E245" s="28">
        <v>3472</v>
      </c>
      <c r="F245" s="29">
        <v>96</v>
      </c>
      <c r="G245" s="106"/>
      <c r="H245" s="106"/>
      <c r="I245" s="106"/>
      <c r="J245" s="106"/>
      <c r="K245" s="106"/>
      <c r="L245" s="106"/>
      <c r="M245" s="106"/>
    </row>
    <row r="246" spans="2:13">
      <c r="B246" s="27" t="s">
        <v>8</v>
      </c>
      <c r="C246" s="27" t="s">
        <v>17</v>
      </c>
      <c r="D246" s="27" t="s">
        <v>15</v>
      </c>
      <c r="E246" s="28">
        <v>9660</v>
      </c>
      <c r="F246" s="29">
        <v>27</v>
      </c>
      <c r="G246" s="106"/>
      <c r="H246" s="106"/>
      <c r="I246" s="106"/>
      <c r="J246" s="106"/>
      <c r="K246" s="106"/>
      <c r="L246" s="106"/>
      <c r="M246" s="106"/>
    </row>
    <row r="247" spans="2:13">
      <c r="B247" s="27" t="s">
        <v>11</v>
      </c>
      <c r="C247" s="27" t="s">
        <v>20</v>
      </c>
      <c r="D247" s="27" t="s">
        <v>42</v>
      </c>
      <c r="E247" s="28">
        <v>2436</v>
      </c>
      <c r="F247" s="29">
        <v>99</v>
      </c>
      <c r="G247" s="106"/>
      <c r="H247" s="106"/>
      <c r="I247" s="106"/>
      <c r="J247" s="106"/>
      <c r="K247" s="106"/>
      <c r="L247" s="106"/>
      <c r="M247" s="106"/>
    </row>
    <row r="248" spans="2:13">
      <c r="B248" s="27" t="s">
        <v>11</v>
      </c>
      <c r="C248" s="27" t="s">
        <v>20</v>
      </c>
      <c r="D248" s="27" t="s">
        <v>19</v>
      </c>
      <c r="E248" s="28">
        <v>9506</v>
      </c>
      <c r="F248" s="29">
        <v>87</v>
      </c>
      <c r="G248" s="106"/>
      <c r="H248" s="106"/>
      <c r="I248" s="106"/>
      <c r="J248" s="106"/>
      <c r="K248" s="106"/>
      <c r="L248" s="106"/>
      <c r="M248" s="106"/>
    </row>
    <row r="249" spans="2:13">
      <c r="B249" s="27" t="s">
        <v>35</v>
      </c>
      <c r="C249" s="27" t="s">
        <v>6</v>
      </c>
      <c r="D249" s="27" t="s">
        <v>41</v>
      </c>
      <c r="E249" s="28">
        <v>245</v>
      </c>
      <c r="F249" s="29">
        <v>288</v>
      </c>
      <c r="G249" s="106"/>
      <c r="H249" s="106"/>
      <c r="I249" s="106"/>
      <c r="J249" s="106"/>
      <c r="K249" s="106"/>
      <c r="L249" s="106"/>
      <c r="M249" s="106"/>
    </row>
    <row r="250" spans="2:13">
      <c r="B250" s="27" t="s">
        <v>8</v>
      </c>
      <c r="C250" s="27" t="s">
        <v>9</v>
      </c>
      <c r="D250" s="27" t="s">
        <v>33</v>
      </c>
      <c r="E250" s="28">
        <v>2702</v>
      </c>
      <c r="F250" s="29">
        <v>363</v>
      </c>
      <c r="G250" s="106"/>
      <c r="H250" s="106"/>
      <c r="I250" s="106"/>
      <c r="J250" s="106"/>
      <c r="K250" s="106"/>
      <c r="L250" s="106"/>
      <c r="M250" s="106"/>
    </row>
    <row r="251" spans="2:13">
      <c r="B251" s="27" t="s">
        <v>35</v>
      </c>
      <c r="C251" s="27" t="s">
        <v>30</v>
      </c>
      <c r="D251" s="27" t="s">
        <v>28</v>
      </c>
      <c r="E251" s="28">
        <v>700</v>
      </c>
      <c r="F251" s="29">
        <v>87</v>
      </c>
      <c r="G251" s="106"/>
      <c r="H251" s="106"/>
      <c r="I251" s="106"/>
      <c r="J251" s="106"/>
      <c r="K251" s="106"/>
      <c r="L251" s="106"/>
      <c r="M251" s="106"/>
    </row>
    <row r="252" spans="2:13">
      <c r="B252" s="27" t="s">
        <v>16</v>
      </c>
      <c r="C252" s="27" t="s">
        <v>30</v>
      </c>
      <c r="D252" s="27" t="s">
        <v>28</v>
      </c>
      <c r="E252" s="28">
        <v>3759</v>
      </c>
      <c r="F252" s="29">
        <v>150</v>
      </c>
      <c r="G252" s="106"/>
      <c r="H252" s="106"/>
      <c r="I252" s="106"/>
      <c r="J252" s="106"/>
      <c r="K252" s="106"/>
      <c r="L252" s="106"/>
      <c r="M252" s="106"/>
    </row>
    <row r="253" spans="2:13">
      <c r="B253" s="27" t="s">
        <v>26</v>
      </c>
      <c r="C253" s="27" t="s">
        <v>9</v>
      </c>
      <c r="D253" s="27" t="s">
        <v>28</v>
      </c>
      <c r="E253" s="28">
        <v>1589</v>
      </c>
      <c r="F253" s="29">
        <v>303</v>
      </c>
      <c r="G253" s="106"/>
      <c r="H253" s="106"/>
      <c r="I253" s="106"/>
      <c r="J253" s="106"/>
      <c r="K253" s="106"/>
      <c r="L253" s="106"/>
      <c r="M253" s="106"/>
    </row>
    <row r="254" spans="2:13">
      <c r="B254" s="27" t="s">
        <v>23</v>
      </c>
      <c r="C254" s="27" t="s">
        <v>9</v>
      </c>
      <c r="D254" s="27" t="s">
        <v>40</v>
      </c>
      <c r="E254" s="28">
        <v>5194</v>
      </c>
      <c r="F254" s="29">
        <v>288</v>
      </c>
      <c r="G254" s="106"/>
      <c r="H254" s="106"/>
      <c r="I254" s="106"/>
      <c r="J254" s="106"/>
      <c r="K254" s="106"/>
      <c r="L254" s="106"/>
      <c r="M254" s="106"/>
    </row>
    <row r="255" spans="2:13">
      <c r="B255" s="27" t="s">
        <v>35</v>
      </c>
      <c r="C255" s="27" t="s">
        <v>14</v>
      </c>
      <c r="D255" s="27" t="s">
        <v>31</v>
      </c>
      <c r="E255" s="28">
        <v>945</v>
      </c>
      <c r="F255" s="29">
        <v>75</v>
      </c>
      <c r="G255" s="106"/>
      <c r="H255" s="106"/>
      <c r="I255" s="106"/>
      <c r="J255" s="106"/>
      <c r="K255" s="106"/>
      <c r="L255" s="106"/>
      <c r="M255" s="106"/>
    </row>
    <row r="256" spans="2:13">
      <c r="B256" s="27" t="s">
        <v>5</v>
      </c>
      <c r="C256" s="27" t="s">
        <v>20</v>
      </c>
      <c r="D256" s="27" t="s">
        <v>21</v>
      </c>
      <c r="E256" s="28">
        <v>1988</v>
      </c>
      <c r="F256" s="29">
        <v>39</v>
      </c>
      <c r="G256" s="106"/>
      <c r="H256" s="106"/>
      <c r="I256" s="106"/>
      <c r="J256" s="106"/>
      <c r="K256" s="106"/>
      <c r="L256" s="106"/>
      <c r="M256" s="106"/>
    </row>
    <row r="257" spans="2:13">
      <c r="B257" s="27" t="s">
        <v>16</v>
      </c>
      <c r="C257" s="27" t="s">
        <v>30</v>
      </c>
      <c r="D257" s="27" t="s">
        <v>10</v>
      </c>
      <c r="E257" s="28">
        <v>6734</v>
      </c>
      <c r="F257" s="29">
        <v>123</v>
      </c>
      <c r="G257" s="106"/>
      <c r="H257" s="106"/>
      <c r="I257" s="106"/>
      <c r="J257" s="106"/>
      <c r="K257" s="106"/>
      <c r="L257" s="106"/>
      <c r="M257" s="106"/>
    </row>
    <row r="258" spans="2:13">
      <c r="B258" s="27" t="s">
        <v>5</v>
      </c>
      <c r="C258" s="27" t="s">
        <v>14</v>
      </c>
      <c r="D258" s="27" t="s">
        <v>12</v>
      </c>
      <c r="E258" s="28">
        <v>217</v>
      </c>
      <c r="F258" s="29">
        <v>36</v>
      </c>
      <c r="G258" s="106"/>
      <c r="H258" s="106"/>
      <c r="I258" s="106"/>
      <c r="J258" s="106"/>
      <c r="K258" s="106"/>
      <c r="L258" s="106"/>
      <c r="M258" s="106"/>
    </row>
    <row r="259" spans="2:13">
      <c r="B259" s="27" t="s">
        <v>25</v>
      </c>
      <c r="C259" s="27" t="s">
        <v>30</v>
      </c>
      <c r="D259" s="27" t="s">
        <v>22</v>
      </c>
      <c r="E259" s="28">
        <v>6279</v>
      </c>
      <c r="F259" s="29">
        <v>237</v>
      </c>
      <c r="G259" s="106"/>
      <c r="H259" s="106"/>
      <c r="I259" s="106"/>
      <c r="J259" s="106"/>
      <c r="K259" s="106"/>
      <c r="L259" s="106"/>
      <c r="M259" s="106"/>
    </row>
    <row r="260" spans="2:13">
      <c r="B260" s="27" t="s">
        <v>5</v>
      </c>
      <c r="C260" s="27" t="s">
        <v>14</v>
      </c>
      <c r="D260" s="27" t="s">
        <v>31</v>
      </c>
      <c r="E260" s="28">
        <v>4424</v>
      </c>
      <c r="F260" s="29">
        <v>201</v>
      </c>
      <c r="G260" s="106"/>
      <c r="H260" s="106"/>
      <c r="I260" s="106"/>
      <c r="J260" s="106"/>
      <c r="K260" s="106"/>
      <c r="L260" s="106"/>
      <c r="M260" s="106"/>
    </row>
    <row r="261" spans="2:13">
      <c r="B261" s="27" t="s">
        <v>26</v>
      </c>
      <c r="C261" s="27" t="s">
        <v>14</v>
      </c>
      <c r="D261" s="27" t="s">
        <v>28</v>
      </c>
      <c r="E261" s="28">
        <v>189</v>
      </c>
      <c r="F261" s="29">
        <v>48</v>
      </c>
      <c r="G261" s="106"/>
      <c r="H261" s="106"/>
      <c r="I261" s="106"/>
      <c r="J261" s="106"/>
      <c r="K261" s="106"/>
      <c r="L261" s="106"/>
      <c r="M261" s="106"/>
    </row>
    <row r="262" spans="2:13">
      <c r="B262" s="27" t="s">
        <v>25</v>
      </c>
      <c r="C262" s="27" t="s">
        <v>9</v>
      </c>
      <c r="D262" s="27" t="s">
        <v>22</v>
      </c>
      <c r="E262" s="28">
        <v>490</v>
      </c>
      <c r="F262" s="29">
        <v>84</v>
      </c>
      <c r="G262" s="106"/>
      <c r="H262" s="106"/>
      <c r="I262" s="106"/>
      <c r="J262" s="106"/>
      <c r="K262" s="106"/>
      <c r="L262" s="106"/>
      <c r="M262" s="106"/>
    </row>
    <row r="263" spans="2:13">
      <c r="B263" s="27" t="s">
        <v>8</v>
      </c>
      <c r="C263" s="27" t="s">
        <v>6</v>
      </c>
      <c r="D263" s="27" t="s">
        <v>41</v>
      </c>
      <c r="E263" s="28">
        <v>434</v>
      </c>
      <c r="F263" s="29">
        <v>87</v>
      </c>
      <c r="G263" s="106"/>
      <c r="H263" s="106"/>
      <c r="I263" s="106"/>
      <c r="J263" s="106"/>
      <c r="K263" s="106"/>
      <c r="L263" s="106"/>
      <c r="M263" s="106"/>
    </row>
    <row r="264" spans="2:13">
      <c r="B264" s="27" t="s">
        <v>23</v>
      </c>
      <c r="C264" s="27" t="s">
        <v>20</v>
      </c>
      <c r="D264" s="27" t="s">
        <v>7</v>
      </c>
      <c r="E264" s="28">
        <v>10129</v>
      </c>
      <c r="F264" s="29">
        <v>312</v>
      </c>
      <c r="G264" s="106"/>
      <c r="H264" s="106"/>
      <c r="I264" s="106"/>
      <c r="J264" s="106"/>
      <c r="K264" s="106"/>
      <c r="L264" s="106"/>
      <c r="M264" s="106"/>
    </row>
    <row r="265" spans="2:13">
      <c r="B265" s="27" t="s">
        <v>27</v>
      </c>
      <c r="C265" s="27" t="s">
        <v>17</v>
      </c>
      <c r="D265" s="27" t="s">
        <v>40</v>
      </c>
      <c r="E265" s="28">
        <v>1652</v>
      </c>
      <c r="F265" s="29">
        <v>102</v>
      </c>
      <c r="G265" s="106"/>
      <c r="H265" s="106"/>
      <c r="I265" s="106"/>
      <c r="J265" s="106"/>
      <c r="K265" s="106"/>
      <c r="L265" s="106"/>
      <c r="M265" s="106"/>
    </row>
    <row r="266" spans="2:13">
      <c r="B266" s="27" t="s">
        <v>8</v>
      </c>
      <c r="C266" s="27" t="s">
        <v>20</v>
      </c>
      <c r="D266" s="27" t="s">
        <v>41</v>
      </c>
      <c r="E266" s="28">
        <v>6433</v>
      </c>
      <c r="F266" s="29">
        <v>78</v>
      </c>
      <c r="G266" s="106"/>
      <c r="H266" s="106"/>
      <c r="I266" s="106"/>
      <c r="J266" s="106"/>
      <c r="K266" s="106"/>
      <c r="L266" s="106"/>
      <c r="M266" s="106"/>
    </row>
    <row r="267" spans="2:13">
      <c r="B267" s="27" t="s">
        <v>27</v>
      </c>
      <c r="C267" s="27" t="s">
        <v>30</v>
      </c>
      <c r="D267" s="27" t="s">
        <v>34</v>
      </c>
      <c r="E267" s="28">
        <v>2212</v>
      </c>
      <c r="F267" s="29">
        <v>117</v>
      </c>
      <c r="G267" s="106"/>
      <c r="H267" s="106"/>
      <c r="I267" s="106"/>
      <c r="J267" s="106"/>
      <c r="K267" s="106"/>
      <c r="L267" s="106"/>
      <c r="M267" s="106"/>
    </row>
    <row r="268" spans="2:13">
      <c r="B268" s="27" t="s">
        <v>13</v>
      </c>
      <c r="C268" s="27" t="s">
        <v>9</v>
      </c>
      <c r="D268" s="27" t="s">
        <v>36</v>
      </c>
      <c r="E268" s="28">
        <v>609</v>
      </c>
      <c r="F268" s="29">
        <v>99</v>
      </c>
      <c r="G268" s="106"/>
      <c r="H268" s="106"/>
      <c r="I268" s="106"/>
      <c r="J268" s="106"/>
      <c r="K268" s="106"/>
      <c r="L268" s="106"/>
      <c r="M268" s="106"/>
    </row>
    <row r="269" spans="2:13">
      <c r="B269" s="27" t="s">
        <v>5</v>
      </c>
      <c r="C269" s="27" t="s">
        <v>9</v>
      </c>
      <c r="D269" s="27" t="s">
        <v>38</v>
      </c>
      <c r="E269" s="28">
        <v>1638</v>
      </c>
      <c r="F269" s="29">
        <v>48</v>
      </c>
      <c r="G269" s="106"/>
      <c r="H269" s="106"/>
      <c r="I269" s="106"/>
      <c r="J269" s="106"/>
      <c r="K269" s="106"/>
      <c r="L269" s="106"/>
      <c r="M269" s="106"/>
    </row>
    <row r="270" spans="2:13">
      <c r="B270" s="27" t="s">
        <v>23</v>
      </c>
      <c r="C270" s="27" t="s">
        <v>30</v>
      </c>
      <c r="D270" s="27" t="s">
        <v>37</v>
      </c>
      <c r="E270" s="28">
        <v>3829</v>
      </c>
      <c r="F270" s="29">
        <v>24</v>
      </c>
      <c r="G270" s="106"/>
      <c r="H270" s="106"/>
      <c r="I270" s="106"/>
      <c r="J270" s="106"/>
      <c r="K270" s="106"/>
      <c r="L270" s="106"/>
      <c r="M270" s="106"/>
    </row>
    <row r="271" spans="2:13">
      <c r="B271" s="27" t="s">
        <v>5</v>
      </c>
      <c r="C271" s="27" t="s">
        <v>17</v>
      </c>
      <c r="D271" s="27" t="s">
        <v>37</v>
      </c>
      <c r="E271" s="28">
        <v>5775</v>
      </c>
      <c r="F271" s="29">
        <v>42</v>
      </c>
      <c r="G271" s="106"/>
      <c r="H271" s="106"/>
      <c r="I271" s="106"/>
      <c r="J271" s="106"/>
      <c r="K271" s="106"/>
      <c r="L271" s="106"/>
      <c r="M271" s="106"/>
    </row>
    <row r="272" spans="2:13">
      <c r="B272" s="27" t="s">
        <v>16</v>
      </c>
      <c r="C272" s="27" t="s">
        <v>9</v>
      </c>
      <c r="D272" s="27" t="s">
        <v>33</v>
      </c>
      <c r="E272" s="28">
        <v>1071</v>
      </c>
      <c r="F272" s="29">
        <v>270</v>
      </c>
      <c r="G272" s="106"/>
      <c r="H272" s="106"/>
      <c r="I272" s="106"/>
      <c r="J272" s="106"/>
      <c r="K272" s="106"/>
      <c r="L272" s="106"/>
      <c r="M272" s="106"/>
    </row>
    <row r="273" spans="2:13">
      <c r="B273" s="27" t="s">
        <v>8</v>
      </c>
      <c r="C273" s="27" t="s">
        <v>14</v>
      </c>
      <c r="D273" s="27" t="s">
        <v>34</v>
      </c>
      <c r="E273" s="28">
        <v>5019</v>
      </c>
      <c r="F273" s="29">
        <v>150</v>
      </c>
      <c r="G273" s="106"/>
      <c r="H273" s="106"/>
      <c r="I273" s="106"/>
      <c r="J273" s="106"/>
      <c r="K273" s="106"/>
      <c r="L273" s="106"/>
      <c r="M273" s="106"/>
    </row>
    <row r="274" spans="2:13">
      <c r="B274" s="27" t="s">
        <v>26</v>
      </c>
      <c r="C274" s="27" t="s">
        <v>6</v>
      </c>
      <c r="D274" s="27" t="s">
        <v>37</v>
      </c>
      <c r="E274" s="28">
        <v>2863</v>
      </c>
      <c r="F274" s="29">
        <v>42</v>
      </c>
      <c r="G274" s="106"/>
      <c r="H274" s="106"/>
      <c r="I274" s="106"/>
      <c r="J274" s="106"/>
      <c r="K274" s="106"/>
      <c r="L274" s="106"/>
      <c r="M274" s="106"/>
    </row>
    <row r="275" spans="2:13">
      <c r="B275" s="27" t="s">
        <v>5</v>
      </c>
      <c r="C275" s="27" t="s">
        <v>9</v>
      </c>
      <c r="D275" s="27" t="s">
        <v>32</v>
      </c>
      <c r="E275" s="28">
        <v>1617</v>
      </c>
      <c r="F275" s="29">
        <v>126</v>
      </c>
      <c r="G275" s="106"/>
      <c r="H275" s="106"/>
      <c r="I275" s="106"/>
      <c r="J275" s="106"/>
      <c r="K275" s="106"/>
      <c r="L275" s="106"/>
      <c r="M275" s="106"/>
    </row>
    <row r="276" spans="2:13">
      <c r="B276" s="27" t="s">
        <v>16</v>
      </c>
      <c r="C276" s="27" t="s">
        <v>6</v>
      </c>
      <c r="D276" s="27" t="s">
        <v>42</v>
      </c>
      <c r="E276" s="28">
        <v>6818</v>
      </c>
      <c r="F276" s="29">
        <v>6</v>
      </c>
      <c r="G276" s="106"/>
      <c r="H276" s="106"/>
      <c r="I276" s="106"/>
      <c r="J276" s="106"/>
      <c r="K276" s="106"/>
      <c r="L276" s="106"/>
      <c r="M276" s="106"/>
    </row>
    <row r="277" spans="2:13">
      <c r="B277" s="27" t="s">
        <v>27</v>
      </c>
      <c r="C277" s="27" t="s">
        <v>9</v>
      </c>
      <c r="D277" s="27" t="s">
        <v>37</v>
      </c>
      <c r="E277" s="28">
        <v>6657</v>
      </c>
      <c r="F277" s="29">
        <v>276</v>
      </c>
      <c r="G277" s="106"/>
      <c r="H277" s="106"/>
      <c r="I277" s="106"/>
      <c r="J277" s="106"/>
      <c r="K277" s="106"/>
      <c r="L277" s="106"/>
      <c r="M277" s="106"/>
    </row>
    <row r="278" spans="2:13">
      <c r="B278" s="27" t="s">
        <v>27</v>
      </c>
      <c r="C278" s="27" t="s">
        <v>30</v>
      </c>
      <c r="D278" s="27" t="s">
        <v>28</v>
      </c>
      <c r="E278" s="28">
        <v>2919</v>
      </c>
      <c r="F278" s="29">
        <v>93</v>
      </c>
      <c r="G278" s="106"/>
      <c r="H278" s="106"/>
      <c r="I278" s="106"/>
      <c r="J278" s="106"/>
      <c r="K278" s="106"/>
      <c r="L278" s="106"/>
      <c r="M278" s="106"/>
    </row>
    <row r="279" spans="2:13">
      <c r="B279" s="27" t="s">
        <v>26</v>
      </c>
      <c r="C279" s="27" t="s">
        <v>14</v>
      </c>
      <c r="D279" s="27" t="s">
        <v>21</v>
      </c>
      <c r="E279" s="28">
        <v>3094</v>
      </c>
      <c r="F279" s="29">
        <v>246</v>
      </c>
      <c r="G279" s="106"/>
      <c r="H279" s="106"/>
      <c r="I279" s="106"/>
      <c r="J279" s="106"/>
      <c r="K279" s="106"/>
      <c r="L279" s="106"/>
      <c r="M279" s="106"/>
    </row>
    <row r="280" spans="2:13">
      <c r="B280" s="27" t="s">
        <v>16</v>
      </c>
      <c r="C280" s="27" t="s">
        <v>17</v>
      </c>
      <c r="D280" s="27" t="s">
        <v>38</v>
      </c>
      <c r="E280" s="28">
        <v>2989</v>
      </c>
      <c r="F280" s="29">
        <v>3</v>
      </c>
      <c r="G280" s="106"/>
      <c r="H280" s="106"/>
      <c r="I280" s="106"/>
      <c r="J280" s="106"/>
      <c r="K280" s="106"/>
      <c r="L280" s="106"/>
      <c r="M280" s="106"/>
    </row>
    <row r="281" spans="2:13">
      <c r="B281" s="27" t="s">
        <v>8</v>
      </c>
      <c r="C281" s="27" t="s">
        <v>20</v>
      </c>
      <c r="D281" s="27" t="s">
        <v>39</v>
      </c>
      <c r="E281" s="28">
        <v>2268</v>
      </c>
      <c r="F281" s="29">
        <v>63</v>
      </c>
      <c r="G281" s="106"/>
      <c r="H281" s="106"/>
      <c r="I281" s="106"/>
      <c r="J281" s="106"/>
      <c r="K281" s="106"/>
      <c r="L281" s="106"/>
      <c r="M281" s="106"/>
    </row>
    <row r="282" spans="2:13">
      <c r="B282" s="27" t="s">
        <v>25</v>
      </c>
      <c r="C282" s="27" t="s">
        <v>9</v>
      </c>
      <c r="D282" s="27" t="s">
        <v>21</v>
      </c>
      <c r="E282" s="28">
        <v>4753</v>
      </c>
      <c r="F282" s="29">
        <v>246</v>
      </c>
      <c r="G282" s="106"/>
      <c r="H282" s="106"/>
      <c r="I282" s="106"/>
      <c r="J282" s="106"/>
      <c r="K282" s="106"/>
      <c r="L282" s="106"/>
      <c r="M282" s="106"/>
    </row>
    <row r="283" spans="2:13">
      <c r="B283" s="27" t="s">
        <v>26</v>
      </c>
      <c r="C283" s="27" t="s">
        <v>30</v>
      </c>
      <c r="D283" s="27" t="s">
        <v>36</v>
      </c>
      <c r="E283" s="28">
        <v>7511</v>
      </c>
      <c r="F283" s="29">
        <v>120</v>
      </c>
      <c r="G283" s="106"/>
      <c r="H283" s="106"/>
      <c r="I283" s="106"/>
      <c r="J283" s="106"/>
      <c r="K283" s="106"/>
      <c r="L283" s="106"/>
      <c r="M283" s="106"/>
    </row>
    <row r="284" spans="2:13">
      <c r="B284" s="27" t="s">
        <v>26</v>
      </c>
      <c r="C284" s="27" t="s">
        <v>20</v>
      </c>
      <c r="D284" s="27" t="s">
        <v>21</v>
      </c>
      <c r="E284" s="28">
        <v>4326</v>
      </c>
      <c r="F284" s="29">
        <v>348</v>
      </c>
      <c r="G284" s="106"/>
      <c r="H284" s="106"/>
      <c r="I284" s="106"/>
      <c r="J284" s="106"/>
      <c r="K284" s="106"/>
      <c r="L284" s="106"/>
      <c r="M284" s="106"/>
    </row>
    <row r="285" spans="2:13">
      <c r="B285" s="27" t="s">
        <v>13</v>
      </c>
      <c r="C285" s="27" t="s">
        <v>30</v>
      </c>
      <c r="D285" s="27" t="s">
        <v>34</v>
      </c>
      <c r="E285" s="28">
        <v>4935</v>
      </c>
      <c r="F285" s="29">
        <v>126</v>
      </c>
      <c r="G285" s="106"/>
      <c r="H285" s="106"/>
      <c r="I285" s="106"/>
      <c r="J285" s="106"/>
      <c r="K285" s="106"/>
      <c r="L285" s="106"/>
      <c r="M285" s="106"/>
    </row>
    <row r="286" spans="2:13">
      <c r="B286" s="27" t="s">
        <v>16</v>
      </c>
      <c r="C286" s="27" t="s">
        <v>9</v>
      </c>
      <c r="D286" s="27" t="s">
        <v>7</v>
      </c>
      <c r="E286" s="28">
        <v>4781</v>
      </c>
      <c r="F286" s="29">
        <v>123</v>
      </c>
      <c r="G286" s="106"/>
      <c r="H286" s="106"/>
      <c r="I286" s="106"/>
      <c r="J286" s="106"/>
      <c r="K286" s="106"/>
      <c r="L286" s="106"/>
      <c r="M286" s="106"/>
    </row>
    <row r="287" spans="2:13">
      <c r="B287" s="27" t="s">
        <v>25</v>
      </c>
      <c r="C287" s="27" t="s">
        <v>20</v>
      </c>
      <c r="D287" s="27" t="s">
        <v>18</v>
      </c>
      <c r="E287" s="28">
        <v>7483</v>
      </c>
      <c r="F287" s="29">
        <v>45</v>
      </c>
      <c r="G287" s="106"/>
      <c r="H287" s="106"/>
      <c r="I287" s="106"/>
      <c r="J287" s="106"/>
      <c r="K287" s="106"/>
      <c r="L287" s="106"/>
      <c r="M287" s="106"/>
    </row>
    <row r="288" spans="2:13">
      <c r="B288" s="27" t="s">
        <v>35</v>
      </c>
      <c r="C288" s="27" t="s">
        <v>20</v>
      </c>
      <c r="D288" s="27" t="s">
        <v>12</v>
      </c>
      <c r="E288" s="28">
        <v>6860</v>
      </c>
      <c r="F288" s="29">
        <v>126</v>
      </c>
      <c r="G288" s="106"/>
      <c r="H288" s="106"/>
      <c r="I288" s="106"/>
      <c r="J288" s="106"/>
      <c r="K288" s="106"/>
      <c r="L288" s="106"/>
      <c r="M288" s="106"/>
    </row>
    <row r="289" spans="2:13">
      <c r="B289" s="27" t="s">
        <v>5</v>
      </c>
      <c r="C289" s="27" t="s">
        <v>6</v>
      </c>
      <c r="D289" s="27" t="s">
        <v>32</v>
      </c>
      <c r="E289" s="28">
        <v>9002</v>
      </c>
      <c r="F289" s="29">
        <v>72</v>
      </c>
      <c r="G289" s="106"/>
      <c r="H289" s="106"/>
      <c r="I289" s="106"/>
      <c r="J289" s="106"/>
      <c r="K289" s="106"/>
      <c r="L289" s="106"/>
      <c r="M289" s="106"/>
    </row>
    <row r="290" spans="2:13">
      <c r="B290" s="27" t="s">
        <v>16</v>
      </c>
      <c r="C290" s="27" t="s">
        <v>14</v>
      </c>
      <c r="D290" s="27" t="s">
        <v>32</v>
      </c>
      <c r="E290" s="28">
        <v>1400</v>
      </c>
      <c r="F290" s="29">
        <v>135</v>
      </c>
      <c r="G290" s="106"/>
      <c r="H290" s="106"/>
      <c r="I290" s="106"/>
      <c r="J290" s="106"/>
      <c r="K290" s="106"/>
      <c r="L290" s="106"/>
      <c r="M290" s="106"/>
    </row>
    <row r="291" spans="2:13">
      <c r="B291" s="27" t="s">
        <v>35</v>
      </c>
      <c r="C291" s="27" t="s">
        <v>30</v>
      </c>
      <c r="D291" s="27" t="s">
        <v>22</v>
      </c>
      <c r="E291" s="28">
        <v>4053</v>
      </c>
      <c r="F291" s="29">
        <v>24</v>
      </c>
      <c r="G291" s="106"/>
      <c r="H291" s="106"/>
      <c r="I291" s="106"/>
      <c r="J291" s="106"/>
      <c r="K291" s="106"/>
      <c r="L291" s="106"/>
      <c r="M291" s="106"/>
    </row>
    <row r="292" spans="2:13">
      <c r="B292" s="27" t="s">
        <v>23</v>
      </c>
      <c r="C292" s="27" t="s">
        <v>14</v>
      </c>
      <c r="D292" s="27" t="s">
        <v>21</v>
      </c>
      <c r="E292" s="28">
        <v>2149</v>
      </c>
      <c r="F292" s="29">
        <v>117</v>
      </c>
      <c r="G292" s="106"/>
      <c r="H292" s="106"/>
      <c r="I292" s="106"/>
      <c r="J292" s="106"/>
      <c r="K292" s="106"/>
      <c r="L292" s="106"/>
      <c r="M292" s="106"/>
    </row>
    <row r="293" spans="2:13">
      <c r="B293" s="27" t="s">
        <v>27</v>
      </c>
      <c r="C293" s="27" t="s">
        <v>17</v>
      </c>
      <c r="D293" s="27" t="s">
        <v>32</v>
      </c>
      <c r="E293" s="28">
        <v>3640</v>
      </c>
      <c r="F293" s="29">
        <v>51</v>
      </c>
      <c r="G293" s="106"/>
      <c r="H293" s="106"/>
      <c r="I293" s="106"/>
      <c r="J293" s="106"/>
      <c r="K293" s="106"/>
      <c r="L293" s="106"/>
      <c r="M293" s="106"/>
    </row>
    <row r="294" spans="2:13">
      <c r="B294" s="27" t="s">
        <v>26</v>
      </c>
      <c r="C294" s="27" t="s">
        <v>17</v>
      </c>
      <c r="D294" s="27" t="s">
        <v>34</v>
      </c>
      <c r="E294" s="28">
        <v>630</v>
      </c>
      <c r="F294" s="29">
        <v>36</v>
      </c>
      <c r="G294" s="106"/>
      <c r="H294" s="106"/>
      <c r="I294" s="106"/>
      <c r="J294" s="106"/>
      <c r="K294" s="106"/>
      <c r="L294" s="106"/>
      <c r="M294" s="106"/>
    </row>
    <row r="295" spans="2:13">
      <c r="B295" s="27" t="s">
        <v>11</v>
      </c>
      <c r="C295" s="27" t="s">
        <v>9</v>
      </c>
      <c r="D295" s="27" t="s">
        <v>39</v>
      </c>
      <c r="E295" s="28">
        <v>2429</v>
      </c>
      <c r="F295" s="29">
        <v>144</v>
      </c>
      <c r="G295" s="106"/>
      <c r="H295" s="106"/>
      <c r="I295" s="106"/>
      <c r="J295" s="106"/>
      <c r="K295" s="106"/>
      <c r="L295" s="106"/>
      <c r="M295" s="106"/>
    </row>
    <row r="296" spans="2:13">
      <c r="B296" s="27" t="s">
        <v>11</v>
      </c>
      <c r="C296" s="27" t="s">
        <v>14</v>
      </c>
      <c r="D296" s="27" t="s">
        <v>18</v>
      </c>
      <c r="E296" s="28">
        <v>2142</v>
      </c>
      <c r="F296" s="29">
        <v>114</v>
      </c>
      <c r="G296" s="106"/>
      <c r="H296" s="106"/>
      <c r="I296" s="106"/>
      <c r="J296" s="106"/>
      <c r="K296" s="106"/>
      <c r="L296" s="106"/>
      <c r="M296" s="106"/>
    </row>
    <row r="297" spans="2:13">
      <c r="B297" s="27" t="s">
        <v>23</v>
      </c>
      <c r="C297" s="27" t="s">
        <v>6</v>
      </c>
      <c r="D297" s="27" t="s">
        <v>7</v>
      </c>
      <c r="E297" s="28">
        <v>6454</v>
      </c>
      <c r="F297" s="29">
        <v>54</v>
      </c>
      <c r="G297" s="106"/>
      <c r="H297" s="106"/>
      <c r="I297" s="106"/>
      <c r="J297" s="106"/>
      <c r="K297" s="106"/>
      <c r="L297" s="106"/>
      <c r="M297" s="106"/>
    </row>
    <row r="298" spans="2:13">
      <c r="B298" s="27" t="s">
        <v>23</v>
      </c>
      <c r="C298" s="27" t="s">
        <v>6</v>
      </c>
      <c r="D298" s="27" t="s">
        <v>29</v>
      </c>
      <c r="E298" s="28">
        <v>4487</v>
      </c>
      <c r="F298" s="29">
        <v>333</v>
      </c>
      <c r="G298" s="106"/>
      <c r="H298" s="106"/>
      <c r="I298" s="106"/>
      <c r="J298" s="106"/>
      <c r="K298" s="106"/>
      <c r="L298" s="106"/>
      <c r="M298" s="106"/>
    </row>
    <row r="299" spans="2:13">
      <c r="B299" s="27" t="s">
        <v>27</v>
      </c>
      <c r="C299" s="27" t="s">
        <v>6</v>
      </c>
      <c r="D299" s="27" t="s">
        <v>12</v>
      </c>
      <c r="E299" s="28">
        <v>938</v>
      </c>
      <c r="F299" s="29">
        <v>366</v>
      </c>
      <c r="G299" s="106"/>
      <c r="H299" s="106"/>
      <c r="I299" s="106"/>
      <c r="J299" s="106"/>
      <c r="K299" s="106"/>
      <c r="L299" s="106"/>
      <c r="M299" s="106"/>
    </row>
    <row r="300" spans="2:13">
      <c r="B300" s="27" t="s">
        <v>27</v>
      </c>
      <c r="C300" s="27" t="s">
        <v>20</v>
      </c>
      <c r="D300" s="27" t="s">
        <v>42</v>
      </c>
      <c r="E300" s="28">
        <v>8841</v>
      </c>
      <c r="F300" s="29">
        <v>303</v>
      </c>
      <c r="G300" s="106"/>
      <c r="H300" s="106"/>
      <c r="I300" s="106"/>
      <c r="J300" s="106"/>
      <c r="K300" s="106"/>
      <c r="L300" s="106"/>
      <c r="M300" s="106"/>
    </row>
    <row r="301" spans="2:13">
      <c r="B301" s="27" t="s">
        <v>26</v>
      </c>
      <c r="C301" s="27" t="s">
        <v>17</v>
      </c>
      <c r="D301" s="27" t="s">
        <v>19</v>
      </c>
      <c r="E301" s="28">
        <v>4018</v>
      </c>
      <c r="F301" s="29">
        <v>126</v>
      </c>
      <c r="G301" s="106"/>
      <c r="H301" s="106"/>
      <c r="I301" s="106"/>
      <c r="J301" s="106"/>
      <c r="K301" s="106"/>
      <c r="L301" s="106"/>
      <c r="M301" s="106"/>
    </row>
    <row r="302" spans="2:13">
      <c r="B302" s="27" t="s">
        <v>13</v>
      </c>
      <c r="C302" s="27" t="s">
        <v>6</v>
      </c>
      <c r="D302" s="27" t="s">
        <v>37</v>
      </c>
      <c r="E302" s="28">
        <v>714</v>
      </c>
      <c r="F302" s="29">
        <v>231</v>
      </c>
      <c r="G302" s="106"/>
      <c r="H302" s="106"/>
      <c r="I302" s="106"/>
      <c r="J302" s="106"/>
      <c r="K302" s="106"/>
      <c r="L302" s="106"/>
      <c r="M302" s="106"/>
    </row>
    <row r="303" spans="2:13">
      <c r="B303" s="27" t="s">
        <v>11</v>
      </c>
      <c r="C303" s="27" t="s">
        <v>20</v>
      </c>
      <c r="D303" s="27" t="s">
        <v>18</v>
      </c>
      <c r="E303" s="28">
        <v>3850</v>
      </c>
      <c r="F303" s="29">
        <v>102</v>
      </c>
      <c r="G303" s="106"/>
      <c r="H303" s="106"/>
      <c r="I303" s="106"/>
      <c r="J303" s="106"/>
      <c r="K303" s="106"/>
      <c r="L303" s="106"/>
      <c r="M303" s="106"/>
    </row>
  </sheetData>
  <mergeCells count="1">
    <mergeCell ref="B1:L1"/>
  </mergeCells>
  <conditionalFormatting sqref="E304:E1048576 E1:E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verticalDpi="30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0B98-A4F6-4053-9074-84C716E27A78}">
  <dimension ref="A1:N70"/>
  <sheetViews>
    <sheetView workbookViewId="0">
      <selection activeCell="D5" sqref="D5"/>
    </sheetView>
  </sheetViews>
  <sheetFormatPr defaultRowHeight="14.25"/>
  <cols>
    <col min="1" max="1" width="3.33203125" customWidth="1"/>
    <col min="2" max="2" width="3.265625" customWidth="1"/>
    <col min="3" max="3" width="25.33203125" customWidth="1"/>
    <col min="4" max="4" width="15.73046875" style="74" customWidth="1"/>
    <col min="5" max="5" width="6.53125" customWidth="1"/>
    <col min="6" max="6" width="6.796875" customWidth="1"/>
    <col min="7" max="7" width="26.73046875" customWidth="1"/>
    <col min="8" max="8" width="15.19921875" style="74" customWidth="1"/>
  </cols>
  <sheetData>
    <row r="1" spans="1:14" s="1" customFormat="1" ht="36" customHeight="1">
      <c r="A1" s="20"/>
      <c r="B1" s="21"/>
      <c r="C1" s="9" t="s">
        <v>79</v>
      </c>
      <c r="D1" s="73"/>
      <c r="E1" s="25"/>
      <c r="F1" s="11"/>
      <c r="G1" s="11"/>
      <c r="H1" s="80"/>
      <c r="I1" s="11"/>
      <c r="J1" s="11"/>
      <c r="K1" s="11"/>
      <c r="L1" s="11"/>
      <c r="M1" s="10"/>
      <c r="N1" s="10"/>
    </row>
    <row r="3" spans="1:14">
      <c r="C3" s="56" t="s">
        <v>98</v>
      </c>
      <c r="D3" s="66" t="s">
        <v>87</v>
      </c>
      <c r="G3" s="56" t="s">
        <v>99</v>
      </c>
      <c r="H3" s="81" t="s">
        <v>87</v>
      </c>
    </row>
    <row r="4" spans="1:14">
      <c r="C4" s="46" t="s">
        <v>20</v>
      </c>
      <c r="D4" s="57">
        <v>25221</v>
      </c>
      <c r="G4" s="46" t="s">
        <v>9</v>
      </c>
      <c r="H4" s="74">
        <v>2142</v>
      </c>
    </row>
    <row r="5" spans="1:14">
      <c r="C5" s="79" t="s">
        <v>25</v>
      </c>
      <c r="D5" s="57">
        <v>25221</v>
      </c>
      <c r="G5" s="79" t="s">
        <v>26</v>
      </c>
      <c r="H5" s="74">
        <v>2142</v>
      </c>
    </row>
    <row r="6" spans="1:14">
      <c r="C6" s="46" t="s">
        <v>9</v>
      </c>
      <c r="D6" s="57">
        <v>38325</v>
      </c>
      <c r="G6" s="46" t="s">
        <v>17</v>
      </c>
      <c r="H6" s="74">
        <v>3976</v>
      </c>
    </row>
    <row r="7" spans="1:14">
      <c r="C7" s="79" t="s">
        <v>5</v>
      </c>
      <c r="D7" s="57">
        <v>38325</v>
      </c>
      <c r="G7" s="79" t="s">
        <v>13</v>
      </c>
      <c r="H7" s="74">
        <v>3976</v>
      </c>
    </row>
    <row r="8" spans="1:14">
      <c r="C8" s="46" t="s">
        <v>14</v>
      </c>
      <c r="D8" s="57">
        <v>39620</v>
      </c>
      <c r="G8" s="46" t="s">
        <v>14</v>
      </c>
      <c r="H8" s="74">
        <v>5019</v>
      </c>
    </row>
    <row r="9" spans="1:14">
      <c r="C9" s="79" t="s">
        <v>25</v>
      </c>
      <c r="D9" s="57">
        <v>39620</v>
      </c>
      <c r="G9" s="79" t="s">
        <v>8</v>
      </c>
      <c r="H9" s="74">
        <v>5019</v>
      </c>
    </row>
    <row r="10" spans="1:14">
      <c r="C10" s="46" t="s">
        <v>30</v>
      </c>
      <c r="D10" s="57">
        <v>41559</v>
      </c>
      <c r="G10" s="46" t="s">
        <v>30</v>
      </c>
      <c r="H10" s="74">
        <v>5516</v>
      </c>
    </row>
    <row r="11" spans="1:14">
      <c r="C11" s="79" t="s">
        <v>25</v>
      </c>
      <c r="D11" s="57">
        <v>41559</v>
      </c>
      <c r="G11" s="79" t="s">
        <v>8</v>
      </c>
      <c r="H11" s="74">
        <v>5516</v>
      </c>
    </row>
    <row r="12" spans="1:14">
      <c r="C12" s="46" t="s">
        <v>6</v>
      </c>
      <c r="D12" s="57">
        <v>43568</v>
      </c>
      <c r="G12" s="46" t="s">
        <v>20</v>
      </c>
      <c r="H12" s="74">
        <v>6069</v>
      </c>
    </row>
    <row r="13" spans="1:14">
      <c r="C13" s="79" t="s">
        <v>23</v>
      </c>
      <c r="D13" s="57">
        <v>43568</v>
      </c>
      <c r="G13" s="79" t="s">
        <v>13</v>
      </c>
      <c r="H13" s="74">
        <v>6069</v>
      </c>
    </row>
    <row r="14" spans="1:14">
      <c r="C14" s="46" t="s">
        <v>17</v>
      </c>
      <c r="D14" s="57">
        <v>45752</v>
      </c>
      <c r="G14" s="46" t="s">
        <v>6</v>
      </c>
      <c r="H14" s="74">
        <v>7987</v>
      </c>
    </row>
    <row r="15" spans="1:14">
      <c r="C15" s="79" t="s">
        <v>26</v>
      </c>
      <c r="D15" s="57">
        <v>45752</v>
      </c>
      <c r="G15" s="79" t="s">
        <v>35</v>
      </c>
      <c r="H15" s="74">
        <v>7987</v>
      </c>
    </row>
    <row r="16" spans="1:14">
      <c r="D16"/>
    </row>
    <row r="17" spans="4:4">
      <c r="D17"/>
    </row>
    <row r="18" spans="4:4">
      <c r="D18"/>
    </row>
    <row r="19" spans="4:4">
      <c r="D19"/>
    </row>
    <row r="20" spans="4:4">
      <c r="D20"/>
    </row>
    <row r="21" spans="4:4">
      <c r="D21"/>
    </row>
    <row r="22" spans="4:4">
      <c r="D22"/>
    </row>
    <row r="23" spans="4:4">
      <c r="D23"/>
    </row>
    <row r="24" spans="4:4">
      <c r="D24"/>
    </row>
    <row r="25" spans="4:4">
      <c r="D25"/>
    </row>
    <row r="26" spans="4:4">
      <c r="D26"/>
    </row>
    <row r="27" spans="4:4">
      <c r="D27"/>
    </row>
    <row r="28" spans="4:4">
      <c r="D28"/>
    </row>
    <row r="29" spans="4:4">
      <c r="D29"/>
    </row>
    <row r="30" spans="4:4">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0 E A A B Q S w M E F A A C A A g A 9 6 Y t 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P e m L 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p i 1 V z X Z L + c Y B A A D A B A A A E w A c A E Z v c m 1 1 b G F z L 1 N l Y 3 R p b 2 4 x L m 0 g o h g A K K A U A A A A A A A A A A A A A A A A A A A A A A A A A A A A r V N N a x s x E L 0 b / B + E c r F B X Y g p v Y Q c k n U M C X X S 1 p v 2 E H L Q 2 u N Y R C s Z 7 W w b s / i / Z 7 Q f 2 Q 8 7 K Y X u Z d E b z X t P T 5 o U l q i s Y Y v y f 3 o 2 H A w H 6 U Y 6 W L F v 9 g + 4 S M b s n G n A 4 Y D R t 7 C Z W w I h V y 9 L 0 E G Y O Q c G f 1 n 3 H F v 7 P B r n D 7 c y g X N e 9 / L H / U N o D d K m R 1 F S n P A 5 u C f i D 6 3 O E p N y Y q O d G o L Q J r E y U O G j U k v k f K Z c i s w T c 8 H 4 V 1 k v 9 q L q c H V r B C 9 4 u Z u C V o l C c C P O q O N 7 Z h E W u C O F W 2 t g L P g s 0 7 q k G L + Z i p x K E n L l K R p L k Z M m X V u X 1 K Y O 3 I s 8 b / G J o j / w Z I L h b g s M a b 3 f N z r 3 Z q t + k 6 E V u 8 M N u M M U q g 1 F t V H t 2 B O s q 8 m n s J U O E 0 q Z Q m H 8 A t G p O M O i 9 l P q r H 3 Q H 2 B k c i z + s t B I v u f U n 7 i j M K c L 3 n j h v B I j 7 N 4 o T H n 7 4 O F G G h 9 c R K m 8 G 7 A v e u 2 + S a 9 Z y l S x r i R C h 1 3 q Z a a l d 3 t l V s y u W b n 9 o 5 v s O G o r T I k n I J q 7 d Y F 0 J Y c D Z f 6 m 2 h 6 j k 7 d h Y K P J m P / 3 a f q H X O u J 6 o 1 U 8 0 7 9 F T b z 1 a + 0 X l m / d C P N p 8 m E 4 G u D X z 4 H X q 7 A Z x A f x e f S H c U v t o d 4 L / L 2 c c 9 e A V B L A Q I t A B Q A A g A I A P e m L V U 8 a o J j p Q A A A P Y A A A A S A A A A A A A A A A A A A A A A A A A A A A B D b 2 5 m a W c v U G F j a 2 F n Z S 5 4 b W x Q S w E C L Q A U A A I A C A D 3 p i 1 V D 8 r p q 6 Q A A A D p A A A A E w A A A A A A A A A A A A A A A A D x A A A A W 0 N v b n R l b n R f V H l w Z X N d L n h t b F B L A Q I t A B Q A A g A I A P e m L V X N d k v 5 x g E A A M A E A A A T A A A A A A A A A A A A A A A A A O I B A A B G b 3 J t d W x h c y 9 T Z W N 0 a W 9 u M S 5 t U E s F B g A A A A A D A A M A w g A A A P U 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w X A A A A A A A A a h 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d 2 V y V G F i 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y L T A z L T I 0 V D A w O j Q 2 O j E 2 L j k 5 M D A 1 O D l a I i A v P j x F b n R y e S B U e X B l P S J G a W x s Q 2 9 s d W 1 u V H l w Z X M i I F Z h b H V l P S J z Q m d B S k F B P T 0 i I C 8 + P E V u d H J 5 I F R 5 c G U 9 I k Z p b G x D b 2 x 1 b W 5 O Y W 1 l c y I g V m F s d W U 9 I n N b J n F 1 b 3 Q 7 R n V s b C B O Y W 1 l J n F 1 b 3 Q 7 L C Z x d W 9 0 O 0 R l c G F y d G 1 l b n Q m c X V v d D s s J n F 1 b 3 Q 7 T W 9 u d G g m c X V v d D s s J n F 1 b 3 Q 7 V W 5 p d H M m c X V v d D t d I i A v P j x F b n R y e S B U e X B l P S J G a W x s U 3 R h d H V z I i B W Y W x 1 Z T 0 i c 0 N v b X B s Z X R l I i A v P j x F b n R y e S B U e X B l P S J S Z W N v d m V y e V R h c m d l d F N o Z W V 0 I i B W Y W x 1 Z T 0 i c 1 B v d 2 V y I F E i I C 8 + P E V u d H J 5 I F R 5 c G U 9 I l J l Y 2 9 2 Z X J 5 V G F y Z 2 V 0 Q 2 9 s d W 1 u I i B W Y W x 1 Z T 0 i b D E x I i A v P j x F b n R y e S B U e X B l P S J S Z W N v d m V y e V R h c m d l d F J v d y I g V m F s d W U 9 I m w 0 I i A v P j x F b n R y e S B U e X B l P S J S Z W x h d G l v b n N o a X B J b m Z v Q 2 9 u d G F p b m V y I i B W Y W x 1 Z T 0 i c 3 s m c X V v d D t j b 2 x 1 b W 5 D b 3 V u d C Z x d W 9 0 O z o 0 L C Z x d W 9 0 O 2 t l e U N v b H V t b k 5 h b W V z J n F 1 b 3 Q 7 O l t d L C Z x d W 9 0 O 3 F 1 Z X J 5 U m V s Y X R p b 2 5 z a G l w c y Z x d W 9 0 O z p b X S w m c X V v d D t j b 2 x 1 b W 5 J Z G V u d G l 0 a W V z J n F 1 b 3 Q 7 O l s m c X V v d D t T Z W N 0 a W 9 u M S 9 Q b 3 d l c l R h Y i 9 B d X R v U m V t b 3 Z l Z E N v b H V t b n M x L n t G d W x s I E 5 h b W U s M H 0 m c X V v d D s s J n F 1 b 3 Q 7 U 2 V j d G l v b j E v U G 9 3 Z X J U Y W I v Q X V 0 b 1 J l b W 9 2 Z W R D b 2 x 1 b W 5 z M S 5 7 R G V w Y X J 0 b W V u d C w x f S Z x d W 9 0 O y w m c X V v d D t T Z W N 0 a W 9 u M S 9 Q b 3 d l c l R h Y i 9 B d X R v U m V t b 3 Z l Z E N v b H V t b n M x L n t N b 2 5 0 a C w y f S Z x d W 9 0 O y w m c X V v d D t T Z W N 0 a W 9 u M S 9 Q b 3 d l c l R h Y i 9 B d X R v U m V t b 3 Z l Z E N v b H V t b n M x L n t V b m l 0 c y w z f S Z x d W 9 0 O 1 0 s J n F 1 b 3 Q 7 Q 2 9 s d W 1 u Q 2 9 1 b n Q m c X V v d D s 6 N C w m c X V v d D t L Z X l D b 2 x 1 b W 5 O Y W 1 l c y Z x d W 9 0 O z p b X S w m c X V v d D t D b 2 x 1 b W 5 J Z G V u d G l 0 a W V z J n F 1 b 3 Q 7 O l s m c X V v d D t T Z W N 0 a W 9 u M S 9 Q b 3 d l c l R h Y i 9 B d X R v U m V t b 3 Z l Z E N v b H V t b n M x L n t G d W x s I E 5 h b W U s M H 0 m c X V v d D s s J n F 1 b 3 Q 7 U 2 V j d G l v b j E v U G 9 3 Z X J U Y W I v Q X V 0 b 1 J l b W 9 2 Z W R D b 2 x 1 b W 5 z M S 5 7 R G V w Y X J 0 b W V u d C w x f S Z x d W 9 0 O y w m c X V v d D t T Z W N 0 a W 9 u M S 9 Q b 3 d l c l R h Y i 9 B d X R v U m V t b 3 Z l Z E N v b H V t b n M x L n t N b 2 5 0 a C w y f S Z x d W 9 0 O y w m c X V v d D t T Z W N 0 a W 9 u M S 9 Q b 3 d l c l R h Y i 9 B d X R v U m V t b 3 Z l Z E N v b H V t b n M x L n t V b m l 0 c y w z f S Z x d W 9 0 O 1 0 s J n F 1 b 3 Q 7 U m V s Y X R p b 2 5 z a G l w S W 5 m b y Z x d W 9 0 O z p b X X 0 i I C 8 + P C 9 T d G F i b G V F b n R y a W V z P j w v S X R l b T 4 8 S X R l b T 4 8 S X R l b U x v Y 2 F 0 a W 9 u P j x J d G V t V H l w Z T 5 G b 3 J t d W x h P C 9 J d G V t V H l w Z T 4 8 S X R l b V B h d G g + U 2 V j d G l v b j E v U G 9 3 Z X J U Y W I v U 2 9 1 c m N l P C 9 J d G V t U G F 0 a D 4 8 L 0 l 0 Z W 1 M b 2 N h d G l v b j 4 8 U 3 R h Y m x l R W 5 0 c m l l c y A v P j w v S X R l b T 4 8 S X R l b T 4 8 S X R l b U x v Y 2 F 0 a W 9 u P j x J d G V t V H l w Z T 5 G b 3 J t d W x h P C 9 J d G V t V H l w Z T 4 8 S X R l b V B h d G g + U 2 V j d G l v b j E v U G 9 3 Z X J U Y W I v T W V y Z 2 V k J T I w Q 2 9 s d W 1 u c z w v S X R l b V B h d G g + P C 9 J d G V t T G 9 j Y X R p b 2 4 + P F N 0 Y W J s Z U V u d H J p Z X M g L z 4 8 L 0 l 0 Z W 0 + P E l 0 Z W 0 + P E l 0 Z W 1 M b 2 N h d G l v b j 4 8 S X R l b V R 5 c G U + R m 9 y b X V s Y T w v S X R l b V R 5 c G U + P E l 0 Z W 1 Q Y X R o P l N l Y 3 R p b 2 4 x L 1 B v d 2 V y V G F i L 1 R y a W 1 t Z W Q l M j B U Z X h 0 P C 9 J d G V t U G F 0 a D 4 8 L 0 l 0 Z W 1 M b 2 N h d G l v b j 4 8 U 3 R h Y m x l R W 5 0 c m l l c y A v P j w v S X R l b T 4 8 S X R l b T 4 8 S X R l b U x v Y 2 F 0 a W 9 u P j x J d G V t V H l w Z T 5 G b 3 J t d W x h P C 9 J d G V t V H l w Z T 4 8 S X R l b V B h d G g + U 2 V j d G l v b j E v U G 9 3 Z X J U Y W I v V W 5 w a X Z v d G V k J T I w T 3 R o Z X I l M j B D b 2 x 1 b W 5 z P C 9 J d G V t U G F 0 a D 4 8 L 0 l 0 Z W 1 M b 2 N h d G l v b j 4 8 U 3 R h Y m x l R W 5 0 c m l l c y A v P j w v S X R l b T 4 8 S X R l b T 4 8 S X R l b U x v Y 2 F 0 a W 9 u P j x J d G V t V H l w Z T 5 G b 3 J t d W x h P C 9 J d G V t V H l w Z T 4 8 S X R l b V B h d G g + U 2 V j d G l v b j E v U G 9 3 Z X J U Y W I v U m V u Y W 1 l Z C U y M E N v b H V t b n M 8 L 0 l 0 Z W 1 Q Y X R o P j w v S X R l b U x v Y 2 F 0 a W 9 u P j x T d G F i b G V F b n R y a W V z I C 8 + P C 9 J d G V t P j x J d G V t P j x J d G V t T G 9 j Y X R p b 2 4 + P E l 0 Z W 1 U e X B l P k Z v c m 1 1 b G E 8 L 0 l 0 Z W 1 U e X B l P j x J d G V t U G F 0 a D 5 T Z W N 0 a W 9 u M S 9 Q b 3 d l c l R h Y i 9 D a G F u Z 2 V k J T I w V H l w Z T w v S X R l b V B h d G g + P C 9 J d G V t T G 9 j Y X R p b 2 4 + P F N 0 Y W J s Z U V u d H J p Z X M g L z 4 8 L 0 l 0 Z W 0 + P E l 0 Z W 0 + P E l 0 Z W 1 M b 2 N h d G l v b j 4 8 S X R l b V R 5 c G U + R m 9 y b X V s Y T w v S X R l b V R 5 c G U + P E l 0 Z W 1 Q Y X R o P l N l Y 3 R p b 2 4 x L 1 B v d 2 V y V G F i L 0 N h b G N 1 b G F 0 Z W Q l M j B F b m Q l M j B v Z i U y M E 1 v b n R o P C 9 J d G V t U G F 0 a D 4 8 L 0 l 0 Z W 1 M b 2 N h d G l v b j 4 8 U 3 R h Y m x l R W 5 0 c m l l c y A v P j w v S X R l b T 4 8 S X R l b T 4 8 S X R l b U x v Y 2 F 0 a W 9 u P j x J d G V t V H l w Z T 5 G b 3 J t d W x h P C 9 J d G V t V H l w Z T 4 8 S X R l b V B h d G g + U 2 V j d G l v b j E v U G 9 3 Z X J U Y W 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9 3 Z X J U Y W J f X z I 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i 0 w O S 0 x N F Q w M D o 1 N T o 0 N y 4 z M z g 5 M z c 3 W i I g L z 4 8 R W 5 0 c n k g V H l w Z T 0 i R m l s b E N v b H V t b l R 5 c G V z I i B W Y W x 1 Z T 0 i c 0 J n W U d B d 0 1 E Q X c 9 P S I g L z 4 8 R W 5 0 c n k g V H l w Z T 0 i R m l s b E N v b H V t b k 5 h b W V z I i B W Y W x 1 Z T 0 i c 1 s m c X V v d D t G a X J z d C B O Y W 1 l J n F 1 b 3 Q 7 L C Z x d W 9 0 O 0 x h c 3 Q g T m F t Z S Z x d W 9 0 O y w m c X V v d D t E Z X B h c n R t Z W 5 0 J n F 1 b 3 Q 7 L C Z x d W 9 0 O 0 p h b i 0 y M i Z x d W 9 0 O y w m c X V v d D t G Z W I t M j I m c X V v d D s s J n F 1 b 3 Q 7 T W F y L T I y J n F 1 b 3 Q 7 L C Z x d W 9 0 O 0 F w c i 0 y M 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v d 2 V y V G F i I C g y K S 9 B d X R v U m V t b 3 Z l Z E N v b H V t b n M x L n t G a X J z d C B O Y W 1 l L D B 9 J n F 1 b 3 Q 7 L C Z x d W 9 0 O 1 N l Y 3 R p b 2 4 x L 1 B v d 2 V y V G F i I C g y K S 9 B d X R v U m V t b 3 Z l Z E N v b H V t b n M x L n t M Y X N 0 I E 5 h b W U s M X 0 m c X V v d D s s J n F 1 b 3 Q 7 U 2 V j d G l v b j E v U G 9 3 Z X J U Y W I g K D I p L 0 F 1 d G 9 S Z W 1 v d m V k Q 2 9 s d W 1 u c z E u e 0 R l c G F y d G 1 l b n Q s M n 0 m c X V v d D s s J n F 1 b 3 Q 7 U 2 V j d G l v b j E v U G 9 3 Z X J U Y W I g K D I p L 0 F 1 d G 9 S Z W 1 v d m V k Q 2 9 s d W 1 u c z E u e 0 p h b i 0 y M i w z f S Z x d W 9 0 O y w m c X V v d D t T Z W N 0 a W 9 u M S 9 Q b 3 d l c l R h Y i A o M i k v Q X V 0 b 1 J l b W 9 2 Z W R D b 2 x 1 b W 5 z M S 5 7 R m V i L T I y L D R 9 J n F 1 b 3 Q 7 L C Z x d W 9 0 O 1 N l Y 3 R p b 2 4 x L 1 B v d 2 V y V G F i I C g y K S 9 B d X R v U m V t b 3 Z l Z E N v b H V t b n M x L n t N Y X I t M j I s N X 0 m c X V v d D s s J n F 1 b 3 Q 7 U 2 V j d G l v b j E v U G 9 3 Z X J U Y W I g K D I p L 0 F 1 d G 9 S Z W 1 v d m V k Q 2 9 s d W 1 u c z E u e 0 F w c i 0 y M i w 2 f S Z x d W 9 0 O 1 0 s J n F 1 b 3 Q 7 Q 2 9 s d W 1 u Q 2 9 1 b n Q m c X V v d D s 6 N y w m c X V v d D t L Z X l D b 2 x 1 b W 5 O Y W 1 l c y Z x d W 9 0 O z p b X S w m c X V v d D t D b 2 x 1 b W 5 J Z G V u d G l 0 a W V z J n F 1 b 3 Q 7 O l s m c X V v d D t T Z W N 0 a W 9 u M S 9 Q b 3 d l c l R h Y i A o M i k v Q X V 0 b 1 J l b W 9 2 Z W R D b 2 x 1 b W 5 z M S 5 7 R m l y c 3 Q g T m F t Z S w w f S Z x d W 9 0 O y w m c X V v d D t T Z W N 0 a W 9 u M S 9 Q b 3 d l c l R h Y i A o M i k v Q X V 0 b 1 J l b W 9 2 Z W R D b 2 x 1 b W 5 z M S 5 7 T G F z d C B O Y W 1 l L D F 9 J n F 1 b 3 Q 7 L C Z x d W 9 0 O 1 N l Y 3 R p b 2 4 x L 1 B v d 2 V y V G F i I C g y K S 9 B d X R v U m V t b 3 Z l Z E N v b H V t b n M x L n t E Z X B h c n R t Z W 5 0 L D J 9 J n F 1 b 3 Q 7 L C Z x d W 9 0 O 1 N l Y 3 R p b 2 4 x L 1 B v d 2 V y V G F i I C g y K S 9 B d X R v U m V t b 3 Z l Z E N v b H V t b n M x L n t K Y W 4 t M j I s M 3 0 m c X V v d D s s J n F 1 b 3 Q 7 U 2 V j d G l v b j E v U G 9 3 Z X J U Y W I g K D I p L 0 F 1 d G 9 S Z W 1 v d m V k Q 2 9 s d W 1 u c z E u e 0 Z l Y i 0 y M i w 0 f S Z x d W 9 0 O y w m c X V v d D t T Z W N 0 a W 9 u M S 9 Q b 3 d l c l R h Y i A o M i k v Q X V 0 b 1 J l b W 9 2 Z W R D b 2 x 1 b W 5 z M S 5 7 T W F y L T I y L D V 9 J n F 1 b 3 Q 7 L C Z x d W 9 0 O 1 N l Y 3 R p b 2 4 x L 1 B v d 2 V y V G F i I C g y K S 9 B d X R v U m V t b 3 Z l Z E N v b H V t b n M x L n t B c H I t M j I s N n 0 m c X V v d D t d L C Z x d W 9 0 O 1 J l b G F 0 a W 9 u c 2 h p c E l u Z m 8 m c X V v d D s 6 W 1 1 9 I i A v P j w v U 3 R h Y m x l R W 5 0 c m l l c z 4 8 L 0 l 0 Z W 0 + P E l 0 Z W 0 + P E l 0 Z W 1 M b 2 N h d G l v b j 4 8 S X R l b V R 5 c G U + R m 9 y b X V s Y T w v S X R l b V R 5 c G U + P E l 0 Z W 1 Q Y X R o P l N l Y 3 R p b 2 4 x L 1 B v d 2 V y V G F i J T I w K D I p L 1 N v d X J j Z T w v S X R l b V B h d G g + P C 9 J d G V t T G 9 j Y X R p b 2 4 + P F N 0 Y W J s Z U V u d H J p Z X M g L z 4 8 L 0 l 0 Z W 0 + P E l 0 Z W 0 + P E l 0 Z W 1 M b 2 N h d G l v b j 4 8 S X R l b V R 5 c G U + R m 9 y b X V s Y T w v S X R l b V R 5 c G U + P E l 0 Z W 1 Q Y X R o P l N l Y 3 R p b 2 4 x L 1 B v d 2 V y V G F i J T I w K D I p L 0 N o Y W 5 n Z W Q l M j B U e X B l P C 9 J d G V t U G F 0 a D 4 8 L 0 l 0 Z W 1 M b 2 N h d G l v b j 4 8 U 3 R h Y m x l R W 5 0 c m l l c y A v P j w v S X R l b T 4 8 L 0 l 0 Z W 1 z P j w v T G 9 j Y W x Q Y W N r Y W d l T W V 0 Y W R h d G F G a W x l P h Y A A A B Q S w U G A A A A A A A A A A A A A A A A A A A A A A A A J g E A A A E A A A D Q j J 3 f A R X R E Y x 6 A M B P w p f r A Q A A A H a h G t v 3 2 3 B H m E 2 W g V 8 s + d A A A A A A A g A A A A A A E G Y A A A A B A A A g A A A A e H 2 f 4 4 o L A P 0 j c H 0 l Z 4 9 + 2 m n J f R s V s k f a + E 9 e p Q o W 5 3 Y A A A A A D o A A A A A C A A A g A A A A C Y l a 7 D 5 t Z c 4 R 7 R + O I u 0 c Q U d j F U R Y g 6 0 j u 8 b + Z j h u Z y Z Q A A A A Z g D 1 W o u b O j j P V S 6 d C R A 6 B E U e g y p c I A 2 w 3 G s 8 1 D V b m j U s T y L o Z N + N b l j N J r g n 3 k a + m I v k i 9 N T + a w 3 b A I R F z S q q Q n q 9 5 S 5 p M E h J + r 9 W 0 o I E 2 J A A A A A N X j A Y e g B Q 1 + U T 7 E e + E A y I E w j 7 t y E 9 f f Q 5 x 5 f p V H z S h l o W B 5 f Z p Z F p A 2 r s A d K D k l u f i P x W r / U n G r c C i S g b f V h J A = = < / D a t a M a s h u p > 
</file>

<file path=customXml/itemProps1.xml><?xml version="1.0" encoding="utf-8"?>
<ds:datastoreItem xmlns:ds="http://schemas.openxmlformats.org/officeDocument/2006/customXml" ds:itemID="{D79AB3D2-53D6-482B-AA8B-9AFBC27017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Master Data</vt:lpstr>
      <vt:lpstr>1</vt:lpstr>
      <vt:lpstr>2</vt:lpstr>
      <vt:lpstr>3</vt:lpstr>
      <vt:lpstr>4</vt:lpstr>
      <vt:lpstr>5</vt:lpstr>
      <vt:lpstr>6</vt:lpstr>
      <vt:lpstr>6a</vt:lpstr>
      <vt:lpstr>7</vt:lpstr>
      <vt:lpstr>8</vt:lpstr>
      <vt:lpstr>9</vt:lpstr>
      <vt:lpstr>10</vt:lpstr>
      <vt:lpstr>VLookVsXLook</vt:lpstr>
      <vt:lpstr>VLook-Range</vt:lpstr>
      <vt:lpstr>XLook-Range</vt:lpstr>
      <vt:lpstr>HLook Up</vt:lpstr>
      <vt:lpstr>PowerTab (2)</vt:lpstr>
      <vt:lpstr>Power 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ritu sharma</cp:lastModifiedBy>
  <dcterms:created xsi:type="dcterms:W3CDTF">2022-03-01T03:55:03Z</dcterms:created>
  <dcterms:modified xsi:type="dcterms:W3CDTF">2022-09-14T14:33:06Z</dcterms:modified>
</cp:coreProperties>
</file>