
<file path=[Content_Types].xml><?xml version="1.0" encoding="utf-8"?>
<Types xmlns="http://schemas.openxmlformats.org/package/2006/content-type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tu\Documents\IUB\BusinessAnalyticsModelling\Week1+2\Homework\"/>
    </mc:Choice>
  </mc:AlternateContent>
  <bookViews>
    <workbookView xWindow="0" yWindow="0" windowWidth="23040" windowHeight="8544" firstSheet="2" activeTab="7"/>
  </bookViews>
  <sheets>
    <sheet name="ProbDesc" sheetId="1" r:id="rId1"/>
    <sheet name="AlgebraicRepresentation" sheetId="3" r:id="rId2"/>
    <sheet name="ModelInitialDesign" sheetId="4" r:id="rId3"/>
    <sheet name="Constraint1" sheetId="5" r:id="rId4"/>
    <sheet name="Constraint2" sheetId="6" r:id="rId5"/>
    <sheet name="Constraint3" sheetId="7" r:id="rId6"/>
    <sheet name="Constraint4" sheetId="8" r:id="rId7"/>
    <sheet name="Constraint5-Final" sheetId="9" r:id="rId8"/>
  </sheets>
  <definedNames>
    <definedName name="solver_adj" localSheetId="3" hidden="1">Constraint1!$C$31:$C$42</definedName>
    <definedName name="solver_adj" localSheetId="4" hidden="1">Constraint2!$C$31:$C$42</definedName>
    <definedName name="solver_adj" localSheetId="5" hidden="1">Constraint3!$C$31:$C$42</definedName>
    <definedName name="solver_adj" localSheetId="6" hidden="1">Constraint4!$C$31:$C$42</definedName>
    <definedName name="solver_adj" localSheetId="7" hidden="1">'Constraint5-Final'!$C$31:$C$42</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drv" localSheetId="3" hidden="1">2</definedName>
    <definedName name="solver_drv" localSheetId="4" hidden="1">2</definedName>
    <definedName name="solver_drv" localSheetId="5" hidden="1">2</definedName>
    <definedName name="solver_drv" localSheetId="6" hidden="1">2</definedName>
    <definedName name="solver_drv" localSheetId="7"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lhs1" localSheetId="3" hidden="1">Constraint1!$J$46:$L$46</definedName>
    <definedName name="solver_lhs1" localSheetId="4" hidden="1">Constraint2!$J$46:$L$46</definedName>
    <definedName name="solver_lhs1" localSheetId="5" hidden="1">Constraint3!$C$59</definedName>
    <definedName name="solver_lhs1" localSheetId="6" hidden="1">Constraint4!$C$59</definedName>
    <definedName name="solver_lhs1" localSheetId="7" hidden="1">'Constraint5-Final'!$C$59</definedName>
    <definedName name="solver_lhs2" localSheetId="4" hidden="1">Constraint2!$J$53:$L$53</definedName>
    <definedName name="solver_lhs2" localSheetId="5" hidden="1">Constraint3!$J$46:$L$46</definedName>
    <definedName name="solver_lhs2" localSheetId="6" hidden="1">Constraint4!$J$46:$L$46</definedName>
    <definedName name="solver_lhs2" localSheetId="7" hidden="1">'Constraint5-Final'!$J$46:$L$46</definedName>
    <definedName name="solver_lhs3" localSheetId="5" hidden="1">Constraint3!$J$53:$L$53</definedName>
    <definedName name="solver_lhs3" localSheetId="6" hidden="1">Constraint4!$J$53:$L$53</definedName>
    <definedName name="solver_lhs3" localSheetId="7" hidden="1">'Constraint5-Final'!$J$53:$L$53</definedName>
    <definedName name="solver_lhs4" localSheetId="6" hidden="1">Constraint4!$J$63:$L$63</definedName>
    <definedName name="solver_lhs4" localSheetId="7" hidden="1">'Constraint5-Final'!$J$63:$L$63</definedName>
    <definedName name="solver_lhs5" localSheetId="7" hidden="1">'Constraint5-Final'!$J$70:$L$70</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um" localSheetId="3" hidden="1">1</definedName>
    <definedName name="solver_num" localSheetId="4" hidden="1">2</definedName>
    <definedName name="solver_num" localSheetId="5" hidden="1">3</definedName>
    <definedName name="solver_num" localSheetId="6" hidden="1">4</definedName>
    <definedName name="solver_num" localSheetId="7" hidden="1">5</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opt" localSheetId="3" hidden="1">Constraint1!$B$83</definedName>
    <definedName name="solver_opt" localSheetId="4" hidden="1">Constraint2!$B$83</definedName>
    <definedName name="solver_opt" localSheetId="5" hidden="1">Constraint3!$B$83</definedName>
    <definedName name="solver_opt" localSheetId="6" hidden="1">Constraint4!$B$83</definedName>
    <definedName name="solver_opt" localSheetId="7" hidden="1">'Constraint5-Final'!$B$83</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el1" localSheetId="3" hidden="1">2</definedName>
    <definedName name="solver_rel1" localSheetId="4" hidden="1">2</definedName>
    <definedName name="solver_rel1" localSheetId="5" hidden="1">1</definedName>
    <definedName name="solver_rel1" localSheetId="6" hidden="1">1</definedName>
    <definedName name="solver_rel1" localSheetId="7" hidden="1">1</definedName>
    <definedName name="solver_rel2" localSheetId="4" hidden="1">1</definedName>
    <definedName name="solver_rel2" localSheetId="5" hidden="1">2</definedName>
    <definedName name="solver_rel2" localSheetId="6" hidden="1">2</definedName>
    <definedName name="solver_rel2" localSheetId="7" hidden="1">2</definedName>
    <definedName name="solver_rel3" localSheetId="5" hidden="1">1</definedName>
    <definedName name="solver_rel3" localSheetId="6" hidden="1">1</definedName>
    <definedName name="solver_rel3" localSheetId="7" hidden="1">1</definedName>
    <definedName name="solver_rel4" localSheetId="6" hidden="1">3</definedName>
    <definedName name="solver_rel4" localSheetId="7" hidden="1">3</definedName>
    <definedName name="solver_rel5" localSheetId="7" hidden="1">1</definedName>
    <definedName name="solver_rhs1" localSheetId="3" hidden="1">Constraint1!$J$48:$L$48</definedName>
    <definedName name="solver_rhs1" localSheetId="4" hidden="1">Constraint2!$J$48:$L$48</definedName>
    <definedName name="solver_rhs1" localSheetId="5" hidden="1">Constraint3!$F$59</definedName>
    <definedName name="solver_rhs1" localSheetId="6" hidden="1">Constraint4!$F$59</definedName>
    <definedName name="solver_rhs1" localSheetId="7" hidden="1">'Constraint5-Final'!$F$59</definedName>
    <definedName name="solver_rhs2" localSheetId="4" hidden="1">Constraint2!$J$55:$L$55</definedName>
    <definedName name="solver_rhs2" localSheetId="5" hidden="1">Constraint3!$J$48:$L$48</definedName>
    <definedName name="solver_rhs2" localSheetId="6" hidden="1">Constraint4!$J$48:$L$48</definedName>
    <definedName name="solver_rhs2" localSheetId="7" hidden="1">'Constraint5-Final'!$J$48:$L$48</definedName>
    <definedName name="solver_rhs3" localSheetId="5" hidden="1">Constraint3!$J$55:$L$55</definedName>
    <definedName name="solver_rhs3" localSheetId="6" hidden="1">Constraint4!$J$55:$L$55</definedName>
    <definedName name="solver_rhs3" localSheetId="7" hidden="1">'Constraint5-Final'!$J$55:$L$55</definedName>
    <definedName name="solver_rhs4" localSheetId="6" hidden="1">Constraint4!$J$65:$L$65</definedName>
    <definedName name="solver_rhs4" localSheetId="7" hidden="1">'Constraint5-Final'!$J$65:$L$65</definedName>
    <definedName name="solver_rhs5" localSheetId="7" hidden="1">'Constraint5-Final'!$J$72:$L$72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 i="9" l="1"/>
  <c r="K72" i="9"/>
  <c r="J72" i="9"/>
  <c r="J80" i="9"/>
  <c r="I80" i="9"/>
  <c r="H80" i="9"/>
  <c r="G80" i="9"/>
  <c r="F80" i="9"/>
  <c r="E80" i="9"/>
  <c r="D80" i="9"/>
  <c r="C80" i="9"/>
  <c r="B80" i="9"/>
  <c r="B77" i="9"/>
  <c r="C72" i="9"/>
  <c r="L70" i="9" s="1"/>
  <c r="C71" i="9"/>
  <c r="K70" i="9" s="1"/>
  <c r="C70" i="9"/>
  <c r="J70" i="9" s="1"/>
  <c r="L65" i="9"/>
  <c r="K65" i="9"/>
  <c r="J65" i="9"/>
  <c r="C65" i="9"/>
  <c r="L63" i="9" s="1"/>
  <c r="C64" i="9"/>
  <c r="K63" i="9" s="1"/>
  <c r="C63" i="9"/>
  <c r="J63" i="9" s="1"/>
  <c r="F59" i="9"/>
  <c r="C59" i="9"/>
  <c r="L55" i="9"/>
  <c r="G55" i="9"/>
  <c r="C55" i="9"/>
  <c r="L53" i="9" s="1"/>
  <c r="G54" i="9"/>
  <c r="K55" i="9" s="1"/>
  <c r="C54" i="9"/>
  <c r="K53" i="9"/>
  <c r="G53" i="9"/>
  <c r="J55" i="9" s="1"/>
  <c r="C53" i="9"/>
  <c r="J53" i="9" s="1"/>
  <c r="C49" i="9"/>
  <c r="L46" i="9" s="1"/>
  <c r="L48" i="9"/>
  <c r="K48" i="9"/>
  <c r="J48" i="9"/>
  <c r="C48" i="9"/>
  <c r="K46" i="9" s="1"/>
  <c r="C47" i="9"/>
  <c r="J46" i="9" s="1"/>
  <c r="D37" i="9"/>
  <c r="D34" i="9"/>
  <c r="D31" i="9"/>
  <c r="L65" i="8"/>
  <c r="K65" i="8"/>
  <c r="J65" i="8"/>
  <c r="J80" i="8"/>
  <c r="I80" i="8"/>
  <c r="H80" i="8"/>
  <c r="G80" i="8"/>
  <c r="F80" i="8"/>
  <c r="E80" i="8"/>
  <c r="D80" i="8"/>
  <c r="C80" i="8"/>
  <c r="B80" i="8"/>
  <c r="B77" i="8"/>
  <c r="C72" i="8"/>
  <c r="C71" i="8"/>
  <c r="C70" i="8"/>
  <c r="C65" i="8"/>
  <c r="L63" i="8" s="1"/>
  <c r="C64" i="8"/>
  <c r="K63" i="8" s="1"/>
  <c r="C63" i="8"/>
  <c r="J63" i="8" s="1"/>
  <c r="F59" i="8"/>
  <c r="C59" i="8"/>
  <c r="K55" i="8"/>
  <c r="J55" i="8"/>
  <c r="G55" i="8"/>
  <c r="L55" i="8" s="1"/>
  <c r="C55" i="8"/>
  <c r="L53" i="8" s="1"/>
  <c r="G54" i="8"/>
  <c r="C54" i="8"/>
  <c r="K53" i="8" s="1"/>
  <c r="G53" i="8"/>
  <c r="C53" i="8"/>
  <c r="J53" i="8" s="1"/>
  <c r="C49" i="8"/>
  <c r="L46" i="8" s="1"/>
  <c r="L48" i="8"/>
  <c r="K48" i="8"/>
  <c r="J48" i="8"/>
  <c r="C48" i="8"/>
  <c r="K46" i="8" s="1"/>
  <c r="C47" i="8"/>
  <c r="J46" i="8" s="1"/>
  <c r="D37" i="8"/>
  <c r="D34" i="8"/>
  <c r="D31" i="8"/>
  <c r="J80" i="7"/>
  <c r="I80" i="7"/>
  <c r="H80" i="7"/>
  <c r="G80" i="7"/>
  <c r="F80" i="7"/>
  <c r="E80" i="7"/>
  <c r="D80" i="7"/>
  <c r="C80" i="7"/>
  <c r="B80" i="7"/>
  <c r="B77" i="7"/>
  <c r="C72" i="7"/>
  <c r="C71" i="7"/>
  <c r="C70" i="7"/>
  <c r="C65" i="7"/>
  <c r="C64" i="7"/>
  <c r="C63" i="7"/>
  <c r="F59" i="7"/>
  <c r="C59" i="7"/>
  <c r="K55" i="7"/>
  <c r="J55" i="7"/>
  <c r="G55" i="7"/>
  <c r="L55" i="7" s="1"/>
  <c r="C55" i="7"/>
  <c r="L53" i="7" s="1"/>
  <c r="G54" i="7"/>
  <c r="C54" i="7"/>
  <c r="K53" i="7" s="1"/>
  <c r="G53" i="7"/>
  <c r="C53" i="7"/>
  <c r="J53" i="7" s="1"/>
  <c r="C49" i="7"/>
  <c r="L46" i="7" s="1"/>
  <c r="L48" i="7"/>
  <c r="K48" i="7"/>
  <c r="J48" i="7"/>
  <c r="C48" i="7"/>
  <c r="K46" i="7" s="1"/>
  <c r="C47" i="7"/>
  <c r="J46" i="7" s="1"/>
  <c r="D37" i="7"/>
  <c r="D34" i="7"/>
  <c r="D31" i="7"/>
  <c r="L55" i="6"/>
  <c r="K55" i="6"/>
  <c r="J55" i="6"/>
  <c r="J80" i="6"/>
  <c r="I80" i="6"/>
  <c r="H80" i="6"/>
  <c r="G80" i="6"/>
  <c r="F80" i="6"/>
  <c r="E80" i="6"/>
  <c r="D80" i="6"/>
  <c r="C80" i="6"/>
  <c r="B80" i="6"/>
  <c r="B77" i="6"/>
  <c r="C72" i="6"/>
  <c r="C71" i="6"/>
  <c r="C70" i="6"/>
  <c r="C65" i="6"/>
  <c r="C64" i="6"/>
  <c r="C63" i="6"/>
  <c r="F59" i="6"/>
  <c r="C59" i="6"/>
  <c r="G55" i="6"/>
  <c r="C55" i="6"/>
  <c r="L53" i="6" s="1"/>
  <c r="G54" i="6"/>
  <c r="C54" i="6"/>
  <c r="K53" i="6" s="1"/>
  <c r="G53" i="6"/>
  <c r="C53" i="6"/>
  <c r="J53" i="6" s="1"/>
  <c r="C49" i="6"/>
  <c r="L46" i="6" s="1"/>
  <c r="L48" i="6"/>
  <c r="K48" i="6"/>
  <c r="J48" i="6"/>
  <c r="C48" i="6"/>
  <c r="K46" i="6" s="1"/>
  <c r="C47" i="6"/>
  <c r="J46" i="6"/>
  <c r="D37" i="6"/>
  <c r="D34" i="6"/>
  <c r="D31" i="6"/>
  <c r="L48" i="5"/>
  <c r="K48" i="5"/>
  <c r="J48" i="5"/>
  <c r="J80" i="5"/>
  <c r="I80" i="5"/>
  <c r="H80" i="5"/>
  <c r="G80" i="5"/>
  <c r="F80" i="5"/>
  <c r="E80" i="5"/>
  <c r="D80" i="5"/>
  <c r="C80" i="5"/>
  <c r="B80" i="5"/>
  <c r="B77" i="5"/>
  <c r="C72" i="5"/>
  <c r="C71" i="5"/>
  <c r="C70" i="5"/>
  <c r="C65" i="5"/>
  <c r="C64" i="5"/>
  <c r="C63" i="5"/>
  <c r="F59" i="5"/>
  <c r="C59" i="5"/>
  <c r="G55" i="5"/>
  <c r="C55" i="5"/>
  <c r="G54" i="5"/>
  <c r="C54" i="5"/>
  <c r="G53" i="5"/>
  <c r="C53" i="5"/>
  <c r="C49" i="5"/>
  <c r="L46" i="5" s="1"/>
  <c r="C48" i="5"/>
  <c r="K46" i="5" s="1"/>
  <c r="C47" i="5"/>
  <c r="J46" i="5" s="1"/>
  <c r="D37" i="5"/>
  <c r="D34" i="5"/>
  <c r="D31" i="5"/>
  <c r="B83" i="4"/>
  <c r="J80" i="4"/>
  <c r="I80" i="4"/>
  <c r="H80" i="4"/>
  <c r="G80" i="4"/>
  <c r="K80" i="4" s="1"/>
  <c r="F80" i="4"/>
  <c r="E80" i="4"/>
  <c r="D80" i="4"/>
  <c r="C80" i="4"/>
  <c r="B80" i="4"/>
  <c r="B77" i="4"/>
  <c r="C72" i="4"/>
  <c r="C71" i="4"/>
  <c r="C70" i="4"/>
  <c r="G55" i="4"/>
  <c r="G54" i="4"/>
  <c r="G53" i="4"/>
  <c r="F59" i="4"/>
  <c r="C65" i="4"/>
  <c r="C64" i="4"/>
  <c r="C63" i="4"/>
  <c r="C59" i="4"/>
  <c r="C55" i="4"/>
  <c r="C54" i="4"/>
  <c r="C53" i="4"/>
  <c r="C49" i="4"/>
  <c r="C48" i="4"/>
  <c r="C47" i="4"/>
  <c r="D37" i="4"/>
  <c r="D34" i="4"/>
  <c r="D31" i="4"/>
  <c r="K80" i="9" l="1"/>
  <c r="B83" i="9" s="1"/>
  <c r="K80" i="8"/>
  <c r="B83" i="8" s="1"/>
  <c r="K80" i="7"/>
  <c r="B83" i="7" s="1"/>
  <c r="K80" i="6"/>
  <c r="B83" i="6" s="1"/>
  <c r="K80" i="5"/>
  <c r="B83" i="5" s="1"/>
</calcChain>
</file>

<file path=xl/comments1.xml><?xml version="1.0" encoding="utf-8"?>
<comments xmlns="http://schemas.openxmlformats.org/spreadsheetml/2006/main">
  <authors>
    <author>Ritu</author>
  </authors>
  <commentList>
    <comment ref="M19" authorId="0" shapeId="0">
      <text>
        <r>
          <rPr>
            <b/>
            <sz val="9"/>
            <color indexed="81"/>
            <rFont val="Tahoma"/>
            <family val="2"/>
          </rPr>
          <t>Ritu:</t>
        </r>
        <r>
          <rPr>
            <sz val="9"/>
            <color indexed="81"/>
            <rFont val="Tahoma"/>
            <family val="2"/>
          </rPr>
          <t xml:space="preserve">
gas 1 demand constraint</t>
        </r>
      </text>
    </comment>
    <comment ref="M20" authorId="0" shapeId="0">
      <text>
        <r>
          <rPr>
            <b/>
            <sz val="9"/>
            <color indexed="81"/>
            <rFont val="Tahoma"/>
            <family val="2"/>
          </rPr>
          <t>Ritu:</t>
        </r>
        <r>
          <rPr>
            <sz val="9"/>
            <color indexed="81"/>
            <rFont val="Tahoma"/>
            <family val="2"/>
          </rPr>
          <t xml:space="preserve">
gas2 demand constraint</t>
        </r>
      </text>
    </comment>
    <comment ref="M21" authorId="0" shapeId="0">
      <text>
        <r>
          <rPr>
            <b/>
            <sz val="9"/>
            <color indexed="81"/>
            <rFont val="Tahoma"/>
            <family val="2"/>
          </rPr>
          <t>Ritu:</t>
        </r>
        <r>
          <rPr>
            <sz val="9"/>
            <color indexed="81"/>
            <rFont val="Tahoma"/>
            <family val="2"/>
          </rPr>
          <t xml:space="preserve">
gas3 demand constraint</t>
        </r>
      </text>
    </comment>
    <comment ref="M22" authorId="0" shapeId="0">
      <text>
        <r>
          <rPr>
            <b/>
            <sz val="9"/>
            <color indexed="81"/>
            <rFont val="Tahoma"/>
            <family val="2"/>
          </rPr>
          <t>Ritu:</t>
        </r>
        <r>
          <rPr>
            <sz val="9"/>
            <color indexed="81"/>
            <rFont val="Tahoma"/>
            <family val="2"/>
          </rPr>
          <t xml:space="preserve">
max barrels of crude1 that may be purchased
</t>
        </r>
      </text>
    </comment>
    <comment ref="M23" authorId="0" shapeId="0">
      <text>
        <r>
          <rPr>
            <b/>
            <sz val="9"/>
            <color indexed="81"/>
            <rFont val="Tahoma"/>
            <family val="2"/>
          </rPr>
          <t>Ritu:</t>
        </r>
        <r>
          <rPr>
            <sz val="9"/>
            <color indexed="81"/>
            <rFont val="Tahoma"/>
            <family val="2"/>
          </rPr>
          <t xml:space="preserve">
max barrels of crude2 that may be purchased</t>
        </r>
      </text>
    </comment>
    <comment ref="M24" authorId="0" shapeId="0">
      <text>
        <r>
          <rPr>
            <b/>
            <sz val="9"/>
            <color indexed="81"/>
            <rFont val="Tahoma"/>
            <family val="2"/>
          </rPr>
          <t>Ritu:</t>
        </r>
        <r>
          <rPr>
            <sz val="9"/>
            <color indexed="81"/>
            <rFont val="Tahoma"/>
            <family val="2"/>
          </rPr>
          <t xml:space="preserve">
max barrels of crude3 that may be purchased</t>
        </r>
      </text>
    </comment>
    <comment ref="M25" authorId="0" shapeId="0">
      <text>
        <r>
          <rPr>
            <b/>
            <sz val="9"/>
            <color indexed="81"/>
            <rFont val="Tahoma"/>
            <family val="2"/>
          </rPr>
          <t>Ritu:</t>
        </r>
        <r>
          <rPr>
            <sz val="9"/>
            <color indexed="81"/>
            <rFont val="Tahoma"/>
            <family val="2"/>
          </rPr>
          <t xml:space="preserve">
max refinery capacity constraint</t>
        </r>
      </text>
    </comment>
    <comment ref="M26" authorId="0" shapeId="0">
      <text>
        <r>
          <rPr>
            <b/>
            <sz val="9"/>
            <color indexed="81"/>
            <rFont val="Tahoma"/>
            <family val="2"/>
          </rPr>
          <t>Ritu:</t>
        </r>
        <r>
          <rPr>
            <sz val="9"/>
            <color indexed="81"/>
            <rFont val="Tahoma"/>
            <family val="2"/>
          </rPr>
          <t xml:space="preserve">
min avg octane for gas 1:
-&gt; (12X11+6X21+8X31)/(X11+X21+X31) &gt;= 0
-&gt; 2X11 - 4X21 - 2X31 &gt;=0</t>
        </r>
      </text>
    </comment>
    <comment ref="M27" authorId="0" shapeId="0">
      <text>
        <r>
          <rPr>
            <b/>
            <sz val="9"/>
            <color indexed="81"/>
            <rFont val="Tahoma"/>
            <family val="2"/>
          </rPr>
          <t>Ritu:</t>
        </r>
        <r>
          <rPr>
            <sz val="9"/>
            <color indexed="81"/>
            <rFont val="Tahoma"/>
            <family val="2"/>
          </rPr>
          <t xml:space="preserve">
min avg octane for gas2:
-&gt; (12X12+6X22+8X32)/(X12+X22+X32)&gt;=0
-&gt; 4X12 - 2X22 &gt;= 0</t>
        </r>
      </text>
    </comment>
    <comment ref="M28" authorId="0" shapeId="0">
      <text>
        <r>
          <rPr>
            <b/>
            <sz val="9"/>
            <color indexed="81"/>
            <rFont val="Tahoma"/>
            <family val="2"/>
          </rPr>
          <t>Ritu:</t>
        </r>
        <r>
          <rPr>
            <sz val="9"/>
            <color indexed="81"/>
            <rFont val="Tahoma"/>
            <family val="2"/>
          </rPr>
          <t xml:space="preserve">
min avg octane for gas 3:
-&gt; (12X13+6X23+8X33)/(X13+X23+X33)&gt;=0
-&gt; 6X13 +2X33 &gt;=0</t>
        </r>
      </text>
    </comment>
    <comment ref="M29" authorId="0" shapeId="0">
      <text>
        <r>
          <rPr>
            <b/>
            <sz val="9"/>
            <color indexed="81"/>
            <rFont val="Tahoma"/>
            <family val="2"/>
          </rPr>
          <t>Ritu:</t>
        </r>
        <r>
          <rPr>
            <sz val="9"/>
            <color indexed="81"/>
            <rFont val="Tahoma"/>
            <family val="2"/>
          </rPr>
          <t xml:space="preserve">
max sulpher content for gas1:
-&gt; (0.005X11+0.02X21+0.03X31)/(X11+X21+X31) &lt;=0.01
-&gt; -0.005X11 + 0.01X21 +0.02X31 &lt;=0</t>
        </r>
      </text>
    </comment>
    <comment ref="M30" authorId="0" shapeId="0">
      <text>
        <r>
          <rPr>
            <b/>
            <sz val="9"/>
            <color indexed="81"/>
            <rFont val="Tahoma"/>
            <family val="2"/>
          </rPr>
          <t>Ritu:</t>
        </r>
        <r>
          <rPr>
            <sz val="9"/>
            <color indexed="81"/>
            <rFont val="Tahoma"/>
            <family val="2"/>
          </rPr>
          <t xml:space="preserve">
max sulpher content for gas2:
-&gt;(0.005X12+0.02X22+0.03X32)/(X12+X22+X32)&lt;=0.02
-&gt; -0.015X12 + 0.01X32 &lt;=0</t>
        </r>
      </text>
    </comment>
    <comment ref="M31" authorId="0" shapeId="0">
      <text>
        <r>
          <rPr>
            <b/>
            <sz val="9"/>
            <color indexed="81"/>
            <rFont val="Tahoma"/>
            <family val="2"/>
          </rPr>
          <t>Ritu:</t>
        </r>
        <r>
          <rPr>
            <sz val="9"/>
            <color indexed="81"/>
            <rFont val="Tahoma"/>
            <family val="2"/>
          </rPr>
          <t xml:space="preserve">
max sulpher content for gas3:
-&gt;(0.005X13+0.02X23+0.03X33)/(X13+X23+X33)&lt;=0.01
-&gt; -0.005X13 +0.01X23+0.02X33 &lt;= 0</t>
        </r>
      </text>
    </comment>
  </commentList>
</comments>
</file>

<file path=xl/sharedStrings.xml><?xml version="1.0" encoding="utf-8"?>
<sst xmlns="http://schemas.openxmlformats.org/spreadsheetml/2006/main" count="874" uniqueCount="114">
  <si>
    <t>Oil</t>
  </si>
  <si>
    <t>Selling Price</t>
  </si>
  <si>
    <t>Gas</t>
  </si>
  <si>
    <t>Gas1</t>
  </si>
  <si>
    <t>Gas2</t>
  </si>
  <si>
    <t>Gas3</t>
  </si>
  <si>
    <t>Crude1</t>
  </si>
  <si>
    <t>Crude2</t>
  </si>
  <si>
    <t>Crude3</t>
  </si>
  <si>
    <t>Purchase Price</t>
  </si>
  <si>
    <t>Unit Barrel Requirements</t>
  </si>
  <si>
    <t>Demand/Day</t>
  </si>
  <si>
    <t>Oil Composition Rating</t>
  </si>
  <si>
    <t>Octane</t>
  </si>
  <si>
    <t>Sulpher</t>
  </si>
  <si>
    <t>&lt;=</t>
  </si>
  <si>
    <t>Input:</t>
  </si>
  <si>
    <t>Gasoline</t>
  </si>
  <si>
    <t>Crude Oil</t>
  </si>
  <si>
    <t>Production Plan:</t>
  </si>
  <si>
    <t>Demand</t>
  </si>
  <si>
    <t>at least 10</t>
  </si>
  <si>
    <t>at most 1%</t>
  </si>
  <si>
    <t>at least 8</t>
  </si>
  <si>
    <t>at least 6</t>
  </si>
  <si>
    <t>at most 2%</t>
  </si>
  <si>
    <t xml:space="preserve">cost to convert one barrel oil to one barrel gas </t>
  </si>
  <si>
    <t>$1 in ads to increase barrel demands</t>
  </si>
  <si>
    <t>Max no of barrels that can be produced in total</t>
  </si>
  <si>
    <t>Max no of barrels that can be bought for each type oil</t>
  </si>
  <si>
    <t>Objective Function:</t>
  </si>
  <si>
    <t>AdvertisingCost = A1 + A2 + A3</t>
  </si>
  <si>
    <t>Profit = (P11+P12+P13+P21+P22+P23+P31+P32+P33) - AdvertisingCost</t>
  </si>
  <si>
    <t>Profit = (sellingPrice - purchaseCost - prodCost)*amountOfEachCrudeUsedForEachGas - adsCost</t>
  </si>
  <si>
    <t>ProfitUsingCrude1_forGas1 = P11 = ((70-45-4)*X11) = 21X11</t>
  </si>
  <si>
    <t>ProfitUsingCrude1_forGas2 =P12 = ((60-45-4)*X12) = 11X12</t>
  </si>
  <si>
    <t>ProfitUsingCrude1_forGas3 = P13 = ((50-45-4)*X13) = X13</t>
  </si>
  <si>
    <t>ProfitUsingCrude2_forGas1 = P21 = ((70-35-4)*X21) = 31X21</t>
  </si>
  <si>
    <t>ProfitUsingCrude2_forGas2 =P22 = ((60-35-4)*X22) = 21X22</t>
  </si>
  <si>
    <t>ProfitUsingCrude2_forGas3  =P23= ((50-35-4)*X23) = 11X23</t>
  </si>
  <si>
    <t>ProfitUsingCrude3_forGas1 =P31 = ((70-25-4)*X31) = 41X31</t>
  </si>
  <si>
    <t>ProfitUsingCrude3_forGas =P32 = ((60-25-4)*X32) = 31X32</t>
  </si>
  <si>
    <t>ProfitUsingCrude3_forGas3 =P33 = ((50-25-4)*X33) = 21X33</t>
  </si>
  <si>
    <t>(Max) z = (21X11 + 11X12 +X13 + 31X21 + 21X22 + 11X23 + 41X31 + 31X32 + 21X33) - (A1 + A2+ A3)</t>
  </si>
  <si>
    <t>Subject to constraints:</t>
  </si>
  <si>
    <t>X11 + X21 + X31 - 10A1 = 3000</t>
  </si>
  <si>
    <t>X12 + X22 + X32 - 10A2 = 2000</t>
  </si>
  <si>
    <t>X13 + X23 +X33 - 10A3 = 1000</t>
  </si>
  <si>
    <t>X11+X12+X13&lt;=5000</t>
  </si>
  <si>
    <t>X31+X32+X33&lt;=5000</t>
  </si>
  <si>
    <t>X21+X22+X23&lt;=5000</t>
  </si>
  <si>
    <t>X11+X12+X13+X21+X22+X23+X31+X32+X33&lt;=14000</t>
  </si>
  <si>
    <t>2X11 - 4X21 -2X31 &gt;=0</t>
  </si>
  <si>
    <t>4X12 - 2X22 &gt;=0</t>
  </si>
  <si>
    <t>6X13 + 2x33 &gt;=0</t>
  </si>
  <si>
    <t>-0.005X11+0.01X21+0.02X31&lt;=0</t>
  </si>
  <si>
    <t>-0.015X12 + 0.01X32 &lt;=0</t>
  </si>
  <si>
    <t>-0.005X13 + 0.01X23+ 0.02X33 &lt;=0</t>
  </si>
  <si>
    <t>Decision Variables</t>
  </si>
  <si>
    <t>X11</t>
  </si>
  <si>
    <t>X21</t>
  </si>
  <si>
    <t>X31</t>
  </si>
  <si>
    <t>X12</t>
  </si>
  <si>
    <t>X22</t>
  </si>
  <si>
    <t>X32</t>
  </si>
  <si>
    <t>A1</t>
  </si>
  <si>
    <t>A2</t>
  </si>
  <si>
    <t>X13</t>
  </si>
  <si>
    <t>X23</t>
  </si>
  <si>
    <t>X33</t>
  </si>
  <si>
    <t>A3</t>
  </si>
  <si>
    <t>barrel of crude1 for gas1</t>
  </si>
  <si>
    <t>barrel of crude2 for gas1</t>
  </si>
  <si>
    <t>barrel of crude3 for gas1</t>
  </si>
  <si>
    <t>advertising cost for gas1</t>
  </si>
  <si>
    <t>barrel of crude1 for gas2</t>
  </si>
  <si>
    <t>barrel of crude2 for gas2</t>
  </si>
  <si>
    <t>barrel of crude3 for gas2</t>
  </si>
  <si>
    <t>advertising cost for gas2</t>
  </si>
  <si>
    <t>barrel of crude1 for gas3</t>
  </si>
  <si>
    <t>barrel of crude2 for gas3</t>
  </si>
  <si>
    <t>barrel of crude3 for gas3</t>
  </si>
  <si>
    <t>advertising cost for gas3</t>
  </si>
  <si>
    <t>Total oil for each gas</t>
  </si>
  <si>
    <t>Demand Constraint</t>
  </si>
  <si>
    <t>Amt of each gas produced</t>
  </si>
  <si>
    <t>eq</t>
  </si>
  <si>
    <t>Oil Purchase Constraint</t>
  </si>
  <si>
    <t>Amt of each oil</t>
  </si>
  <si>
    <t>Upper bound of crude oil purchase</t>
  </si>
  <si>
    <t>Refinery Capacity Constraint</t>
  </si>
  <si>
    <t>Total oil</t>
  </si>
  <si>
    <t>Upper Bound</t>
  </si>
  <si>
    <t>Min Avg Octane Constraint</t>
  </si>
  <si>
    <t>Min avg octane in gas</t>
  </si>
  <si>
    <t>&gt;=</t>
  </si>
  <si>
    <t>Max Sulpher Constraint</t>
  </si>
  <si>
    <t>Max sulpher in gas</t>
  </si>
  <si>
    <t>-0.015X12+0.01X32&lt;=0</t>
  </si>
  <si>
    <t>-0.005X13+0.01X23+0.02X33&lt;=0</t>
  </si>
  <si>
    <t>Profit:</t>
  </si>
  <si>
    <t>AdvertisingCost</t>
  </si>
  <si>
    <t>Profit_EachCrude_EachGas</t>
  </si>
  <si>
    <t>P11</t>
  </si>
  <si>
    <t>P12</t>
  </si>
  <si>
    <t>P13</t>
  </si>
  <si>
    <t>P21</t>
  </si>
  <si>
    <t>P22</t>
  </si>
  <si>
    <t>P23</t>
  </si>
  <si>
    <t>P31</t>
  </si>
  <si>
    <t>P32</t>
  </si>
  <si>
    <t>P33</t>
  </si>
  <si>
    <t>Total</t>
  </si>
  <si>
    <t>Total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</si>
</sst>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CC"/>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92">
    <xf numFmtId="0" fontId="0" fillId="0" borderId="0" xfId="0"/>
    <xf numFmtId="0" fontId="0" fillId="0" borderId="0"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1" fillId="0" borderId="0" xfId="0" applyFont="1"/>
    <xf numFmtId="0" fontId="0" fillId="0" borderId="0" xfId="0" applyFill="1" applyBorder="1"/>
    <xf numFmtId="0" fontId="0" fillId="0" borderId="0" xfId="0" applyFill="1" applyBorder="1" applyAlignment="1">
      <alignment horizontal="center"/>
    </xf>
    <xf numFmtId="0" fontId="0" fillId="0" borderId="0" xfId="0" applyFill="1" applyBorder="1" applyAlignment="1"/>
    <xf numFmtId="0" fontId="0" fillId="0" borderId="0" xfId="0" applyBorder="1" applyAlignment="1"/>
    <xf numFmtId="0" fontId="0" fillId="0" borderId="2" xfId="0" applyBorder="1"/>
    <xf numFmtId="0" fontId="0" fillId="0" borderId="3" xfId="0" applyBorder="1"/>
    <xf numFmtId="44" fontId="0" fillId="0" borderId="0" xfId="1" applyFont="1"/>
    <xf numFmtId="0" fontId="0" fillId="0" borderId="0" xfId="0" applyAlignment="1"/>
    <xf numFmtId="44" fontId="0" fillId="0" borderId="5" xfId="1" applyFont="1" applyBorder="1"/>
    <xf numFmtId="44" fontId="0" fillId="0" borderId="0" xfId="1" applyFont="1" applyBorder="1"/>
    <xf numFmtId="0" fontId="0" fillId="0" borderId="8" xfId="0" applyFill="1" applyBorder="1"/>
    <xf numFmtId="0" fontId="0" fillId="2" borderId="12" xfId="0" applyFill="1" applyBorder="1" applyAlignment="1">
      <alignment horizontal="center"/>
    </xf>
    <xf numFmtId="0" fontId="0" fillId="3" borderId="12" xfId="0" applyFill="1" applyBorder="1"/>
    <xf numFmtId="0" fontId="0" fillId="0" borderId="13" xfId="0" applyBorder="1" applyAlignment="1"/>
    <xf numFmtId="49" fontId="0" fillId="0" borderId="0" xfId="0" applyNumberFormat="1"/>
    <xf numFmtId="49" fontId="1" fillId="0" borderId="0" xfId="0" applyNumberFormat="1" applyFont="1"/>
    <xf numFmtId="44" fontId="0" fillId="4" borderId="0" xfId="0" applyNumberFormat="1" applyFill="1"/>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49" fontId="0" fillId="0" borderId="6" xfId="0" applyNumberFormat="1" applyBorder="1" applyAlignment="1">
      <alignment horizontal="center"/>
    </xf>
    <xf numFmtId="49" fontId="0" fillId="0" borderId="7" xfId="0" applyNumberFormat="1" applyBorder="1" applyAlignment="1">
      <alignment horizontal="center"/>
    </xf>
    <xf numFmtId="49" fontId="0" fillId="0" borderId="8" xfId="0" applyNumberFormat="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49" fontId="0" fillId="0" borderId="4" xfId="0" applyNumberFormat="1" applyBorder="1" applyAlignment="1">
      <alignment horizontal="center"/>
    </xf>
    <xf numFmtId="49" fontId="0" fillId="0" borderId="0" xfId="0" applyNumberFormat="1" applyBorder="1" applyAlignment="1">
      <alignment horizontal="center"/>
    </xf>
    <xf numFmtId="49" fontId="0" fillId="0" borderId="5"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2" borderId="12" xfId="0" applyFill="1" applyBorder="1" applyAlignment="1">
      <alignment horizontal="center"/>
    </xf>
    <xf numFmtId="0" fontId="1" fillId="6" borderId="14" xfId="0" applyFont="1" applyFill="1" applyBorder="1"/>
    <xf numFmtId="0" fontId="0" fillId="6" borderId="15" xfId="0" applyFill="1" applyBorder="1"/>
    <xf numFmtId="0" fontId="0" fillId="6" borderId="15" xfId="0" applyFill="1" applyBorder="1" applyAlignment="1">
      <alignment horizontal="center"/>
    </xf>
    <xf numFmtId="0" fontId="0" fillId="6" borderId="16" xfId="0" applyFill="1" applyBorder="1"/>
    <xf numFmtId="0" fontId="0" fillId="6" borderId="13" xfId="0" applyFill="1" applyBorder="1"/>
    <xf numFmtId="0" fontId="0" fillId="6" borderId="0" xfId="0" applyFill="1" applyBorder="1"/>
    <xf numFmtId="0" fontId="0" fillId="6" borderId="0" xfId="0" applyFill="1" applyBorder="1" applyAlignment="1">
      <alignment horizontal="center"/>
    </xf>
    <xf numFmtId="49" fontId="0" fillId="6" borderId="0" xfId="0" applyNumberFormat="1" applyFill="1" applyBorder="1"/>
    <xf numFmtId="0" fontId="0" fillId="6" borderId="17" xfId="0" applyFill="1" applyBorder="1"/>
    <xf numFmtId="0" fontId="0" fillId="6" borderId="18" xfId="0" applyFill="1" applyBorder="1"/>
    <xf numFmtId="0" fontId="0" fillId="6" borderId="19" xfId="0" applyFill="1" applyBorder="1"/>
    <xf numFmtId="0" fontId="0" fillId="6" borderId="19" xfId="0" applyFill="1" applyBorder="1" applyAlignment="1">
      <alignment horizontal="center"/>
    </xf>
    <xf numFmtId="0" fontId="0" fillId="6" borderId="20" xfId="0" applyFill="1" applyBorder="1"/>
    <xf numFmtId="0" fontId="0" fillId="6" borderId="14" xfId="0" applyFill="1" applyBorder="1"/>
    <xf numFmtId="0" fontId="0" fillId="6" borderId="16" xfId="0" applyFill="1" applyBorder="1" applyAlignment="1">
      <alignment horizontal="center"/>
    </xf>
    <xf numFmtId="0" fontId="0" fillId="6" borderId="17" xfId="0" applyFill="1" applyBorder="1" applyAlignment="1">
      <alignment horizontal="center"/>
    </xf>
    <xf numFmtId="0" fontId="0" fillId="6" borderId="20" xfId="0" applyFill="1" applyBorder="1" applyAlignment="1">
      <alignment horizontal="center"/>
    </xf>
    <xf numFmtId="0" fontId="0" fillId="6" borderId="18" xfId="0" applyFill="1" applyBorder="1" applyAlignment="1">
      <alignment horizontal="center"/>
    </xf>
    <xf numFmtId="0" fontId="0" fillId="6" borderId="17" xfId="0" applyFill="1" applyBorder="1" applyAlignment="1"/>
    <xf numFmtId="0" fontId="0" fillId="6" borderId="20" xfId="0" applyFill="1" applyBorder="1" applyAlignment="1"/>
    <xf numFmtId="49" fontId="0" fillId="6" borderId="13" xfId="0" applyNumberFormat="1" applyFill="1" applyBorder="1"/>
    <xf numFmtId="49" fontId="0" fillId="6" borderId="18" xfId="0" applyNumberFormat="1" applyFill="1" applyBorder="1"/>
    <xf numFmtId="44" fontId="0" fillId="4" borderId="21" xfId="0" applyNumberFormat="1" applyFill="1" applyBorder="1"/>
  </cellXfs>
  <cellStyles count="2">
    <cellStyle name="Currency" xfId="1" builtinId="4"/>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15240</xdr:colOff>
      <xdr:row>1</xdr:row>
      <xdr:rowOff>83820</xdr:rowOff>
    </xdr:from>
    <xdr:to>
      <xdr:col>10</xdr:col>
      <xdr:colOff>213360</xdr:colOff>
      <xdr:row>39</xdr:row>
      <xdr:rowOff>38100</xdr:rowOff>
    </xdr:to>
    <xdr:sp macro="" textlink="">
      <xdr:nvSpPr>
        <xdr:cNvPr id="2" name="TextBox 1"/>
        <xdr:cNvSpPr txBox="1"/>
      </xdr:nvSpPr>
      <xdr:spPr>
        <a:xfrm>
          <a:off x="1234440" y="266700"/>
          <a:ext cx="5074920" cy="690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Sunco Oil manufactures three types of gasoline (gas1, gas2, and gas3).  Each type is produced by blending three types of crude oil (crude 1, crude 2, and crude 3).  The selling price per barrel of gasoline and the purchase price per barrel of crude oil are given in Table 1.</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Sunco can purchase up to 5000 barrels of each type of crude oil daily.  The three types of gasoline differ in their octane rating and sulfur content.  The crude oil blended to form gas 1 must have an average octane rating of at least 10 and contain at most 1% sulfur.  The crude oil blended to form gas 2 must have an average octane rating of at least 8 and contain at most 2% sulfur.  The crude oil blended to form gas 3 must have an octane rating of at least 6 and contain at most 1% sulfur.  The octane rating and the sulfur content of the three types of oil are given in Table 2.  It costs $4 to transform one barrel of oil into 1 barrel of gasoline, and Sunco’s refinery can produce up to 14,000 barrels of the gasoline daily.  Sunco’s customers require the following amounts of each gasoline: gas 1, 3000 barrels per day; gas 2, 2000 barrels per day; gas 3, 1000 barrels per day.  The company considers it an obligation to meet these demands.</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Sunco also has the option of advertising to stimulate demand for its products.  Each dollar spent daily in advertising a particular type of gas increases the daily demand for that type of gas by 10 barrels.  For example, if Sunco decided to spend $20 daily in advertising gas 2, the daily demand for gas 2 will increase by 200 barrels.  Determine how Sunco can maximize its profit by creating a solver model. </a:t>
          </a:r>
        </a:p>
        <a:p>
          <a:r>
            <a:rPr lang="en-US" sz="1100">
              <a:solidFill>
                <a:schemeClr val="dk1"/>
              </a:solidFill>
              <a:effectLst/>
              <a:latin typeface="+mn-lt"/>
              <a:ea typeface="+mn-ea"/>
              <a:cs typeface="+mn-cs"/>
            </a:rPr>
            <a:t> </a:t>
          </a:r>
        </a:p>
        <a:p>
          <a:endParaRPr lang="en-US" sz="1100"/>
        </a:p>
      </xdr:txBody>
    </xdr:sp>
    <xdr:clientData/>
  </xdr:twoCellAnchor>
  <mc:AlternateContent xmlns:mc="http://schemas.openxmlformats.org/markup-compatibility/2006">
    <mc:Choice xmlns:a14="http://schemas.microsoft.com/office/drawing/2010/main" Requires="a14">
      <xdr:twoCellAnchor>
        <xdr:from>
          <xdr:col>3</xdr:col>
          <xdr:colOff>190500</xdr:colOff>
          <xdr:row>5</xdr:row>
          <xdr:rowOff>22860</xdr:rowOff>
        </xdr:from>
        <xdr:to>
          <xdr:col>8</xdr:col>
          <xdr:colOff>373380</xdr:colOff>
          <xdr:row>12</xdr:row>
          <xdr:rowOff>144780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220980</xdr:colOff>
          <xdr:row>24</xdr:row>
          <xdr:rowOff>83820</xdr:rowOff>
        </xdr:from>
        <xdr:to>
          <xdr:col>8</xdr:col>
          <xdr:colOff>449580</xdr:colOff>
          <xdr:row>32</xdr:row>
          <xdr:rowOff>22860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601980</xdr:colOff>
      <xdr:row>6</xdr:row>
      <xdr:rowOff>7620</xdr:rowOff>
    </xdr:from>
    <xdr:to>
      <xdr:col>9</xdr:col>
      <xdr:colOff>0</xdr:colOff>
      <xdr:row>27</xdr:row>
      <xdr:rowOff>15240</xdr:rowOff>
    </xdr:to>
    <xdr:sp macro="" textlink="">
      <xdr:nvSpPr>
        <xdr:cNvPr id="3" name="TextBox 2"/>
        <xdr:cNvSpPr txBox="1"/>
      </xdr:nvSpPr>
      <xdr:spPr>
        <a:xfrm>
          <a:off x="4899660" y="1127760"/>
          <a:ext cx="2240280" cy="39243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Variables:</a:t>
          </a:r>
        </a:p>
        <a:p>
          <a:r>
            <a:rPr lang="en-US" sz="1100"/>
            <a:t>G1 - no of barrels of gas1</a:t>
          </a:r>
        </a:p>
        <a:p>
          <a:r>
            <a:rPr lang="en-US" sz="1100"/>
            <a:t>G2 -  no of barrels of gas2</a:t>
          </a:r>
        </a:p>
        <a:p>
          <a:r>
            <a:rPr lang="en-US" sz="1100"/>
            <a:t>G3 -  no of barrels of gas3</a:t>
          </a:r>
        </a:p>
        <a:p>
          <a:r>
            <a:rPr lang="en-US" sz="1100"/>
            <a:t>A1</a:t>
          </a:r>
          <a:r>
            <a:rPr lang="en-US" sz="1100" baseline="0"/>
            <a:t> - ads cost for gas1</a:t>
          </a:r>
        </a:p>
        <a:p>
          <a:r>
            <a:rPr lang="en-US" sz="1100" baseline="0"/>
            <a:t>A2 - ads cost for gas2</a:t>
          </a:r>
        </a:p>
        <a:p>
          <a:r>
            <a:rPr lang="en-US" sz="1100" baseline="0"/>
            <a:t>A3 - ads cost for gas3</a:t>
          </a:r>
        </a:p>
        <a:p>
          <a:r>
            <a:rPr lang="en-US" sz="1100" baseline="0"/>
            <a:t>C1 - no of barrels of crude1</a:t>
          </a:r>
        </a:p>
        <a:p>
          <a:r>
            <a:rPr lang="en-US" sz="1100" baseline="0"/>
            <a:t>C2 - no of barrels of crude2</a:t>
          </a:r>
        </a:p>
        <a:p>
          <a:r>
            <a:rPr lang="en-US" sz="1100" baseline="0"/>
            <a:t>C3 - no of barrels of crude3</a:t>
          </a:r>
        </a:p>
        <a:p>
          <a:endParaRPr lang="en-US" sz="1100" baseline="0"/>
        </a:p>
        <a:p>
          <a:r>
            <a:rPr lang="en-US" sz="1100" baseline="0"/>
            <a:t>X11 - barrels of crude1 for gas1</a:t>
          </a:r>
        </a:p>
        <a:p>
          <a:r>
            <a:rPr lang="en-US" sz="1100" baseline="0"/>
            <a:t>X12 - barrels of crude1 for gas2</a:t>
          </a:r>
        </a:p>
        <a:p>
          <a:r>
            <a:rPr lang="en-US" sz="1100" baseline="0"/>
            <a:t>X13 - barrels of crude1 for gas3</a:t>
          </a:r>
        </a:p>
        <a:p>
          <a:endParaRPr lang="en-US" sz="1100" baseline="0"/>
        </a:p>
        <a:p>
          <a:r>
            <a:rPr lang="en-US" sz="1100" baseline="0"/>
            <a:t>X21 - barrels of crude2 for gas1</a:t>
          </a:r>
        </a:p>
        <a:p>
          <a:r>
            <a:rPr lang="en-US" sz="1100" baseline="0"/>
            <a:t>X22 - barrels of crude2 for gas2</a:t>
          </a:r>
        </a:p>
        <a:p>
          <a:r>
            <a:rPr lang="en-US" sz="1100" baseline="0"/>
            <a:t>X23 - barrels of crude2 for gas3</a:t>
          </a:r>
        </a:p>
        <a:p>
          <a:endParaRPr lang="en-US" sz="1100" baseline="0"/>
        </a:p>
        <a:p>
          <a:r>
            <a:rPr lang="en-US" sz="1100" baseline="0"/>
            <a:t>X31 - barrels of crude3 for gas1</a:t>
          </a:r>
        </a:p>
        <a:p>
          <a:r>
            <a:rPr lang="en-US" sz="1100" baseline="0"/>
            <a:t>X32 - barrels of crude3 for gas2</a:t>
          </a:r>
        </a:p>
        <a:p>
          <a:r>
            <a:rPr lang="en-US" sz="1100" baseline="0"/>
            <a:t>X33 - barrels of crude3 for gas3</a:t>
          </a:r>
        </a:p>
        <a:p>
          <a:endParaRPr lang="en-US" sz="1100"/>
        </a:p>
      </xdr:txBody>
    </xdr:sp>
    <xdr:clientData/>
  </xdr:twoCellAnchor>
  <xdr:twoCellAnchor>
    <xdr:from>
      <xdr:col>10</xdr:col>
      <xdr:colOff>464820</xdr:colOff>
      <xdr:row>11</xdr:row>
      <xdr:rowOff>0</xdr:rowOff>
    </xdr:from>
    <xdr:to>
      <xdr:col>12</xdr:col>
      <xdr:colOff>251460</xdr:colOff>
      <xdr:row>14</xdr:row>
      <xdr:rowOff>53340</xdr:rowOff>
    </xdr:to>
    <xdr:sp macro="" textlink="">
      <xdr:nvSpPr>
        <xdr:cNvPr id="4" name="Right Arrow 3"/>
        <xdr:cNvSpPr/>
      </xdr:nvSpPr>
      <xdr:spPr>
        <a:xfrm>
          <a:off x="8412480" y="2049780"/>
          <a:ext cx="1005840" cy="617220"/>
        </a:xfrm>
        <a:prstGeom prst="rightArrow">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830580</xdr:colOff>
      <xdr:row>82</xdr:row>
      <xdr:rowOff>91440</xdr:rowOff>
    </xdr:from>
    <xdr:to>
      <xdr:col>1</xdr:col>
      <xdr:colOff>68580</xdr:colOff>
      <xdr:row>88</xdr:row>
      <xdr:rowOff>167640</xdr:rowOff>
    </xdr:to>
    <xdr:sp macro="" textlink="">
      <xdr:nvSpPr>
        <xdr:cNvPr id="2" name="Right Arrow 1"/>
        <xdr:cNvSpPr/>
      </xdr:nvSpPr>
      <xdr:spPr>
        <a:xfrm rot="19475327">
          <a:off x="830580" y="15148560"/>
          <a:ext cx="1394460" cy="117348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Maximum</a:t>
          </a:r>
          <a:r>
            <a:rPr lang="en-US" sz="1100" baseline="0">
              <a:solidFill>
                <a:schemeClr val="tx1"/>
              </a:solidFill>
            </a:rPr>
            <a:t> optimal profit</a:t>
          </a:r>
          <a:endParaRPr lang="en-US" sz="1100">
            <a:solidFill>
              <a:schemeClr val="tx1"/>
            </a:solidFill>
          </a:endParaRPr>
        </a:p>
      </xdr:txBody>
    </xdr:sp>
    <xdr:clientData/>
  </xdr:twoCellAnchor>
  <xdr:twoCellAnchor>
    <xdr:from>
      <xdr:col>8</xdr:col>
      <xdr:colOff>236220</xdr:colOff>
      <xdr:row>44</xdr:row>
      <xdr:rowOff>121920</xdr:rowOff>
    </xdr:from>
    <xdr:to>
      <xdr:col>8</xdr:col>
      <xdr:colOff>1280160</xdr:colOff>
      <xdr:row>48</xdr:row>
      <xdr:rowOff>114300</xdr:rowOff>
    </xdr:to>
    <xdr:sp macro="" textlink="">
      <xdr:nvSpPr>
        <xdr:cNvPr id="3" name="Right Arrow 2"/>
        <xdr:cNvSpPr/>
      </xdr:nvSpPr>
      <xdr:spPr>
        <a:xfrm>
          <a:off x="9235440" y="8168640"/>
          <a:ext cx="1043940" cy="739140"/>
        </a:xfrm>
        <a:prstGeom prst="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Solver</a:t>
          </a:r>
        </a:p>
      </xdr:txBody>
    </xdr:sp>
    <xdr:clientData/>
  </xdr:twoCellAnchor>
  <xdr:twoCellAnchor>
    <xdr:from>
      <xdr:col>8</xdr:col>
      <xdr:colOff>213360</xdr:colOff>
      <xdr:row>51</xdr:row>
      <xdr:rowOff>83820</xdr:rowOff>
    </xdr:from>
    <xdr:to>
      <xdr:col>8</xdr:col>
      <xdr:colOff>1257300</xdr:colOff>
      <xdr:row>55</xdr:row>
      <xdr:rowOff>76200</xdr:rowOff>
    </xdr:to>
    <xdr:sp macro="" textlink="">
      <xdr:nvSpPr>
        <xdr:cNvPr id="4" name="Right Arrow 3"/>
        <xdr:cNvSpPr/>
      </xdr:nvSpPr>
      <xdr:spPr>
        <a:xfrm>
          <a:off x="9212580" y="9425940"/>
          <a:ext cx="1043940" cy="739140"/>
        </a:xfrm>
        <a:prstGeom prst="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Solver</a:t>
          </a:r>
        </a:p>
      </xdr:txBody>
    </xdr:sp>
    <xdr:clientData/>
  </xdr:twoCellAnchor>
  <xdr:twoCellAnchor>
    <xdr:from>
      <xdr:col>8</xdr:col>
      <xdr:colOff>152400</xdr:colOff>
      <xdr:row>61</xdr:row>
      <xdr:rowOff>83820</xdr:rowOff>
    </xdr:from>
    <xdr:to>
      <xdr:col>8</xdr:col>
      <xdr:colOff>1196340</xdr:colOff>
      <xdr:row>65</xdr:row>
      <xdr:rowOff>76200</xdr:rowOff>
    </xdr:to>
    <xdr:sp macro="" textlink="">
      <xdr:nvSpPr>
        <xdr:cNvPr id="5" name="Right Arrow 4"/>
        <xdr:cNvSpPr/>
      </xdr:nvSpPr>
      <xdr:spPr>
        <a:xfrm>
          <a:off x="9151620" y="11269980"/>
          <a:ext cx="1043940" cy="739140"/>
        </a:xfrm>
        <a:prstGeom prst="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Solver</a:t>
          </a:r>
        </a:p>
      </xdr:txBody>
    </xdr:sp>
    <xdr:clientData/>
  </xdr:twoCellAnchor>
  <xdr:twoCellAnchor>
    <xdr:from>
      <xdr:col>8</xdr:col>
      <xdr:colOff>144780</xdr:colOff>
      <xdr:row>68</xdr:row>
      <xdr:rowOff>99060</xdr:rowOff>
    </xdr:from>
    <xdr:to>
      <xdr:col>8</xdr:col>
      <xdr:colOff>1188720</xdr:colOff>
      <xdr:row>72</xdr:row>
      <xdr:rowOff>91440</xdr:rowOff>
    </xdr:to>
    <xdr:sp macro="" textlink="">
      <xdr:nvSpPr>
        <xdr:cNvPr id="6" name="Right Arrow 5"/>
        <xdr:cNvSpPr/>
      </xdr:nvSpPr>
      <xdr:spPr>
        <a:xfrm>
          <a:off x="9144000" y="12580620"/>
          <a:ext cx="1043940" cy="739140"/>
        </a:xfrm>
        <a:prstGeom prst="rightArrow">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Solver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Excel_97-2003_Worksheet1.xls"/><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Microsoft_Excel_97-2003_Worksheet2.xls"/><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M1:R30"/>
  <sheetViews>
    <sheetView workbookViewId="0">
      <selection activeCell="L20" sqref="L20"/>
    </sheetView>
  </sheetViews>
  <sheetFormatPr defaultRowHeight="14.4" x14ac:dyDescent="0.3"/>
  <cols>
    <col min="14" max="14" width="13.5546875" customWidth="1"/>
  </cols>
  <sheetData>
    <row r="1" spans="13:17" x14ac:dyDescent="0.3">
      <c r="M1" s="1"/>
      <c r="N1" s="1"/>
      <c r="O1" s="1"/>
      <c r="P1" s="1"/>
      <c r="Q1" s="1"/>
    </row>
    <row r="2" spans="13:17" x14ac:dyDescent="0.3">
      <c r="M2" s="1"/>
      <c r="N2" s="1"/>
      <c r="O2" s="19"/>
      <c r="P2" s="19"/>
      <c r="Q2" s="19"/>
    </row>
    <row r="3" spans="13:17" x14ac:dyDescent="0.3">
      <c r="M3" s="1"/>
      <c r="N3" s="1"/>
      <c r="O3" s="1"/>
      <c r="P3" s="1"/>
      <c r="Q3" s="1"/>
    </row>
    <row r="4" spans="13:17" x14ac:dyDescent="0.3">
      <c r="M4" s="1"/>
      <c r="N4" s="1"/>
      <c r="O4" s="1"/>
      <c r="P4" s="1"/>
      <c r="Q4" s="1"/>
    </row>
    <row r="5" spans="13:17" x14ac:dyDescent="0.3">
      <c r="M5" s="1"/>
      <c r="N5" s="1"/>
      <c r="O5" s="1"/>
      <c r="P5" s="1"/>
      <c r="Q5" s="1"/>
    </row>
    <row r="6" spans="13:17" x14ac:dyDescent="0.3">
      <c r="M6" s="1"/>
      <c r="N6" s="1"/>
      <c r="O6" s="1"/>
      <c r="P6" s="1"/>
      <c r="Q6" s="1"/>
    </row>
    <row r="7" spans="13:17" x14ac:dyDescent="0.3">
      <c r="M7" s="1"/>
      <c r="N7" s="1"/>
      <c r="O7" s="19"/>
      <c r="P7" s="19"/>
      <c r="Q7" s="19"/>
    </row>
    <row r="8" spans="13:17" x14ac:dyDescent="0.3">
      <c r="M8" s="1"/>
      <c r="N8" s="1"/>
      <c r="O8" s="1"/>
      <c r="P8" s="1"/>
      <c r="Q8" s="1"/>
    </row>
    <row r="9" spans="13:17" x14ac:dyDescent="0.3">
      <c r="M9" s="1"/>
      <c r="N9" s="1"/>
      <c r="O9" s="1"/>
      <c r="P9" s="1"/>
      <c r="Q9" s="1"/>
    </row>
    <row r="10" spans="13:17" x14ac:dyDescent="0.3">
      <c r="M10" s="1"/>
      <c r="N10" s="1"/>
      <c r="O10" s="1"/>
      <c r="P10" s="1"/>
      <c r="Q10" s="1"/>
    </row>
    <row r="11" spans="13:17" x14ac:dyDescent="0.3">
      <c r="M11" s="1"/>
      <c r="N11" s="1"/>
      <c r="O11" s="1"/>
      <c r="P11" s="1"/>
      <c r="Q11" s="1"/>
    </row>
    <row r="12" spans="13:17" x14ac:dyDescent="0.3">
      <c r="M12" s="1"/>
      <c r="N12" s="1"/>
      <c r="O12" s="1"/>
      <c r="P12" s="1"/>
      <c r="Q12" s="1"/>
    </row>
    <row r="13" spans="13:17" x14ac:dyDescent="0.3">
      <c r="M13" s="1"/>
      <c r="N13" s="1"/>
      <c r="O13" s="1"/>
      <c r="P13" s="1"/>
      <c r="Q13" s="1"/>
    </row>
    <row r="14" spans="13:17" x14ac:dyDescent="0.3">
      <c r="M14" s="1"/>
      <c r="N14" s="1"/>
      <c r="O14" s="1"/>
      <c r="P14" s="1"/>
      <c r="Q14" s="1"/>
    </row>
    <row r="15" spans="13:17" x14ac:dyDescent="0.3">
      <c r="M15" s="1"/>
      <c r="N15" s="1"/>
      <c r="O15" s="1"/>
      <c r="P15" s="1"/>
      <c r="Q15" s="1"/>
    </row>
    <row r="20" spans="14:18" x14ac:dyDescent="0.3">
      <c r="N20" s="16"/>
      <c r="O20" s="16"/>
      <c r="P20" s="16"/>
      <c r="Q20" s="16"/>
      <c r="R20" s="16"/>
    </row>
    <row r="21" spans="14:18" x14ac:dyDescent="0.3">
      <c r="N21" s="16"/>
      <c r="O21" s="16"/>
      <c r="P21" s="16"/>
      <c r="Q21" s="16"/>
      <c r="R21" s="16"/>
    </row>
    <row r="22" spans="14:18" x14ac:dyDescent="0.3">
      <c r="N22" s="17"/>
      <c r="O22" s="18"/>
      <c r="P22" s="18"/>
      <c r="Q22" s="18"/>
      <c r="R22" s="16"/>
    </row>
    <row r="23" spans="14:18" x14ac:dyDescent="0.3">
      <c r="N23" s="17"/>
      <c r="O23" s="17"/>
      <c r="P23" s="17"/>
      <c r="Q23" s="17"/>
      <c r="R23" s="16"/>
    </row>
    <row r="24" spans="14:18" x14ac:dyDescent="0.3">
      <c r="N24" s="17"/>
      <c r="O24" s="17"/>
      <c r="P24" s="17"/>
      <c r="Q24" s="17"/>
      <c r="R24" s="16"/>
    </row>
    <row r="25" spans="14:18" x14ac:dyDescent="0.3">
      <c r="N25" s="16"/>
      <c r="O25" s="16"/>
      <c r="P25" s="16"/>
      <c r="Q25" s="16"/>
      <c r="R25" s="16"/>
    </row>
    <row r="26" spans="14:18" x14ac:dyDescent="0.3">
      <c r="N26" s="16"/>
      <c r="O26" s="16"/>
      <c r="P26" s="16"/>
      <c r="Q26" s="16"/>
      <c r="R26" s="16"/>
    </row>
    <row r="27" spans="14:18" x14ac:dyDescent="0.3">
      <c r="N27" s="16"/>
      <c r="O27" s="18"/>
      <c r="P27" s="18"/>
      <c r="Q27" s="18"/>
      <c r="R27" s="16"/>
    </row>
    <row r="28" spans="14:18" x14ac:dyDescent="0.3">
      <c r="N28" s="16"/>
      <c r="O28" s="16"/>
      <c r="P28" s="16"/>
      <c r="Q28" s="16"/>
      <c r="R28" s="16"/>
    </row>
    <row r="29" spans="14:18" x14ac:dyDescent="0.3">
      <c r="N29" s="16"/>
      <c r="O29" s="16"/>
      <c r="P29" s="16"/>
      <c r="Q29" s="16"/>
      <c r="R29" s="16"/>
    </row>
    <row r="30" spans="14:18" x14ac:dyDescent="0.3">
      <c r="N30" s="16"/>
      <c r="O30" s="16"/>
      <c r="P30" s="16"/>
      <c r="Q30" s="16"/>
      <c r="R30" s="16"/>
    </row>
  </sheetData>
  <pageMargins left="0.7" right="0.7" top="0.75" bottom="0.75" header="0.3" footer="0.3"/>
  <drawing r:id="rId1"/>
  <legacyDrawing r:id="rId2"/>
  <oleObjects>
    <mc:AlternateContent xmlns:mc="http://schemas.openxmlformats.org/markup-compatibility/2006">
      <mc:Choice Requires="x14">
        <oleObject progId="Excel.Sheet.8" shapeId="1025" r:id="rId3">
          <objectPr defaultSize="0" r:id="rId4">
            <anchor moveWithCells="1" sizeWithCells="1">
              <from>
                <xdr:col>3</xdr:col>
                <xdr:colOff>190500</xdr:colOff>
                <xdr:row>5</xdr:row>
                <xdr:rowOff>22860</xdr:rowOff>
              </from>
              <to>
                <xdr:col>8</xdr:col>
                <xdr:colOff>373380</xdr:colOff>
                <xdr:row>12</xdr:row>
                <xdr:rowOff>144780</xdr:rowOff>
              </to>
            </anchor>
          </objectPr>
        </oleObject>
      </mc:Choice>
      <mc:Fallback>
        <oleObject progId="Excel.Sheet.8" shapeId="1025" r:id="rId3"/>
      </mc:Fallback>
    </mc:AlternateContent>
    <mc:AlternateContent xmlns:mc="http://schemas.openxmlformats.org/markup-compatibility/2006">
      <mc:Choice Requires="x14">
        <oleObject progId="Excel.Sheet.8" shapeId="1026" r:id="rId5">
          <objectPr defaultSize="0" r:id="rId6">
            <anchor moveWithCells="1" sizeWithCells="1">
              <from>
                <xdr:col>3</xdr:col>
                <xdr:colOff>220980</xdr:colOff>
                <xdr:row>24</xdr:row>
                <xdr:rowOff>83820</xdr:rowOff>
              </from>
              <to>
                <xdr:col>8</xdr:col>
                <xdr:colOff>449580</xdr:colOff>
                <xdr:row>32</xdr:row>
                <xdr:rowOff>22860</xdr:rowOff>
              </to>
            </anchor>
          </objectPr>
        </oleObject>
      </mc:Choice>
      <mc:Fallback>
        <oleObject progId="Excel.Sheet.8" shapeId="1026"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33"/>
  <sheetViews>
    <sheetView topLeftCell="D1" workbookViewId="0">
      <selection activeCell="K18" sqref="K18"/>
    </sheetView>
  </sheetViews>
  <sheetFormatPr defaultRowHeight="14.4" x14ac:dyDescent="0.3"/>
  <cols>
    <col min="2" max="2" width="14.77734375" customWidth="1"/>
    <col min="3" max="3" width="12.21875" customWidth="1"/>
    <col min="4" max="4" width="13.5546875" customWidth="1"/>
    <col min="5" max="5" width="13.21875" customWidth="1"/>
    <col min="8" max="8" width="13.6640625" customWidth="1"/>
    <col min="9" max="9" width="10" customWidth="1"/>
    <col min="10" max="10" width="11.77734375" customWidth="1"/>
  </cols>
  <sheetData>
    <row r="1" spans="2:22" ht="15" thickBot="1" x14ac:dyDescent="0.35"/>
    <row r="2" spans="2:22" x14ac:dyDescent="0.3">
      <c r="B2" s="2"/>
      <c r="C2" s="52" t="s">
        <v>2</v>
      </c>
      <c r="D2" s="52"/>
      <c r="E2" s="53"/>
      <c r="G2" s="51" t="s">
        <v>29</v>
      </c>
      <c r="H2" s="52"/>
      <c r="I2" s="52"/>
      <c r="J2" s="52"/>
      <c r="K2" s="21">
        <v>5000</v>
      </c>
      <c r="M2" s="51" t="s">
        <v>33</v>
      </c>
      <c r="N2" s="52"/>
      <c r="O2" s="52"/>
      <c r="P2" s="52"/>
      <c r="Q2" s="52"/>
      <c r="R2" s="52"/>
      <c r="S2" s="52"/>
      <c r="T2" s="52"/>
      <c r="U2" s="52"/>
      <c r="V2" s="53"/>
    </row>
    <row r="3" spans="2:22" x14ac:dyDescent="0.3">
      <c r="B3" s="3"/>
      <c r="C3" s="1" t="s">
        <v>3</v>
      </c>
      <c r="D3" s="1" t="s">
        <v>4</v>
      </c>
      <c r="E3" s="4" t="s">
        <v>5</v>
      </c>
      <c r="G3" s="45" t="s">
        <v>26</v>
      </c>
      <c r="H3" s="46"/>
      <c r="I3" s="46"/>
      <c r="J3" s="46"/>
      <c r="K3" s="24">
        <v>4</v>
      </c>
      <c r="M3" s="45" t="s">
        <v>34</v>
      </c>
      <c r="N3" s="46"/>
      <c r="O3" s="46"/>
      <c r="P3" s="46"/>
      <c r="Q3" s="46"/>
      <c r="R3" s="46"/>
      <c r="S3" s="46"/>
      <c r="T3" s="46"/>
      <c r="U3" s="46"/>
      <c r="V3" s="47"/>
    </row>
    <row r="4" spans="2:22" ht="15" thickBot="1" x14ac:dyDescent="0.35">
      <c r="B4" s="5" t="s">
        <v>1</v>
      </c>
      <c r="C4" s="6">
        <v>70</v>
      </c>
      <c r="D4" s="6">
        <v>60</v>
      </c>
      <c r="E4" s="7">
        <v>50</v>
      </c>
      <c r="G4" s="45" t="s">
        <v>27</v>
      </c>
      <c r="H4" s="46"/>
      <c r="I4" s="46"/>
      <c r="J4" s="46"/>
      <c r="K4" s="4">
        <v>10</v>
      </c>
      <c r="M4" s="45" t="s">
        <v>35</v>
      </c>
      <c r="N4" s="46"/>
      <c r="O4" s="46"/>
      <c r="P4" s="46"/>
      <c r="Q4" s="46"/>
      <c r="R4" s="46"/>
      <c r="S4" s="46"/>
      <c r="T4" s="46"/>
      <c r="U4" s="46"/>
      <c r="V4" s="47"/>
    </row>
    <row r="5" spans="2:22" ht="15" thickBot="1" x14ac:dyDescent="0.35">
      <c r="G5" s="64" t="s">
        <v>28</v>
      </c>
      <c r="H5" s="65"/>
      <c r="I5" s="65"/>
      <c r="J5" s="65"/>
      <c r="K5" s="26">
        <v>14000</v>
      </c>
      <c r="M5" s="45" t="s">
        <v>36</v>
      </c>
      <c r="N5" s="46"/>
      <c r="O5" s="46"/>
      <c r="P5" s="46"/>
      <c r="Q5" s="46"/>
      <c r="R5" s="46"/>
      <c r="S5" s="46"/>
      <c r="T5" s="46"/>
      <c r="U5" s="46"/>
      <c r="V5" s="47"/>
    </row>
    <row r="6" spans="2:22" x14ac:dyDescent="0.3">
      <c r="B6" s="2"/>
      <c r="C6" s="52" t="s">
        <v>0</v>
      </c>
      <c r="D6" s="52"/>
      <c r="E6" s="53"/>
      <c r="G6" s="23"/>
      <c r="H6" s="23"/>
      <c r="I6" s="23"/>
      <c r="J6" s="23"/>
      <c r="M6" s="45" t="s">
        <v>37</v>
      </c>
      <c r="N6" s="46"/>
      <c r="O6" s="46"/>
      <c r="P6" s="46"/>
      <c r="Q6" s="46"/>
      <c r="R6" s="46"/>
      <c r="S6" s="46"/>
      <c r="T6" s="46"/>
      <c r="U6" s="46"/>
      <c r="V6" s="47"/>
    </row>
    <row r="7" spans="2:22" x14ac:dyDescent="0.3">
      <c r="B7" s="3"/>
      <c r="C7" s="1" t="s">
        <v>6</v>
      </c>
      <c r="D7" s="1" t="s">
        <v>7</v>
      </c>
      <c r="E7" s="4" t="s">
        <v>8</v>
      </c>
      <c r="M7" s="45" t="s">
        <v>38</v>
      </c>
      <c r="N7" s="46"/>
      <c r="O7" s="46"/>
      <c r="P7" s="46"/>
      <c r="Q7" s="46"/>
      <c r="R7" s="46"/>
      <c r="S7" s="46"/>
      <c r="T7" s="46"/>
      <c r="U7" s="46"/>
      <c r="V7" s="47"/>
    </row>
    <row r="8" spans="2:22" ht="15" thickBot="1" x14ac:dyDescent="0.35">
      <c r="B8" s="5" t="s">
        <v>9</v>
      </c>
      <c r="C8" s="6">
        <v>45</v>
      </c>
      <c r="D8" s="6">
        <v>35</v>
      </c>
      <c r="E8" s="7">
        <v>25</v>
      </c>
      <c r="M8" s="45" t="s">
        <v>39</v>
      </c>
      <c r="N8" s="46"/>
      <c r="O8" s="46"/>
      <c r="P8" s="46"/>
      <c r="Q8" s="46"/>
      <c r="R8" s="46"/>
      <c r="S8" s="46"/>
      <c r="T8" s="46"/>
      <c r="U8" s="46"/>
      <c r="V8" s="47"/>
    </row>
    <row r="9" spans="2:22" ht="15" thickBot="1" x14ac:dyDescent="0.35">
      <c r="M9" s="45" t="s">
        <v>40</v>
      </c>
      <c r="N9" s="46"/>
      <c r="O9" s="46"/>
      <c r="P9" s="46"/>
      <c r="Q9" s="46"/>
      <c r="R9" s="46"/>
      <c r="S9" s="46"/>
      <c r="T9" s="46"/>
      <c r="U9" s="46"/>
      <c r="V9" s="47"/>
    </row>
    <row r="10" spans="2:22" x14ac:dyDescent="0.3">
      <c r="B10" s="8"/>
      <c r="C10" s="62" t="s">
        <v>10</v>
      </c>
      <c r="D10" s="62"/>
      <c r="E10" s="63"/>
      <c r="M10" s="45" t="s">
        <v>41</v>
      </c>
      <c r="N10" s="46"/>
      <c r="O10" s="46"/>
      <c r="P10" s="46"/>
      <c r="Q10" s="46"/>
      <c r="R10" s="46"/>
      <c r="S10" s="46"/>
      <c r="T10" s="46"/>
      <c r="U10" s="46"/>
      <c r="V10" s="47"/>
    </row>
    <row r="11" spans="2:22" x14ac:dyDescent="0.3">
      <c r="B11" s="9"/>
      <c r="C11" s="10" t="s">
        <v>3</v>
      </c>
      <c r="D11" s="10" t="s">
        <v>4</v>
      </c>
      <c r="E11" s="11" t="s">
        <v>5</v>
      </c>
      <c r="M11" s="45" t="s">
        <v>42</v>
      </c>
      <c r="N11" s="46"/>
      <c r="O11" s="46"/>
      <c r="P11" s="46"/>
      <c r="Q11" s="46"/>
      <c r="R11" s="46"/>
      <c r="S11" s="46"/>
      <c r="T11" s="46"/>
      <c r="U11" s="46"/>
      <c r="V11" s="47"/>
    </row>
    <row r="12" spans="2:22" ht="15" thickBot="1" x14ac:dyDescent="0.35">
      <c r="B12" s="12" t="s">
        <v>11</v>
      </c>
      <c r="C12" s="13">
        <v>3000</v>
      </c>
      <c r="D12" s="13">
        <v>2000</v>
      </c>
      <c r="E12" s="14">
        <v>1000</v>
      </c>
      <c r="M12" s="45" t="s">
        <v>31</v>
      </c>
      <c r="N12" s="46"/>
      <c r="O12" s="46"/>
      <c r="P12" s="46"/>
      <c r="Q12" s="46"/>
      <c r="R12" s="46"/>
      <c r="S12" s="46"/>
      <c r="T12" s="46"/>
      <c r="U12" s="46"/>
      <c r="V12" s="47"/>
    </row>
    <row r="13" spans="2:22" ht="15" thickBot="1" x14ac:dyDescent="0.35">
      <c r="M13" s="54" t="s">
        <v>32</v>
      </c>
      <c r="N13" s="55"/>
      <c r="O13" s="55"/>
      <c r="P13" s="55"/>
      <c r="Q13" s="55"/>
      <c r="R13" s="55"/>
      <c r="S13" s="55"/>
      <c r="T13" s="55"/>
      <c r="U13" s="55"/>
      <c r="V13" s="56"/>
    </row>
    <row r="14" spans="2:22" ht="15" thickBot="1" x14ac:dyDescent="0.35">
      <c r="B14" s="2"/>
      <c r="C14" s="52" t="s">
        <v>12</v>
      </c>
      <c r="D14" s="52"/>
      <c r="E14" s="53"/>
    </row>
    <row r="15" spans="2:22" ht="15" thickBot="1" x14ac:dyDescent="0.35">
      <c r="B15" s="3"/>
      <c r="C15" s="1" t="s">
        <v>6</v>
      </c>
      <c r="D15" s="1" t="s">
        <v>7</v>
      </c>
      <c r="E15" s="4" t="s">
        <v>8</v>
      </c>
      <c r="M15" s="57" t="s">
        <v>30</v>
      </c>
      <c r="N15" s="58"/>
    </row>
    <row r="16" spans="2:22" ht="15" thickBot="1" x14ac:dyDescent="0.35">
      <c r="B16" s="3" t="s">
        <v>13</v>
      </c>
      <c r="C16" s="1">
        <v>12</v>
      </c>
      <c r="D16" s="1">
        <v>6</v>
      </c>
      <c r="E16" s="4">
        <v>8</v>
      </c>
      <c r="M16" s="54" t="s">
        <v>43</v>
      </c>
      <c r="N16" s="55"/>
      <c r="O16" s="55"/>
      <c r="P16" s="55"/>
      <c r="Q16" s="55"/>
      <c r="R16" s="55"/>
      <c r="S16" s="55"/>
      <c r="T16" s="55"/>
      <c r="U16" s="55"/>
      <c r="V16" s="56"/>
    </row>
    <row r="17" spans="2:17" ht="15" thickBot="1" x14ac:dyDescent="0.35">
      <c r="B17" s="5" t="s">
        <v>14</v>
      </c>
      <c r="C17" s="6">
        <v>5.0000000000000001E-3</v>
      </c>
      <c r="D17" s="6">
        <v>0.02</v>
      </c>
      <c r="E17" s="7">
        <v>0.03</v>
      </c>
    </row>
    <row r="18" spans="2:17" ht="15" thickBot="1" x14ac:dyDescent="0.35">
      <c r="M18" s="59" t="s">
        <v>44</v>
      </c>
      <c r="N18" s="60"/>
      <c r="O18" s="61"/>
    </row>
    <row r="19" spans="2:17" x14ac:dyDescent="0.3">
      <c r="B19" s="2"/>
      <c r="C19" s="20" t="s">
        <v>13</v>
      </c>
      <c r="D19" s="21" t="s">
        <v>14</v>
      </c>
      <c r="M19" s="51" t="s">
        <v>45</v>
      </c>
      <c r="N19" s="52"/>
      <c r="O19" s="52"/>
      <c r="P19" s="52"/>
      <c r="Q19" s="53"/>
    </row>
    <row r="20" spans="2:17" x14ac:dyDescent="0.3">
      <c r="B20" s="3" t="s">
        <v>3</v>
      </c>
      <c r="C20" s="1" t="s">
        <v>21</v>
      </c>
      <c r="D20" s="4" t="s">
        <v>22</v>
      </c>
      <c r="M20" s="45" t="s">
        <v>46</v>
      </c>
      <c r="N20" s="46"/>
      <c r="O20" s="46"/>
      <c r="P20" s="46"/>
      <c r="Q20" s="47"/>
    </row>
    <row r="21" spans="2:17" x14ac:dyDescent="0.3">
      <c r="B21" s="3" t="s">
        <v>4</v>
      </c>
      <c r="C21" s="1" t="s">
        <v>23</v>
      </c>
      <c r="D21" s="4" t="s">
        <v>25</v>
      </c>
      <c r="M21" s="45" t="s">
        <v>47</v>
      </c>
      <c r="N21" s="46"/>
      <c r="O21" s="46"/>
      <c r="P21" s="46"/>
      <c r="Q21" s="47"/>
    </row>
    <row r="22" spans="2:17" ht="15" thickBot="1" x14ac:dyDescent="0.35">
      <c r="B22" s="5" t="s">
        <v>5</v>
      </c>
      <c r="C22" s="6" t="s">
        <v>24</v>
      </c>
      <c r="D22" s="7" t="s">
        <v>22</v>
      </c>
      <c r="M22" s="45" t="s">
        <v>48</v>
      </c>
      <c r="N22" s="46"/>
      <c r="O22" s="46"/>
      <c r="P22" s="46"/>
      <c r="Q22" s="47"/>
    </row>
    <row r="23" spans="2:17" x14ac:dyDescent="0.3">
      <c r="M23" s="45" t="s">
        <v>50</v>
      </c>
      <c r="N23" s="46"/>
      <c r="O23" s="46"/>
      <c r="P23" s="46"/>
      <c r="Q23" s="47"/>
    </row>
    <row r="24" spans="2:17" x14ac:dyDescent="0.3">
      <c r="M24" s="45" t="s">
        <v>49</v>
      </c>
      <c r="N24" s="46"/>
      <c r="O24" s="46"/>
      <c r="P24" s="46"/>
      <c r="Q24" s="47"/>
    </row>
    <row r="25" spans="2:17" x14ac:dyDescent="0.3">
      <c r="M25" s="45" t="s">
        <v>51</v>
      </c>
      <c r="N25" s="46"/>
      <c r="O25" s="46"/>
      <c r="P25" s="46"/>
      <c r="Q25" s="47"/>
    </row>
    <row r="26" spans="2:17" x14ac:dyDescent="0.3">
      <c r="M26" s="45" t="s">
        <v>52</v>
      </c>
      <c r="N26" s="46"/>
      <c r="O26" s="46"/>
      <c r="P26" s="46"/>
      <c r="Q26" s="47"/>
    </row>
    <row r="27" spans="2:17" x14ac:dyDescent="0.3">
      <c r="M27" s="45" t="s">
        <v>53</v>
      </c>
      <c r="N27" s="46"/>
      <c r="O27" s="46"/>
      <c r="P27" s="46"/>
      <c r="Q27" s="47"/>
    </row>
    <row r="28" spans="2:17" x14ac:dyDescent="0.3">
      <c r="M28" s="45" t="s">
        <v>54</v>
      </c>
      <c r="N28" s="46"/>
      <c r="O28" s="46"/>
      <c r="P28" s="46"/>
      <c r="Q28" s="47"/>
    </row>
    <row r="29" spans="2:17" x14ac:dyDescent="0.3">
      <c r="M29" s="48" t="s">
        <v>55</v>
      </c>
      <c r="N29" s="49"/>
      <c r="O29" s="49"/>
      <c r="P29" s="49"/>
      <c r="Q29" s="50"/>
    </row>
    <row r="30" spans="2:17" x14ac:dyDescent="0.3">
      <c r="M30" s="48" t="s">
        <v>56</v>
      </c>
      <c r="N30" s="49"/>
      <c r="O30" s="49"/>
      <c r="P30" s="49"/>
      <c r="Q30" s="50"/>
    </row>
    <row r="31" spans="2:17" ht="15" thickBot="1" x14ac:dyDescent="0.35">
      <c r="M31" s="42" t="s">
        <v>57</v>
      </c>
      <c r="N31" s="43"/>
      <c r="O31" s="43"/>
      <c r="P31" s="43"/>
      <c r="Q31" s="44"/>
    </row>
    <row r="32" spans="2:17" x14ac:dyDescent="0.3">
      <c r="M32" s="23"/>
      <c r="N32" s="23"/>
      <c r="O32" s="23"/>
      <c r="P32" s="23"/>
      <c r="Q32" s="23"/>
    </row>
    <row r="33" spans="13:17" x14ac:dyDescent="0.3">
      <c r="M33" s="23"/>
      <c r="N33" s="23"/>
      <c r="O33" s="23"/>
      <c r="P33" s="23"/>
      <c r="Q33" s="23"/>
    </row>
  </sheetData>
  <mergeCells count="36">
    <mergeCell ref="C14:E14"/>
    <mergeCell ref="G2:J2"/>
    <mergeCell ref="G3:J3"/>
    <mergeCell ref="G4:J4"/>
    <mergeCell ref="G5:J5"/>
    <mergeCell ref="M10:V10"/>
    <mergeCell ref="M2:V2"/>
    <mergeCell ref="M4:V4"/>
    <mergeCell ref="M3:V3"/>
    <mergeCell ref="C2:E2"/>
    <mergeCell ref="C6:E6"/>
    <mergeCell ref="C10:E10"/>
    <mergeCell ref="M5:V5"/>
    <mergeCell ref="M6:V6"/>
    <mergeCell ref="M7:V7"/>
    <mergeCell ref="M8:V8"/>
    <mergeCell ref="M9:V9"/>
    <mergeCell ref="M24:Q24"/>
    <mergeCell ref="M11:V11"/>
    <mergeCell ref="M12:V12"/>
    <mergeCell ref="M13:V13"/>
    <mergeCell ref="M15:N15"/>
    <mergeCell ref="M16:V16"/>
    <mergeCell ref="M18:O18"/>
    <mergeCell ref="M19:Q19"/>
    <mergeCell ref="M20:Q20"/>
    <mergeCell ref="M21:Q21"/>
    <mergeCell ref="M22:Q22"/>
    <mergeCell ref="M23:Q23"/>
    <mergeCell ref="M31:Q31"/>
    <mergeCell ref="M25:Q25"/>
    <mergeCell ref="M26:Q26"/>
    <mergeCell ref="M27:Q27"/>
    <mergeCell ref="M28:Q28"/>
    <mergeCell ref="M29:Q29"/>
    <mergeCell ref="M30:Q3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opLeftCell="A73" workbookViewId="0">
      <selection activeCell="D97" sqref="D97"/>
    </sheetView>
  </sheetViews>
  <sheetFormatPr defaultRowHeight="14.4" x14ac:dyDescent="0.3"/>
  <cols>
    <col min="1" max="1" width="31.44140625" customWidth="1"/>
    <col min="2" max="2" width="14.109375" customWidth="1"/>
    <col min="3" max="3" width="15.88671875" customWidth="1"/>
    <col min="4" max="4" width="10.109375" bestFit="1" customWidth="1"/>
    <col min="5" max="5" width="11.109375" bestFit="1" customWidth="1"/>
    <col min="6" max="6" width="11.77734375" customWidth="1"/>
    <col min="7" max="7" width="12.21875" customWidth="1"/>
    <col min="8" max="8" width="21.6640625" customWidth="1"/>
    <col min="9"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1000</v>
      </c>
      <c r="D31" s="67">
        <f>C31+C32+C33</f>
        <v>3000</v>
      </c>
      <c r="E31" s="46"/>
    </row>
    <row r="32" spans="1:5" x14ac:dyDescent="0.3">
      <c r="A32" t="s">
        <v>72</v>
      </c>
      <c r="B32" t="s">
        <v>60</v>
      </c>
      <c r="C32" s="28">
        <v>1000</v>
      </c>
      <c r="D32" s="67"/>
      <c r="E32" s="46"/>
    </row>
    <row r="33" spans="1:7" x14ac:dyDescent="0.3">
      <c r="A33" t="s">
        <v>73</v>
      </c>
      <c r="B33" t="s">
        <v>61</v>
      </c>
      <c r="C33" s="28">
        <v>1000</v>
      </c>
      <c r="D33" s="67"/>
      <c r="E33" s="46"/>
    </row>
    <row r="34" spans="1:7" x14ac:dyDescent="0.3">
      <c r="A34" t="s">
        <v>75</v>
      </c>
      <c r="B34" t="s">
        <v>62</v>
      </c>
      <c r="C34" s="28">
        <v>1000</v>
      </c>
      <c r="D34" s="67">
        <f>C34+C35+C36</f>
        <v>3000</v>
      </c>
      <c r="E34" s="46"/>
    </row>
    <row r="35" spans="1:7" x14ac:dyDescent="0.3">
      <c r="A35" t="s">
        <v>76</v>
      </c>
      <c r="B35" t="s">
        <v>63</v>
      </c>
      <c r="C35" s="28">
        <v>1000</v>
      </c>
      <c r="D35" s="67"/>
      <c r="E35" s="46"/>
    </row>
    <row r="36" spans="1:7" x14ac:dyDescent="0.3">
      <c r="A36" t="s">
        <v>77</v>
      </c>
      <c r="B36" t="s">
        <v>64</v>
      </c>
      <c r="C36" s="28">
        <v>1000</v>
      </c>
      <c r="D36" s="67"/>
      <c r="E36" s="46"/>
    </row>
    <row r="37" spans="1:7" x14ac:dyDescent="0.3">
      <c r="A37" t="s">
        <v>79</v>
      </c>
      <c r="B37" t="s">
        <v>67</v>
      </c>
      <c r="C37" s="28">
        <v>1000</v>
      </c>
      <c r="D37" s="67">
        <f>C37+C38+C39</f>
        <v>3000</v>
      </c>
      <c r="E37" s="46"/>
    </row>
    <row r="38" spans="1:7" x14ac:dyDescent="0.3">
      <c r="A38" t="s">
        <v>80</v>
      </c>
      <c r="B38" t="s">
        <v>68</v>
      </c>
      <c r="C38" s="28">
        <v>1000</v>
      </c>
      <c r="D38" s="67"/>
      <c r="E38" s="46"/>
    </row>
    <row r="39" spans="1:7" x14ac:dyDescent="0.3">
      <c r="A39" t="s">
        <v>81</v>
      </c>
      <c r="B39" t="s">
        <v>69</v>
      </c>
      <c r="C39" s="28">
        <v>1000</v>
      </c>
      <c r="D39" s="67"/>
      <c r="E39" s="46"/>
    </row>
    <row r="40" spans="1:7" x14ac:dyDescent="0.3">
      <c r="A40" t="s">
        <v>74</v>
      </c>
      <c r="B40" t="s">
        <v>65</v>
      </c>
      <c r="C40" s="28">
        <v>100</v>
      </c>
      <c r="D40" s="29"/>
      <c r="E40" s="19"/>
    </row>
    <row r="41" spans="1:7" x14ac:dyDescent="0.3">
      <c r="A41" t="s">
        <v>78</v>
      </c>
      <c r="B41" t="s">
        <v>66</v>
      </c>
      <c r="C41" s="28">
        <v>100</v>
      </c>
      <c r="D41" s="29"/>
      <c r="E41" s="19"/>
    </row>
    <row r="42" spans="1:7" x14ac:dyDescent="0.3">
      <c r="A42" t="s">
        <v>82</v>
      </c>
      <c r="B42" t="s">
        <v>70</v>
      </c>
      <c r="C42" s="28">
        <v>100</v>
      </c>
      <c r="D42" s="29"/>
      <c r="E42" s="19"/>
    </row>
    <row r="44" spans="1:7" x14ac:dyDescent="0.3">
      <c r="A44" s="15" t="s">
        <v>84</v>
      </c>
    </row>
    <row r="45" spans="1:7" x14ac:dyDescent="0.3">
      <c r="A45" s="15"/>
    </row>
    <row r="46" spans="1:7" x14ac:dyDescent="0.3">
      <c r="A46" s="15"/>
      <c r="C46" s="66" t="s">
        <v>85</v>
      </c>
      <c r="D46" s="66"/>
      <c r="E46" s="66"/>
      <c r="G46" t="s">
        <v>20</v>
      </c>
    </row>
    <row r="47" spans="1:7" x14ac:dyDescent="0.3">
      <c r="A47" t="s">
        <v>45</v>
      </c>
      <c r="B47" t="s">
        <v>3</v>
      </c>
      <c r="C47" s="66">
        <f>(C31+C32+C33-(10*C40))</f>
        <v>2000</v>
      </c>
      <c r="D47" s="66"/>
      <c r="E47" s="66"/>
      <c r="F47" s="30" t="s">
        <v>86</v>
      </c>
      <c r="G47">
        <v>3000</v>
      </c>
    </row>
    <row r="48" spans="1:7" x14ac:dyDescent="0.3">
      <c r="A48" t="s">
        <v>46</v>
      </c>
      <c r="B48" t="s">
        <v>4</v>
      </c>
      <c r="C48" s="66">
        <f>((C34+C35+C36)-(10*C41))</f>
        <v>2000</v>
      </c>
      <c r="D48" s="66"/>
      <c r="E48" s="66"/>
      <c r="F48" t="s">
        <v>86</v>
      </c>
      <c r="G48">
        <v>2000</v>
      </c>
    </row>
    <row r="49" spans="1:8" x14ac:dyDescent="0.3">
      <c r="A49" t="s">
        <v>47</v>
      </c>
      <c r="B49" t="s">
        <v>5</v>
      </c>
      <c r="C49" s="66">
        <f>((C37+C38+C39)-(10*C42))</f>
        <v>2000</v>
      </c>
      <c r="D49" s="66"/>
      <c r="E49" s="66"/>
      <c r="F49" t="s">
        <v>86</v>
      </c>
      <c r="G49">
        <v>1000</v>
      </c>
    </row>
    <row r="51" spans="1:8" x14ac:dyDescent="0.3">
      <c r="A51" s="15" t="s">
        <v>87</v>
      </c>
    </row>
    <row r="52" spans="1:8" x14ac:dyDescent="0.3">
      <c r="C52" s="66" t="s">
        <v>88</v>
      </c>
      <c r="D52" s="66"/>
      <c r="E52" s="66"/>
      <c r="G52" s="66" t="s">
        <v>89</v>
      </c>
      <c r="H52" s="66"/>
    </row>
    <row r="53" spans="1:8" x14ac:dyDescent="0.3">
      <c r="A53" t="s">
        <v>48</v>
      </c>
      <c r="B53" t="s">
        <v>6</v>
      </c>
      <c r="C53" s="66">
        <f>C31+C34+C37</f>
        <v>3000</v>
      </c>
      <c r="D53" s="66"/>
      <c r="E53" s="66"/>
      <c r="F53" t="s">
        <v>15</v>
      </c>
      <c r="G53" s="66">
        <f>E22</f>
        <v>5000</v>
      </c>
      <c r="H53" s="66"/>
    </row>
    <row r="54" spans="1:8" x14ac:dyDescent="0.3">
      <c r="A54" t="s">
        <v>50</v>
      </c>
      <c r="B54" t="s">
        <v>7</v>
      </c>
      <c r="C54" s="66">
        <f>C32+C35+C38</f>
        <v>3000</v>
      </c>
      <c r="D54" s="66"/>
      <c r="E54" s="66"/>
      <c r="F54" t="s">
        <v>15</v>
      </c>
      <c r="G54" s="66">
        <f>E22</f>
        <v>5000</v>
      </c>
      <c r="H54" s="66"/>
    </row>
    <row r="55" spans="1:8" x14ac:dyDescent="0.3">
      <c r="A55" t="s">
        <v>49</v>
      </c>
      <c r="B55" t="s">
        <v>8</v>
      </c>
      <c r="C55" s="66">
        <f>C33+C36+C39</f>
        <v>3000</v>
      </c>
      <c r="D55" s="66"/>
      <c r="E55" s="66"/>
      <c r="F55" t="s">
        <v>15</v>
      </c>
      <c r="G55" s="66">
        <f>E22</f>
        <v>5000</v>
      </c>
      <c r="H55" s="66"/>
    </row>
    <row r="57" spans="1:8" x14ac:dyDescent="0.3">
      <c r="A57" s="15" t="s">
        <v>90</v>
      </c>
    </row>
    <row r="58" spans="1:8" x14ac:dyDescent="0.3">
      <c r="C58" s="66" t="s">
        <v>91</v>
      </c>
      <c r="D58" s="66"/>
      <c r="F58" s="66" t="s">
        <v>92</v>
      </c>
      <c r="G58" s="66"/>
    </row>
    <row r="59" spans="1:8" x14ac:dyDescent="0.3">
      <c r="A59" s="66" t="s">
        <v>51</v>
      </c>
      <c r="B59" s="66"/>
      <c r="C59" s="66">
        <f>SUM(C31:C39)</f>
        <v>9000</v>
      </c>
      <c r="D59" s="66"/>
      <c r="E59" t="s">
        <v>15</v>
      </c>
      <c r="F59" s="66">
        <f>E25</f>
        <v>14000</v>
      </c>
      <c r="G59" s="66"/>
    </row>
    <row r="61" spans="1:8" x14ac:dyDescent="0.3">
      <c r="A61" s="15" t="s">
        <v>93</v>
      </c>
    </row>
    <row r="62" spans="1:8" x14ac:dyDescent="0.3">
      <c r="C62" s="66" t="s">
        <v>94</v>
      </c>
      <c r="D62" s="66"/>
      <c r="E62" s="66"/>
    </row>
    <row r="63" spans="1:8" x14ac:dyDescent="0.3">
      <c r="A63" t="s">
        <v>52</v>
      </c>
      <c r="B63" t="s">
        <v>3</v>
      </c>
      <c r="C63" s="66">
        <f>((2*C31)-(4*C32)-(2*C33))</f>
        <v>-4000</v>
      </c>
      <c r="D63" s="66"/>
      <c r="E63" s="66"/>
      <c r="F63" t="s">
        <v>95</v>
      </c>
      <c r="G63" s="23">
        <v>0</v>
      </c>
      <c r="H63" s="23"/>
    </row>
    <row r="64" spans="1:8" x14ac:dyDescent="0.3">
      <c r="A64" t="s">
        <v>53</v>
      </c>
      <c r="B64" t="s">
        <v>4</v>
      </c>
      <c r="C64" s="66">
        <f>((4*C34)-(2*C35))</f>
        <v>2000</v>
      </c>
      <c r="D64" s="66"/>
      <c r="E64" s="66"/>
      <c r="F64" t="s">
        <v>95</v>
      </c>
      <c r="G64" s="23">
        <v>0</v>
      </c>
    </row>
    <row r="65" spans="1:11" x14ac:dyDescent="0.3">
      <c r="A65" t="s">
        <v>54</v>
      </c>
      <c r="B65" t="s">
        <v>5</v>
      </c>
      <c r="C65" s="66">
        <f>((6*C37)+(2*C39))</f>
        <v>8000</v>
      </c>
      <c r="D65" s="66"/>
      <c r="E65" s="66"/>
      <c r="F65" t="s">
        <v>95</v>
      </c>
      <c r="G65" s="23">
        <v>0</v>
      </c>
    </row>
    <row r="67" spans="1:11" x14ac:dyDescent="0.3">
      <c r="A67" s="15" t="s">
        <v>96</v>
      </c>
    </row>
    <row r="69" spans="1:11" x14ac:dyDescent="0.3">
      <c r="C69" s="66" t="s">
        <v>97</v>
      </c>
      <c r="D69" s="66"/>
      <c r="E69" s="66"/>
    </row>
    <row r="70" spans="1:11" x14ac:dyDescent="0.3">
      <c r="A70" s="30" t="s">
        <v>55</v>
      </c>
      <c r="B70" t="s">
        <v>3</v>
      </c>
      <c r="C70" s="66">
        <f>((-0.005*C31)+(0.01*C32)+(0.02*C33))</f>
        <v>25</v>
      </c>
      <c r="D70" s="66"/>
      <c r="E70" s="66"/>
      <c r="F70" t="s">
        <v>15</v>
      </c>
      <c r="G70">
        <v>0</v>
      </c>
    </row>
    <row r="71" spans="1:11" x14ac:dyDescent="0.3">
      <c r="A71" s="30" t="s">
        <v>98</v>
      </c>
      <c r="B71" t="s">
        <v>4</v>
      </c>
      <c r="C71" s="66">
        <f>((-0.015*C34)+(0.01*C36))</f>
        <v>-5</v>
      </c>
      <c r="D71" s="66"/>
      <c r="E71" s="66"/>
      <c r="F71" t="s">
        <v>15</v>
      </c>
      <c r="G71">
        <v>0</v>
      </c>
    </row>
    <row r="72" spans="1:11" x14ac:dyDescent="0.3">
      <c r="A72" s="30" t="s">
        <v>99</v>
      </c>
      <c r="B72" t="s">
        <v>5</v>
      </c>
      <c r="C72" s="66">
        <f>((-0.005*C37)+(0.01*C38)+(0.02*C39))</f>
        <v>25</v>
      </c>
      <c r="D72" s="66"/>
      <c r="E72" s="66"/>
      <c r="F72" t="s">
        <v>15</v>
      </c>
      <c r="G72">
        <v>0</v>
      </c>
    </row>
    <row r="75" spans="1:11" x14ac:dyDescent="0.3">
      <c r="A75" s="31" t="s">
        <v>100</v>
      </c>
    </row>
    <row r="77" spans="1:11" x14ac:dyDescent="0.3">
      <c r="A77" t="s">
        <v>101</v>
      </c>
      <c r="B77" s="22">
        <f>SUM(C40:C42)</f>
        <v>300</v>
      </c>
    </row>
    <row r="79" spans="1:11" x14ac:dyDescent="0.3">
      <c r="B79" t="s">
        <v>103</v>
      </c>
      <c r="C79" t="s">
        <v>104</v>
      </c>
      <c r="D79" t="s">
        <v>105</v>
      </c>
      <c r="E79" t="s">
        <v>106</v>
      </c>
      <c r="F79" t="s">
        <v>107</v>
      </c>
      <c r="G79" t="s">
        <v>108</v>
      </c>
      <c r="H79" t="s">
        <v>109</v>
      </c>
      <c r="I79" t="s">
        <v>110</v>
      </c>
      <c r="J79" t="s">
        <v>111</v>
      </c>
      <c r="K79" t="s">
        <v>112</v>
      </c>
    </row>
    <row r="80" spans="1:11" x14ac:dyDescent="0.3">
      <c r="A80" t="s">
        <v>102</v>
      </c>
      <c r="B80" s="22">
        <f>(C31*(B3-B6-E23))</f>
        <v>21000</v>
      </c>
      <c r="C80" s="22">
        <f>(C34*(C3-B6-E23))</f>
        <v>11000</v>
      </c>
      <c r="D80" s="22">
        <f>(C37*(D3-B6-E23))</f>
        <v>1000</v>
      </c>
      <c r="E80" s="22">
        <f>(C32*(B3-C6-E23))</f>
        <v>31000</v>
      </c>
      <c r="F80" s="22">
        <f>(C35*(C3-C6-E23))</f>
        <v>21000</v>
      </c>
      <c r="G80" s="22">
        <f>(C38*(D3-C6-E23))</f>
        <v>11000</v>
      </c>
      <c r="H80" s="22">
        <f>(C33*(B3-D6-E23))</f>
        <v>41000</v>
      </c>
      <c r="I80" s="22">
        <f>(C36*(C3-D6-E23))</f>
        <v>31000</v>
      </c>
      <c r="J80" s="22">
        <f>(C39*(D3-D6-E23))</f>
        <v>21000</v>
      </c>
      <c r="K80" s="22">
        <f>SUM(B80:J80)</f>
        <v>189000</v>
      </c>
    </row>
    <row r="83" spans="1:2" x14ac:dyDescent="0.3">
      <c r="A83" t="s">
        <v>113</v>
      </c>
      <c r="B83" s="32">
        <f>K80-B77</f>
        <v>188700</v>
      </c>
    </row>
  </sheetData>
  <mergeCells count="35">
    <mergeCell ref="B8:D8"/>
    <mergeCell ref="B12:D12"/>
    <mergeCell ref="A22:D22"/>
    <mergeCell ref="A23:D23"/>
    <mergeCell ref="D31:E33"/>
    <mergeCell ref="D34:E36"/>
    <mergeCell ref="D37:E39"/>
    <mergeCell ref="C46:E46"/>
    <mergeCell ref="A24:D24"/>
    <mergeCell ref="A25:D25"/>
    <mergeCell ref="D30:E30"/>
    <mergeCell ref="C47:E47"/>
    <mergeCell ref="C48:E48"/>
    <mergeCell ref="C49:E49"/>
    <mergeCell ref="C52:E52"/>
    <mergeCell ref="G52:H52"/>
    <mergeCell ref="A59:B59"/>
    <mergeCell ref="C58:D58"/>
    <mergeCell ref="C59:D59"/>
    <mergeCell ref="F58:G58"/>
    <mergeCell ref="F59:G59"/>
    <mergeCell ref="G54:H54"/>
    <mergeCell ref="G55:H55"/>
    <mergeCell ref="C53:E53"/>
    <mergeCell ref="C54:E54"/>
    <mergeCell ref="C55:E55"/>
    <mergeCell ref="G53:H53"/>
    <mergeCell ref="C70:E70"/>
    <mergeCell ref="C71:E71"/>
    <mergeCell ref="C72:E72"/>
    <mergeCell ref="C62:E62"/>
    <mergeCell ref="C63:E63"/>
    <mergeCell ref="C64:E64"/>
    <mergeCell ref="C65:E65"/>
    <mergeCell ref="C69: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65" workbookViewId="0">
      <selection activeCell="K52" sqref="K52"/>
    </sheetView>
  </sheetViews>
  <sheetFormatPr defaultRowHeight="14.4" x14ac:dyDescent="0.3"/>
  <cols>
    <col min="1" max="1" width="31.44140625" customWidth="1"/>
    <col min="2" max="2" width="14.109375" customWidth="1"/>
    <col min="3" max="3" width="15.88671875" customWidth="1"/>
    <col min="4" max="4" width="10.109375" bestFit="1" customWidth="1"/>
    <col min="5" max="5" width="11.109375" bestFit="1" customWidth="1"/>
    <col min="6" max="6" width="11.77734375" customWidth="1"/>
    <col min="7" max="7" width="12.21875" customWidth="1"/>
    <col min="8" max="8" width="21.6640625" customWidth="1"/>
    <col min="9"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3000</v>
      </c>
      <c r="D31" s="67">
        <f>C31+C32+C33</f>
        <v>3000</v>
      </c>
      <c r="E31" s="46"/>
    </row>
    <row r="32" spans="1:5" x14ac:dyDescent="0.3">
      <c r="A32" t="s">
        <v>72</v>
      </c>
      <c r="B32" t="s">
        <v>60</v>
      </c>
      <c r="C32" s="28">
        <v>0</v>
      </c>
      <c r="D32" s="67"/>
      <c r="E32" s="46"/>
    </row>
    <row r="33" spans="1:12" x14ac:dyDescent="0.3">
      <c r="A33" t="s">
        <v>73</v>
      </c>
      <c r="B33" t="s">
        <v>61</v>
      </c>
      <c r="C33" s="28">
        <v>0</v>
      </c>
      <c r="D33" s="67"/>
      <c r="E33" s="46"/>
    </row>
    <row r="34" spans="1:12" x14ac:dyDescent="0.3">
      <c r="A34" t="s">
        <v>75</v>
      </c>
      <c r="B34" t="s">
        <v>62</v>
      </c>
      <c r="C34" s="28">
        <v>2000</v>
      </c>
      <c r="D34" s="67">
        <f>C34+C35+C36</f>
        <v>2000</v>
      </c>
      <c r="E34" s="46"/>
    </row>
    <row r="35" spans="1:12" x14ac:dyDescent="0.3">
      <c r="A35" t="s">
        <v>76</v>
      </c>
      <c r="B35" t="s">
        <v>63</v>
      </c>
      <c r="C35" s="28">
        <v>0</v>
      </c>
      <c r="D35" s="67"/>
      <c r="E35" s="46"/>
    </row>
    <row r="36" spans="1:12" x14ac:dyDescent="0.3">
      <c r="A36" t="s">
        <v>77</v>
      </c>
      <c r="B36" t="s">
        <v>64</v>
      </c>
      <c r="C36" s="28">
        <v>0</v>
      </c>
      <c r="D36" s="67"/>
      <c r="E36" s="46"/>
    </row>
    <row r="37" spans="1:12" x14ac:dyDescent="0.3">
      <c r="A37" t="s">
        <v>79</v>
      </c>
      <c r="B37" t="s">
        <v>67</v>
      </c>
      <c r="C37" s="28">
        <v>1000</v>
      </c>
      <c r="D37" s="67">
        <f>C37+C38+C39</f>
        <v>1000</v>
      </c>
      <c r="E37" s="46"/>
    </row>
    <row r="38" spans="1:12" x14ac:dyDescent="0.3">
      <c r="A38" t="s">
        <v>80</v>
      </c>
      <c r="B38" t="s">
        <v>68</v>
      </c>
      <c r="C38" s="28">
        <v>0</v>
      </c>
      <c r="D38" s="67"/>
      <c r="E38" s="46"/>
    </row>
    <row r="39" spans="1:12" x14ac:dyDescent="0.3">
      <c r="A39" t="s">
        <v>81</v>
      </c>
      <c r="B39" t="s">
        <v>69</v>
      </c>
      <c r="C39" s="28">
        <v>0</v>
      </c>
      <c r="D39" s="67"/>
      <c r="E39" s="46"/>
    </row>
    <row r="40" spans="1:12" x14ac:dyDescent="0.3">
      <c r="A40" t="s">
        <v>74</v>
      </c>
      <c r="B40" t="s">
        <v>65</v>
      </c>
      <c r="C40" s="28">
        <v>0</v>
      </c>
      <c r="D40" s="29"/>
      <c r="E40" s="19"/>
    </row>
    <row r="41" spans="1:12" x14ac:dyDescent="0.3">
      <c r="A41" t="s">
        <v>78</v>
      </c>
      <c r="B41" t="s">
        <v>66</v>
      </c>
      <c r="C41" s="28">
        <v>0</v>
      </c>
      <c r="D41" s="29"/>
      <c r="E41" s="19"/>
    </row>
    <row r="42" spans="1:12" x14ac:dyDescent="0.3">
      <c r="A42" t="s">
        <v>82</v>
      </c>
      <c r="B42" t="s">
        <v>70</v>
      </c>
      <c r="C42" s="28">
        <v>0</v>
      </c>
      <c r="D42" s="29"/>
      <c r="E42" s="19"/>
    </row>
    <row r="44" spans="1:12" x14ac:dyDescent="0.3">
      <c r="A44" s="15" t="s">
        <v>84</v>
      </c>
    </row>
    <row r="45" spans="1:12" ht="15" thickBot="1" x14ac:dyDescent="0.35">
      <c r="A45" s="15"/>
    </row>
    <row r="46" spans="1:12" x14ac:dyDescent="0.3">
      <c r="A46" s="15"/>
      <c r="C46" s="66" t="s">
        <v>85</v>
      </c>
      <c r="D46" s="66"/>
      <c r="E46" s="66"/>
      <c r="G46" t="s">
        <v>20</v>
      </c>
      <c r="J46" s="33">
        <f>C47</f>
        <v>3000</v>
      </c>
      <c r="K46" s="34">
        <f>C48</f>
        <v>2000</v>
      </c>
      <c r="L46" s="35">
        <f>C49</f>
        <v>1000</v>
      </c>
    </row>
    <row r="47" spans="1:12" x14ac:dyDescent="0.3">
      <c r="A47" t="s">
        <v>45</v>
      </c>
      <c r="B47" t="s">
        <v>3</v>
      </c>
      <c r="C47" s="66">
        <f>(C31+C32+C33-(10*C40))</f>
        <v>3000</v>
      </c>
      <c r="D47" s="66"/>
      <c r="E47" s="66"/>
      <c r="F47" s="30" t="s">
        <v>86</v>
      </c>
      <c r="G47">
        <v>3000</v>
      </c>
      <c r="J47" s="36" t="s">
        <v>86</v>
      </c>
      <c r="K47" s="37" t="s">
        <v>86</v>
      </c>
      <c r="L47" s="38" t="s">
        <v>86</v>
      </c>
    </row>
    <row r="48" spans="1:12" ht="15" thickBot="1" x14ac:dyDescent="0.35">
      <c r="A48" t="s">
        <v>46</v>
      </c>
      <c r="B48" t="s">
        <v>4</v>
      </c>
      <c r="C48" s="66">
        <f>((C34+C35+C36)-(10*C41))</f>
        <v>2000</v>
      </c>
      <c r="D48" s="66"/>
      <c r="E48" s="66"/>
      <c r="F48" t="s">
        <v>86</v>
      </c>
      <c r="G48">
        <v>2000</v>
      </c>
      <c r="J48" s="39">
        <f>G47</f>
        <v>3000</v>
      </c>
      <c r="K48" s="40">
        <f>G48</f>
        <v>2000</v>
      </c>
      <c r="L48" s="41">
        <f>G49</f>
        <v>1000</v>
      </c>
    </row>
    <row r="49" spans="1:8" x14ac:dyDescent="0.3">
      <c r="A49" t="s">
        <v>47</v>
      </c>
      <c r="B49" t="s">
        <v>5</v>
      </c>
      <c r="C49" s="66">
        <f>((C37+C38+C39)-(10*C42))</f>
        <v>1000</v>
      </c>
      <c r="D49" s="66"/>
      <c r="E49" s="66"/>
      <c r="F49" t="s">
        <v>86</v>
      </c>
      <c r="G49">
        <v>1000</v>
      </c>
    </row>
    <row r="51" spans="1:8" x14ac:dyDescent="0.3">
      <c r="A51" s="15" t="s">
        <v>87</v>
      </c>
    </row>
    <row r="52" spans="1:8" x14ac:dyDescent="0.3">
      <c r="C52" s="66" t="s">
        <v>88</v>
      </c>
      <c r="D52" s="66"/>
      <c r="E52" s="66"/>
      <c r="G52" s="66" t="s">
        <v>89</v>
      </c>
      <c r="H52" s="66"/>
    </row>
    <row r="53" spans="1:8" x14ac:dyDescent="0.3">
      <c r="A53" t="s">
        <v>48</v>
      </c>
      <c r="B53" t="s">
        <v>6</v>
      </c>
      <c r="C53" s="66">
        <f>C31+C34+C37</f>
        <v>6000</v>
      </c>
      <c r="D53" s="66"/>
      <c r="E53" s="66"/>
      <c r="F53" t="s">
        <v>15</v>
      </c>
      <c r="G53" s="66">
        <f>E22</f>
        <v>5000</v>
      </c>
      <c r="H53" s="66"/>
    </row>
    <row r="54" spans="1:8" x14ac:dyDescent="0.3">
      <c r="A54" t="s">
        <v>50</v>
      </c>
      <c r="B54" t="s">
        <v>7</v>
      </c>
      <c r="C54" s="66">
        <f>C32+C35+C38</f>
        <v>0</v>
      </c>
      <c r="D54" s="66"/>
      <c r="E54" s="66"/>
      <c r="F54" t="s">
        <v>15</v>
      </c>
      <c r="G54" s="66">
        <f>E22</f>
        <v>5000</v>
      </c>
      <c r="H54" s="66"/>
    </row>
    <row r="55" spans="1:8" x14ac:dyDescent="0.3">
      <c r="A55" t="s">
        <v>49</v>
      </c>
      <c r="B55" t="s">
        <v>8</v>
      </c>
      <c r="C55" s="66">
        <f>C33+C36+C39</f>
        <v>0</v>
      </c>
      <c r="D55" s="66"/>
      <c r="E55" s="66"/>
      <c r="F55" t="s">
        <v>15</v>
      </c>
      <c r="G55" s="66">
        <f>E22</f>
        <v>5000</v>
      </c>
      <c r="H55" s="66"/>
    </row>
    <row r="57" spans="1:8" x14ac:dyDescent="0.3">
      <c r="A57" s="15" t="s">
        <v>90</v>
      </c>
    </row>
    <row r="58" spans="1:8" x14ac:dyDescent="0.3">
      <c r="C58" s="66" t="s">
        <v>91</v>
      </c>
      <c r="D58" s="66"/>
      <c r="F58" s="66" t="s">
        <v>92</v>
      </c>
      <c r="G58" s="66"/>
    </row>
    <row r="59" spans="1:8" x14ac:dyDescent="0.3">
      <c r="A59" s="66" t="s">
        <v>51</v>
      </c>
      <c r="B59" s="66"/>
      <c r="C59" s="66">
        <f>SUM(C31:C39)</f>
        <v>6000</v>
      </c>
      <c r="D59" s="66"/>
      <c r="E59" t="s">
        <v>15</v>
      </c>
      <c r="F59" s="66">
        <f>E25</f>
        <v>14000</v>
      </c>
      <c r="G59" s="66"/>
    </row>
    <row r="61" spans="1:8" x14ac:dyDescent="0.3">
      <c r="A61" s="15" t="s">
        <v>93</v>
      </c>
    </row>
    <row r="62" spans="1:8" x14ac:dyDescent="0.3">
      <c r="C62" s="66" t="s">
        <v>94</v>
      </c>
      <c r="D62" s="66"/>
      <c r="E62" s="66"/>
    </row>
    <row r="63" spans="1:8" x14ac:dyDescent="0.3">
      <c r="A63" t="s">
        <v>52</v>
      </c>
      <c r="B63" t="s">
        <v>3</v>
      </c>
      <c r="C63" s="66">
        <f>((2*C31)-(4*C32)-(2*C33))</f>
        <v>6000</v>
      </c>
      <c r="D63" s="66"/>
      <c r="E63" s="66"/>
      <c r="F63" t="s">
        <v>95</v>
      </c>
      <c r="G63" s="23">
        <v>0</v>
      </c>
      <c r="H63" s="23"/>
    </row>
    <row r="64" spans="1:8" x14ac:dyDescent="0.3">
      <c r="A64" t="s">
        <v>53</v>
      </c>
      <c r="B64" t="s">
        <v>4</v>
      </c>
      <c r="C64" s="66">
        <f>((4*C34)-(2*C35))</f>
        <v>8000</v>
      </c>
      <c r="D64" s="66"/>
      <c r="E64" s="66"/>
      <c r="F64" t="s">
        <v>95</v>
      </c>
      <c r="G64" s="23">
        <v>0</v>
      </c>
    </row>
    <row r="65" spans="1:11" x14ac:dyDescent="0.3">
      <c r="A65" t="s">
        <v>54</v>
      </c>
      <c r="B65" t="s">
        <v>5</v>
      </c>
      <c r="C65" s="66">
        <f>((6*C37)+(2*C39))</f>
        <v>6000</v>
      </c>
      <c r="D65" s="66"/>
      <c r="E65" s="66"/>
      <c r="F65" t="s">
        <v>95</v>
      </c>
      <c r="G65" s="23">
        <v>0</v>
      </c>
    </row>
    <row r="67" spans="1:11" x14ac:dyDescent="0.3">
      <c r="A67" s="15" t="s">
        <v>96</v>
      </c>
    </row>
    <row r="69" spans="1:11" x14ac:dyDescent="0.3">
      <c r="C69" s="66" t="s">
        <v>97</v>
      </c>
      <c r="D69" s="66"/>
      <c r="E69" s="66"/>
    </row>
    <row r="70" spans="1:11" x14ac:dyDescent="0.3">
      <c r="A70" s="30" t="s">
        <v>55</v>
      </c>
      <c r="B70" t="s">
        <v>3</v>
      </c>
      <c r="C70" s="66">
        <f>((-0.005*C31)+(0.01*C32)+(0.02*C33))</f>
        <v>-15</v>
      </c>
      <c r="D70" s="66"/>
      <c r="E70" s="66"/>
      <c r="F70" t="s">
        <v>15</v>
      </c>
      <c r="G70">
        <v>0</v>
      </c>
    </row>
    <row r="71" spans="1:11" x14ac:dyDescent="0.3">
      <c r="A71" s="30" t="s">
        <v>98</v>
      </c>
      <c r="B71" t="s">
        <v>4</v>
      </c>
      <c r="C71" s="66">
        <f>((-0.015*C34)+(0.01*C36))</f>
        <v>-30</v>
      </c>
      <c r="D71" s="66"/>
      <c r="E71" s="66"/>
      <c r="F71" t="s">
        <v>15</v>
      </c>
      <c r="G71">
        <v>0</v>
      </c>
    </row>
    <row r="72" spans="1:11" x14ac:dyDescent="0.3">
      <c r="A72" s="30" t="s">
        <v>99</v>
      </c>
      <c r="B72" t="s">
        <v>5</v>
      </c>
      <c r="C72" s="66">
        <f>((-0.005*C37)+(0.01*C38)+(0.02*C39))</f>
        <v>-5</v>
      </c>
      <c r="D72" s="66"/>
      <c r="E72" s="66"/>
      <c r="F72" t="s">
        <v>15</v>
      </c>
      <c r="G72">
        <v>0</v>
      </c>
    </row>
    <row r="75" spans="1:11" x14ac:dyDescent="0.3">
      <c r="A75" s="31" t="s">
        <v>100</v>
      </c>
    </row>
    <row r="77" spans="1:11" x14ac:dyDescent="0.3">
      <c r="A77" t="s">
        <v>101</v>
      </c>
      <c r="B77" s="22">
        <f>SUM(C40:C42)</f>
        <v>0</v>
      </c>
    </row>
    <row r="79" spans="1:11" x14ac:dyDescent="0.3">
      <c r="B79" t="s">
        <v>103</v>
      </c>
      <c r="C79" t="s">
        <v>104</v>
      </c>
      <c r="D79" t="s">
        <v>105</v>
      </c>
      <c r="E79" t="s">
        <v>106</v>
      </c>
      <c r="F79" t="s">
        <v>107</v>
      </c>
      <c r="G79" t="s">
        <v>108</v>
      </c>
      <c r="H79" t="s">
        <v>109</v>
      </c>
      <c r="I79" t="s">
        <v>110</v>
      </c>
      <c r="J79" t="s">
        <v>111</v>
      </c>
      <c r="K79" t="s">
        <v>112</v>
      </c>
    </row>
    <row r="80" spans="1:11" x14ac:dyDescent="0.3">
      <c r="A80" t="s">
        <v>102</v>
      </c>
      <c r="B80" s="22">
        <f>(C31*(B3-B6-E23))</f>
        <v>63000</v>
      </c>
      <c r="C80" s="22">
        <f>(C34*(C3-B6-E23))</f>
        <v>22000</v>
      </c>
      <c r="D80" s="22">
        <f>(C37*(D3-B6-E23))</f>
        <v>1000</v>
      </c>
      <c r="E80" s="22">
        <f>(C32*(B3-C6-E23))</f>
        <v>0</v>
      </c>
      <c r="F80" s="22">
        <f>(C35*(C3-C6-E23))</f>
        <v>0</v>
      </c>
      <c r="G80" s="22">
        <f>(C38*(D3-C6-E23))</f>
        <v>0</v>
      </c>
      <c r="H80" s="22">
        <f>(C33*(B3-D6-E23))</f>
        <v>0</v>
      </c>
      <c r="I80" s="22">
        <f>(C36*(C3-D6-E23))</f>
        <v>0</v>
      </c>
      <c r="J80" s="22">
        <f>(C39*(D3-D6-E23))</f>
        <v>0</v>
      </c>
      <c r="K80" s="22">
        <f>SUM(B80:J80)</f>
        <v>86000</v>
      </c>
    </row>
    <row r="83" spans="1:2" x14ac:dyDescent="0.3">
      <c r="A83" t="s">
        <v>113</v>
      </c>
      <c r="B83" s="32">
        <f>K80-B77</f>
        <v>86000</v>
      </c>
    </row>
  </sheetData>
  <mergeCells count="35">
    <mergeCell ref="C47:E47"/>
    <mergeCell ref="B8:D8"/>
    <mergeCell ref="B12:D12"/>
    <mergeCell ref="A22:D22"/>
    <mergeCell ref="A23:D23"/>
    <mergeCell ref="A24:D24"/>
    <mergeCell ref="A25:D25"/>
    <mergeCell ref="D30:E30"/>
    <mergeCell ref="D31:E33"/>
    <mergeCell ref="D34:E36"/>
    <mergeCell ref="D37:E39"/>
    <mergeCell ref="C46:E46"/>
    <mergeCell ref="C48:E48"/>
    <mergeCell ref="C49:E49"/>
    <mergeCell ref="C52:E52"/>
    <mergeCell ref="G52:H52"/>
    <mergeCell ref="C53:E53"/>
    <mergeCell ref="G53:H53"/>
    <mergeCell ref="C64:E64"/>
    <mergeCell ref="C54:E54"/>
    <mergeCell ref="G54:H54"/>
    <mergeCell ref="C55:E55"/>
    <mergeCell ref="G55:H55"/>
    <mergeCell ref="C58:D58"/>
    <mergeCell ref="F58:G58"/>
    <mergeCell ref="A59:B59"/>
    <mergeCell ref="C59:D59"/>
    <mergeCell ref="F59:G59"/>
    <mergeCell ref="C62:E62"/>
    <mergeCell ref="C63:E63"/>
    <mergeCell ref="C65:E65"/>
    <mergeCell ref="C69:E69"/>
    <mergeCell ref="C70:E70"/>
    <mergeCell ref="C71:E71"/>
    <mergeCell ref="C72:E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65" workbookViewId="0">
      <selection activeCell="I60" sqref="I60"/>
    </sheetView>
  </sheetViews>
  <sheetFormatPr defaultRowHeight="14.4" x14ac:dyDescent="0.3"/>
  <cols>
    <col min="1" max="1" width="31.44140625" customWidth="1"/>
    <col min="2" max="2" width="14.109375" customWidth="1"/>
    <col min="3" max="3" width="15.88671875" customWidth="1"/>
    <col min="4" max="4" width="10.109375" bestFit="1" customWidth="1"/>
    <col min="5" max="5" width="14" customWidth="1"/>
    <col min="6" max="6" width="11.77734375" customWidth="1"/>
    <col min="7" max="7" width="12.21875" customWidth="1"/>
    <col min="8" max="8" width="21.6640625" customWidth="1"/>
    <col min="9"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2000</v>
      </c>
      <c r="D31" s="67">
        <f>C31+C32+C33</f>
        <v>12000</v>
      </c>
      <c r="E31" s="46"/>
    </row>
    <row r="32" spans="1:5" x14ac:dyDescent="0.3">
      <c r="A32" t="s">
        <v>72</v>
      </c>
      <c r="B32" t="s">
        <v>60</v>
      </c>
      <c r="C32" s="28">
        <v>5000</v>
      </c>
      <c r="D32" s="67"/>
      <c r="E32" s="46"/>
    </row>
    <row r="33" spans="1:12" x14ac:dyDescent="0.3">
      <c r="A33" t="s">
        <v>73</v>
      </c>
      <c r="B33" t="s">
        <v>61</v>
      </c>
      <c r="C33" s="28">
        <v>5000</v>
      </c>
      <c r="D33" s="67"/>
      <c r="E33" s="46"/>
    </row>
    <row r="34" spans="1:12" x14ac:dyDescent="0.3">
      <c r="A34" t="s">
        <v>75</v>
      </c>
      <c r="B34" t="s">
        <v>62</v>
      </c>
      <c r="C34" s="28">
        <v>2000</v>
      </c>
      <c r="D34" s="67">
        <f>C34+C35+C36</f>
        <v>2000</v>
      </c>
      <c r="E34" s="46"/>
    </row>
    <row r="35" spans="1:12" x14ac:dyDescent="0.3">
      <c r="A35" t="s">
        <v>76</v>
      </c>
      <c r="B35" t="s">
        <v>63</v>
      </c>
      <c r="C35" s="28">
        <v>0</v>
      </c>
      <c r="D35" s="67"/>
      <c r="E35" s="46"/>
    </row>
    <row r="36" spans="1:12" x14ac:dyDescent="0.3">
      <c r="A36" t="s">
        <v>77</v>
      </c>
      <c r="B36" t="s">
        <v>64</v>
      </c>
      <c r="C36" s="28">
        <v>0</v>
      </c>
      <c r="D36" s="67"/>
      <c r="E36" s="46"/>
    </row>
    <row r="37" spans="1:12" x14ac:dyDescent="0.3">
      <c r="A37" t="s">
        <v>79</v>
      </c>
      <c r="B37" t="s">
        <v>67</v>
      </c>
      <c r="C37" s="28">
        <v>1000</v>
      </c>
      <c r="D37" s="67">
        <f>C37+C38+C39</f>
        <v>1000</v>
      </c>
      <c r="E37" s="46"/>
    </row>
    <row r="38" spans="1:12" x14ac:dyDescent="0.3">
      <c r="A38" t="s">
        <v>80</v>
      </c>
      <c r="B38" t="s">
        <v>68</v>
      </c>
      <c r="C38" s="28">
        <v>0</v>
      </c>
      <c r="D38" s="67"/>
      <c r="E38" s="46"/>
    </row>
    <row r="39" spans="1:12" x14ac:dyDescent="0.3">
      <c r="A39" t="s">
        <v>81</v>
      </c>
      <c r="B39" t="s">
        <v>69</v>
      </c>
      <c r="C39" s="28">
        <v>0</v>
      </c>
      <c r="D39" s="67"/>
      <c r="E39" s="46"/>
    </row>
    <row r="40" spans="1:12" x14ac:dyDescent="0.3">
      <c r="A40" t="s">
        <v>74</v>
      </c>
      <c r="B40" t="s">
        <v>65</v>
      </c>
      <c r="C40" s="28">
        <v>900</v>
      </c>
      <c r="D40" s="29"/>
      <c r="E40" s="19"/>
    </row>
    <row r="41" spans="1:12" x14ac:dyDescent="0.3">
      <c r="A41" t="s">
        <v>78</v>
      </c>
      <c r="B41" t="s">
        <v>66</v>
      </c>
      <c r="C41" s="28">
        <v>0</v>
      </c>
      <c r="D41" s="29"/>
      <c r="E41" s="19"/>
    </row>
    <row r="42" spans="1:12" x14ac:dyDescent="0.3">
      <c r="A42" t="s">
        <v>82</v>
      </c>
      <c r="B42" t="s">
        <v>70</v>
      </c>
      <c r="C42" s="28">
        <v>0</v>
      </c>
      <c r="D42" s="29"/>
      <c r="E42" s="19"/>
    </row>
    <row r="44" spans="1:12" x14ac:dyDescent="0.3">
      <c r="A44" s="15" t="s">
        <v>84</v>
      </c>
    </row>
    <row r="45" spans="1:12" ht="15" thickBot="1" x14ac:dyDescent="0.35">
      <c r="A45" s="15"/>
    </row>
    <row r="46" spans="1:12" x14ac:dyDescent="0.3">
      <c r="A46" s="15"/>
      <c r="C46" s="66" t="s">
        <v>85</v>
      </c>
      <c r="D46" s="66"/>
      <c r="E46" s="66"/>
      <c r="G46" t="s">
        <v>20</v>
      </c>
      <c r="J46" s="33">
        <f>C47</f>
        <v>3000</v>
      </c>
      <c r="K46" s="34">
        <f>C48</f>
        <v>2000</v>
      </c>
      <c r="L46" s="35">
        <f>C49</f>
        <v>1000</v>
      </c>
    </row>
    <row r="47" spans="1:12" x14ac:dyDescent="0.3">
      <c r="A47" t="s">
        <v>45</v>
      </c>
      <c r="B47" t="s">
        <v>3</v>
      </c>
      <c r="C47" s="66">
        <f>(C31+C32+C33-(10*C40))</f>
        <v>3000</v>
      </c>
      <c r="D47" s="66"/>
      <c r="E47" s="66"/>
      <c r="F47" s="30" t="s">
        <v>86</v>
      </c>
      <c r="G47">
        <v>3000</v>
      </c>
      <c r="J47" s="36" t="s">
        <v>86</v>
      </c>
      <c r="K47" s="37" t="s">
        <v>86</v>
      </c>
      <c r="L47" s="38" t="s">
        <v>86</v>
      </c>
    </row>
    <row r="48" spans="1:12" ht="15" thickBot="1" x14ac:dyDescent="0.35">
      <c r="A48" t="s">
        <v>46</v>
      </c>
      <c r="B48" t="s">
        <v>4</v>
      </c>
      <c r="C48" s="66">
        <f>((C34+C35+C36)-(10*C41))</f>
        <v>2000</v>
      </c>
      <c r="D48" s="66"/>
      <c r="E48" s="66"/>
      <c r="F48" t="s">
        <v>86</v>
      </c>
      <c r="G48">
        <v>2000</v>
      </c>
      <c r="J48" s="39">
        <f>G47</f>
        <v>3000</v>
      </c>
      <c r="K48" s="40">
        <f>G48</f>
        <v>2000</v>
      </c>
      <c r="L48" s="41">
        <f>G49</f>
        <v>1000</v>
      </c>
    </row>
    <row r="49" spans="1:12" x14ac:dyDescent="0.3">
      <c r="A49" t="s">
        <v>47</v>
      </c>
      <c r="B49" t="s">
        <v>5</v>
      </c>
      <c r="C49" s="66">
        <f>((C37+C38+C39)-(10*C42))</f>
        <v>1000</v>
      </c>
      <c r="D49" s="66"/>
      <c r="E49" s="66"/>
      <c r="F49" t="s">
        <v>86</v>
      </c>
      <c r="G49">
        <v>1000</v>
      </c>
    </row>
    <row r="51" spans="1:12" x14ac:dyDescent="0.3">
      <c r="A51" s="15" t="s">
        <v>87</v>
      </c>
    </row>
    <row r="52" spans="1:12" ht="15" thickBot="1" x14ac:dyDescent="0.35">
      <c r="C52" s="66" t="s">
        <v>88</v>
      </c>
      <c r="D52" s="66"/>
      <c r="E52" s="66"/>
      <c r="G52" s="66" t="s">
        <v>89</v>
      </c>
      <c r="H52" s="66"/>
    </row>
    <row r="53" spans="1:12" x14ac:dyDescent="0.3">
      <c r="A53" t="s">
        <v>48</v>
      </c>
      <c r="B53" t="s">
        <v>6</v>
      </c>
      <c r="C53" s="66">
        <f>C31+C34+C37</f>
        <v>5000</v>
      </c>
      <c r="D53" s="66"/>
      <c r="E53" s="66"/>
      <c r="F53" t="s">
        <v>15</v>
      </c>
      <c r="G53" s="66">
        <f>E22</f>
        <v>5000</v>
      </c>
      <c r="H53" s="66"/>
      <c r="J53" s="33">
        <f>C53</f>
        <v>5000</v>
      </c>
      <c r="K53" s="34">
        <f>C54</f>
        <v>5000</v>
      </c>
      <c r="L53" s="35">
        <f>C55</f>
        <v>5000</v>
      </c>
    </row>
    <row r="54" spans="1:12" x14ac:dyDescent="0.3">
      <c r="A54" t="s">
        <v>50</v>
      </c>
      <c r="B54" t="s">
        <v>7</v>
      </c>
      <c r="C54" s="66">
        <f>C32+C35+C38</f>
        <v>5000</v>
      </c>
      <c r="D54" s="66"/>
      <c r="E54" s="66"/>
      <c r="F54" t="s">
        <v>15</v>
      </c>
      <c r="G54" s="66">
        <f>E22</f>
        <v>5000</v>
      </c>
      <c r="H54" s="66"/>
      <c r="J54" s="36" t="s">
        <v>15</v>
      </c>
      <c r="K54" s="37" t="s">
        <v>15</v>
      </c>
      <c r="L54" s="38" t="s">
        <v>15</v>
      </c>
    </row>
    <row r="55" spans="1:12" ht="15" thickBot="1" x14ac:dyDescent="0.35">
      <c r="A55" t="s">
        <v>49</v>
      </c>
      <c r="B55" t="s">
        <v>8</v>
      </c>
      <c r="C55" s="66">
        <f>C33+C36+C39</f>
        <v>5000</v>
      </c>
      <c r="D55" s="66"/>
      <c r="E55" s="66"/>
      <c r="F55" t="s">
        <v>15</v>
      </c>
      <c r="G55" s="66">
        <f>E22</f>
        <v>5000</v>
      </c>
      <c r="H55" s="66"/>
      <c r="J55" s="39">
        <f>G53</f>
        <v>5000</v>
      </c>
      <c r="K55" s="40">
        <f>G54</f>
        <v>5000</v>
      </c>
      <c r="L55" s="41">
        <f>G55</f>
        <v>5000</v>
      </c>
    </row>
    <row r="57" spans="1:12" x14ac:dyDescent="0.3">
      <c r="A57" s="15" t="s">
        <v>90</v>
      </c>
    </row>
    <row r="58" spans="1:12" x14ac:dyDescent="0.3">
      <c r="C58" s="66" t="s">
        <v>91</v>
      </c>
      <c r="D58" s="66"/>
      <c r="F58" s="66" t="s">
        <v>92</v>
      </c>
      <c r="G58" s="66"/>
    </row>
    <row r="59" spans="1:12" x14ac:dyDescent="0.3">
      <c r="A59" s="66" t="s">
        <v>51</v>
      </c>
      <c r="B59" s="66"/>
      <c r="C59" s="66">
        <f>SUM(C31:C39)</f>
        <v>15000</v>
      </c>
      <c r="D59" s="66"/>
      <c r="E59" t="s">
        <v>15</v>
      </c>
      <c r="F59" s="66">
        <f>E25</f>
        <v>14000</v>
      </c>
      <c r="G59" s="66"/>
    </row>
    <row r="61" spans="1:12" x14ac:dyDescent="0.3">
      <c r="A61" s="15" t="s">
        <v>93</v>
      </c>
    </row>
    <row r="62" spans="1:12" x14ac:dyDescent="0.3">
      <c r="C62" s="66" t="s">
        <v>94</v>
      </c>
      <c r="D62" s="66"/>
      <c r="E62" s="66"/>
    </row>
    <row r="63" spans="1:12" x14ac:dyDescent="0.3">
      <c r="A63" t="s">
        <v>52</v>
      </c>
      <c r="B63" t="s">
        <v>3</v>
      </c>
      <c r="C63" s="66">
        <f>((2*C31)-(4*C32)-(2*C33))</f>
        <v>-26000</v>
      </c>
      <c r="D63" s="66"/>
      <c r="E63" s="66"/>
      <c r="F63" t="s">
        <v>95</v>
      </c>
      <c r="G63" s="23">
        <v>0</v>
      </c>
      <c r="H63" s="23"/>
    </row>
    <row r="64" spans="1:12" x14ac:dyDescent="0.3">
      <c r="A64" t="s">
        <v>53</v>
      </c>
      <c r="B64" t="s">
        <v>4</v>
      </c>
      <c r="C64" s="66">
        <f>((4*C34)-(2*C35))</f>
        <v>8000</v>
      </c>
      <c r="D64" s="66"/>
      <c r="E64" s="66"/>
      <c r="F64" t="s">
        <v>95</v>
      </c>
      <c r="G64" s="23">
        <v>0</v>
      </c>
    </row>
    <row r="65" spans="1:11" x14ac:dyDescent="0.3">
      <c r="A65" t="s">
        <v>54</v>
      </c>
      <c r="B65" t="s">
        <v>5</v>
      </c>
      <c r="C65" s="66">
        <f>((6*C37)+(2*C39))</f>
        <v>6000</v>
      </c>
      <c r="D65" s="66"/>
      <c r="E65" s="66"/>
      <c r="F65" t="s">
        <v>95</v>
      </c>
      <c r="G65" s="23">
        <v>0</v>
      </c>
    </row>
    <row r="67" spans="1:11" x14ac:dyDescent="0.3">
      <c r="A67" s="15" t="s">
        <v>96</v>
      </c>
    </row>
    <row r="69" spans="1:11" x14ac:dyDescent="0.3">
      <c r="C69" s="66" t="s">
        <v>97</v>
      </c>
      <c r="D69" s="66"/>
      <c r="E69" s="66"/>
    </row>
    <row r="70" spans="1:11" x14ac:dyDescent="0.3">
      <c r="A70" s="30" t="s">
        <v>55</v>
      </c>
      <c r="B70" t="s">
        <v>3</v>
      </c>
      <c r="C70" s="66">
        <f>((-0.005*C31)+(0.01*C32)+(0.02*C33))</f>
        <v>140</v>
      </c>
      <c r="D70" s="66"/>
      <c r="E70" s="66"/>
      <c r="F70" t="s">
        <v>15</v>
      </c>
      <c r="G70">
        <v>0</v>
      </c>
    </row>
    <row r="71" spans="1:11" x14ac:dyDescent="0.3">
      <c r="A71" s="30" t="s">
        <v>98</v>
      </c>
      <c r="B71" t="s">
        <v>4</v>
      </c>
      <c r="C71" s="66">
        <f>((-0.015*C34)+(0.01*C36))</f>
        <v>-30</v>
      </c>
      <c r="D71" s="66"/>
      <c r="E71" s="66"/>
      <c r="F71" t="s">
        <v>15</v>
      </c>
      <c r="G71">
        <v>0</v>
      </c>
    </row>
    <row r="72" spans="1:11" x14ac:dyDescent="0.3">
      <c r="A72" s="30" t="s">
        <v>99</v>
      </c>
      <c r="B72" t="s">
        <v>5</v>
      </c>
      <c r="C72" s="66">
        <f>((-0.005*C37)+(0.01*C38)+(0.02*C39))</f>
        <v>-5</v>
      </c>
      <c r="D72" s="66"/>
      <c r="E72" s="66"/>
      <c r="F72" t="s">
        <v>15</v>
      </c>
      <c r="G72">
        <v>0</v>
      </c>
    </row>
    <row r="75" spans="1:11" x14ac:dyDescent="0.3">
      <c r="A75" s="31" t="s">
        <v>100</v>
      </c>
    </row>
    <row r="77" spans="1:11" x14ac:dyDescent="0.3">
      <c r="A77" t="s">
        <v>101</v>
      </c>
      <c r="B77" s="22">
        <f>SUM(C40:C42)</f>
        <v>900</v>
      </c>
    </row>
    <row r="79" spans="1:11" x14ac:dyDescent="0.3">
      <c r="B79" t="s">
        <v>103</v>
      </c>
      <c r="C79" t="s">
        <v>104</v>
      </c>
      <c r="D79" t="s">
        <v>105</v>
      </c>
      <c r="E79" t="s">
        <v>106</v>
      </c>
      <c r="F79" t="s">
        <v>107</v>
      </c>
      <c r="G79" t="s">
        <v>108</v>
      </c>
      <c r="H79" t="s">
        <v>109</v>
      </c>
      <c r="I79" t="s">
        <v>110</v>
      </c>
      <c r="J79" t="s">
        <v>111</v>
      </c>
      <c r="K79" t="s">
        <v>112</v>
      </c>
    </row>
    <row r="80" spans="1:11" x14ac:dyDescent="0.3">
      <c r="A80" t="s">
        <v>102</v>
      </c>
      <c r="B80" s="22">
        <f>(C31*(B3-B6-E23))</f>
        <v>42000</v>
      </c>
      <c r="C80" s="22">
        <f>(C34*(C3-B6-E23))</f>
        <v>22000</v>
      </c>
      <c r="D80" s="22">
        <f>(C37*(D3-B6-E23))</f>
        <v>1000</v>
      </c>
      <c r="E80" s="22">
        <f>(C32*(B3-C6-E23))</f>
        <v>155000</v>
      </c>
      <c r="F80" s="22">
        <f>(C35*(C3-C6-E23))</f>
        <v>0</v>
      </c>
      <c r="G80" s="22">
        <f>(C38*(D3-C6-E23))</f>
        <v>0</v>
      </c>
      <c r="H80" s="22">
        <f>(C33*(B3-D6-E23))</f>
        <v>205000</v>
      </c>
      <c r="I80" s="22">
        <f>(C36*(C3-D6-E23))</f>
        <v>0</v>
      </c>
      <c r="J80" s="22">
        <f>(C39*(D3-D6-E23))</f>
        <v>0</v>
      </c>
      <c r="K80" s="22">
        <f>SUM(B80:J80)</f>
        <v>425000</v>
      </c>
    </row>
    <row r="83" spans="1:2" x14ac:dyDescent="0.3">
      <c r="A83" t="s">
        <v>113</v>
      </c>
      <c r="B83" s="32">
        <f>K80-B77</f>
        <v>424100</v>
      </c>
    </row>
  </sheetData>
  <mergeCells count="35">
    <mergeCell ref="C47:E47"/>
    <mergeCell ref="B8:D8"/>
    <mergeCell ref="B12:D12"/>
    <mergeCell ref="A22:D22"/>
    <mergeCell ref="A23:D23"/>
    <mergeCell ref="A24:D24"/>
    <mergeCell ref="A25:D25"/>
    <mergeCell ref="D30:E30"/>
    <mergeCell ref="D31:E33"/>
    <mergeCell ref="D34:E36"/>
    <mergeCell ref="D37:E39"/>
    <mergeCell ref="C46:E46"/>
    <mergeCell ref="C48:E48"/>
    <mergeCell ref="C49:E49"/>
    <mergeCell ref="C52:E52"/>
    <mergeCell ref="G52:H52"/>
    <mergeCell ref="C53:E53"/>
    <mergeCell ref="G53:H53"/>
    <mergeCell ref="C64:E64"/>
    <mergeCell ref="C54:E54"/>
    <mergeCell ref="G54:H54"/>
    <mergeCell ref="C55:E55"/>
    <mergeCell ref="G55:H55"/>
    <mergeCell ref="C58:D58"/>
    <mergeCell ref="F58:G58"/>
    <mergeCell ref="A59:B59"/>
    <mergeCell ref="C59:D59"/>
    <mergeCell ref="F59:G59"/>
    <mergeCell ref="C62:E62"/>
    <mergeCell ref="C63:E63"/>
    <mergeCell ref="C65:E65"/>
    <mergeCell ref="C69:E69"/>
    <mergeCell ref="C70:E70"/>
    <mergeCell ref="C71:E71"/>
    <mergeCell ref="C72:E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67" workbookViewId="0">
      <selection activeCell="J58" sqref="J58"/>
    </sheetView>
  </sheetViews>
  <sheetFormatPr defaultRowHeight="14.4" x14ac:dyDescent="0.3"/>
  <cols>
    <col min="1" max="1" width="31.44140625" customWidth="1"/>
    <col min="2" max="2" width="14.109375" customWidth="1"/>
    <col min="3" max="3" width="15.88671875" customWidth="1"/>
    <col min="4" max="4" width="10.109375" bestFit="1" customWidth="1"/>
    <col min="5" max="5" width="14" customWidth="1"/>
    <col min="6" max="6" width="11.77734375" customWidth="1"/>
    <col min="7" max="7" width="12.21875" customWidth="1"/>
    <col min="8" max="8" width="21.6640625" customWidth="1"/>
    <col min="9"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1000</v>
      </c>
      <c r="D31" s="67">
        <f>C31+C32+C33</f>
        <v>11000</v>
      </c>
      <c r="E31" s="46"/>
    </row>
    <row r="32" spans="1:5" x14ac:dyDescent="0.3">
      <c r="A32" t="s">
        <v>72</v>
      </c>
      <c r="B32" t="s">
        <v>60</v>
      </c>
      <c r="C32" s="28">
        <v>5000</v>
      </c>
      <c r="D32" s="67"/>
      <c r="E32" s="46"/>
    </row>
    <row r="33" spans="1:12" x14ac:dyDescent="0.3">
      <c r="A33" t="s">
        <v>73</v>
      </c>
      <c r="B33" t="s">
        <v>61</v>
      </c>
      <c r="C33" s="28">
        <v>5000</v>
      </c>
      <c r="D33" s="67"/>
      <c r="E33" s="46"/>
    </row>
    <row r="34" spans="1:12" x14ac:dyDescent="0.3">
      <c r="A34" t="s">
        <v>75</v>
      </c>
      <c r="B34" t="s">
        <v>62</v>
      </c>
      <c r="C34" s="28">
        <v>2000</v>
      </c>
      <c r="D34" s="67">
        <f>C34+C35+C36</f>
        <v>2000</v>
      </c>
      <c r="E34" s="46"/>
    </row>
    <row r="35" spans="1:12" x14ac:dyDescent="0.3">
      <c r="A35" t="s">
        <v>76</v>
      </c>
      <c r="B35" t="s">
        <v>63</v>
      </c>
      <c r="C35" s="28">
        <v>0</v>
      </c>
      <c r="D35" s="67"/>
      <c r="E35" s="46"/>
    </row>
    <row r="36" spans="1:12" x14ac:dyDescent="0.3">
      <c r="A36" t="s">
        <v>77</v>
      </c>
      <c r="B36" t="s">
        <v>64</v>
      </c>
      <c r="C36" s="28">
        <v>0</v>
      </c>
      <c r="D36" s="67"/>
      <c r="E36" s="46"/>
    </row>
    <row r="37" spans="1:12" x14ac:dyDescent="0.3">
      <c r="A37" t="s">
        <v>79</v>
      </c>
      <c r="B37" t="s">
        <v>67</v>
      </c>
      <c r="C37" s="28">
        <v>1000</v>
      </c>
      <c r="D37" s="67">
        <f>C37+C38+C39</f>
        <v>1000</v>
      </c>
      <c r="E37" s="46"/>
    </row>
    <row r="38" spans="1:12" x14ac:dyDescent="0.3">
      <c r="A38" t="s">
        <v>80</v>
      </c>
      <c r="B38" t="s">
        <v>68</v>
      </c>
      <c r="C38" s="28">
        <v>0</v>
      </c>
      <c r="D38" s="67"/>
      <c r="E38" s="46"/>
    </row>
    <row r="39" spans="1:12" x14ac:dyDescent="0.3">
      <c r="A39" t="s">
        <v>81</v>
      </c>
      <c r="B39" t="s">
        <v>69</v>
      </c>
      <c r="C39" s="28">
        <v>0</v>
      </c>
      <c r="D39" s="67"/>
      <c r="E39" s="46"/>
    </row>
    <row r="40" spans="1:12" x14ac:dyDescent="0.3">
      <c r="A40" t="s">
        <v>74</v>
      </c>
      <c r="B40" t="s">
        <v>65</v>
      </c>
      <c r="C40" s="28">
        <v>800</v>
      </c>
      <c r="D40" s="29"/>
      <c r="E40" s="19"/>
    </row>
    <row r="41" spans="1:12" x14ac:dyDescent="0.3">
      <c r="A41" t="s">
        <v>78</v>
      </c>
      <c r="B41" t="s">
        <v>66</v>
      </c>
      <c r="C41" s="28">
        <v>0</v>
      </c>
      <c r="D41" s="29"/>
      <c r="E41" s="19"/>
    </row>
    <row r="42" spans="1:12" x14ac:dyDescent="0.3">
      <c r="A42" t="s">
        <v>82</v>
      </c>
      <c r="B42" t="s">
        <v>70</v>
      </c>
      <c r="C42" s="28">
        <v>0</v>
      </c>
      <c r="D42" s="29"/>
      <c r="E42" s="19"/>
    </row>
    <row r="44" spans="1:12" x14ac:dyDescent="0.3">
      <c r="A44" s="15" t="s">
        <v>84</v>
      </c>
    </row>
    <row r="45" spans="1:12" ht="15" thickBot="1" x14ac:dyDescent="0.35">
      <c r="A45" s="15"/>
    </row>
    <row r="46" spans="1:12" x14ac:dyDescent="0.3">
      <c r="A46" s="15"/>
      <c r="C46" s="66" t="s">
        <v>85</v>
      </c>
      <c r="D46" s="66"/>
      <c r="E46" s="66"/>
      <c r="G46" t="s">
        <v>20</v>
      </c>
      <c r="J46" s="33">
        <f>C47</f>
        <v>3000</v>
      </c>
      <c r="K46" s="34">
        <f>C48</f>
        <v>2000</v>
      </c>
      <c r="L46" s="35">
        <f>C49</f>
        <v>1000</v>
      </c>
    </row>
    <row r="47" spans="1:12" x14ac:dyDescent="0.3">
      <c r="A47" t="s">
        <v>45</v>
      </c>
      <c r="B47" t="s">
        <v>3</v>
      </c>
      <c r="C47" s="66">
        <f>(C31+C32+C33-(10*C40))</f>
        <v>3000</v>
      </c>
      <c r="D47" s="66"/>
      <c r="E47" s="66"/>
      <c r="F47" s="30" t="s">
        <v>86</v>
      </c>
      <c r="G47">
        <v>3000</v>
      </c>
      <c r="J47" s="36" t="s">
        <v>86</v>
      </c>
      <c r="K47" s="37" t="s">
        <v>86</v>
      </c>
      <c r="L47" s="38" t="s">
        <v>86</v>
      </c>
    </row>
    <row r="48" spans="1:12" ht="15" thickBot="1" x14ac:dyDescent="0.35">
      <c r="A48" t="s">
        <v>46</v>
      </c>
      <c r="B48" t="s">
        <v>4</v>
      </c>
      <c r="C48" s="66">
        <f>((C34+C35+C36)-(10*C41))</f>
        <v>2000</v>
      </c>
      <c r="D48" s="66"/>
      <c r="E48" s="66"/>
      <c r="F48" t="s">
        <v>86</v>
      </c>
      <c r="G48">
        <v>2000</v>
      </c>
      <c r="J48" s="39">
        <f>G47</f>
        <v>3000</v>
      </c>
      <c r="K48" s="40">
        <f>G48</f>
        <v>2000</v>
      </c>
      <c r="L48" s="41">
        <f>G49</f>
        <v>1000</v>
      </c>
    </row>
    <row r="49" spans="1:12" x14ac:dyDescent="0.3">
      <c r="A49" t="s">
        <v>47</v>
      </c>
      <c r="B49" t="s">
        <v>5</v>
      </c>
      <c r="C49" s="66">
        <f>((C37+C38+C39)-(10*C42))</f>
        <v>1000</v>
      </c>
      <c r="D49" s="66"/>
      <c r="E49" s="66"/>
      <c r="F49" t="s">
        <v>86</v>
      </c>
      <c r="G49">
        <v>1000</v>
      </c>
    </row>
    <row r="51" spans="1:12" x14ac:dyDescent="0.3">
      <c r="A51" s="15" t="s">
        <v>87</v>
      </c>
    </row>
    <row r="52" spans="1:12" ht="15" thickBot="1" x14ac:dyDescent="0.35">
      <c r="C52" s="66" t="s">
        <v>88</v>
      </c>
      <c r="D52" s="66"/>
      <c r="E52" s="66"/>
      <c r="G52" s="66" t="s">
        <v>89</v>
      </c>
      <c r="H52" s="66"/>
    </row>
    <row r="53" spans="1:12" x14ac:dyDescent="0.3">
      <c r="A53" t="s">
        <v>48</v>
      </c>
      <c r="B53" t="s">
        <v>6</v>
      </c>
      <c r="C53" s="66">
        <f>C31+C34+C37</f>
        <v>4000</v>
      </c>
      <c r="D53" s="66"/>
      <c r="E53" s="66"/>
      <c r="F53" t="s">
        <v>15</v>
      </c>
      <c r="G53" s="66">
        <f>E22</f>
        <v>5000</v>
      </c>
      <c r="H53" s="66"/>
      <c r="J53" s="33">
        <f>C53</f>
        <v>4000</v>
      </c>
      <c r="K53" s="34">
        <f>C54</f>
        <v>5000</v>
      </c>
      <c r="L53" s="35">
        <f>C55</f>
        <v>5000</v>
      </c>
    </row>
    <row r="54" spans="1:12" x14ac:dyDescent="0.3">
      <c r="A54" t="s">
        <v>50</v>
      </c>
      <c r="B54" t="s">
        <v>7</v>
      </c>
      <c r="C54" s="66">
        <f>C32+C35+C38</f>
        <v>5000</v>
      </c>
      <c r="D54" s="66"/>
      <c r="E54" s="66"/>
      <c r="F54" t="s">
        <v>15</v>
      </c>
      <c r="G54" s="66">
        <f>E22</f>
        <v>5000</v>
      </c>
      <c r="H54" s="66"/>
      <c r="J54" s="36" t="s">
        <v>15</v>
      </c>
      <c r="K54" s="37" t="s">
        <v>15</v>
      </c>
      <c r="L54" s="38" t="s">
        <v>15</v>
      </c>
    </row>
    <row r="55" spans="1:12" ht="15" thickBot="1" x14ac:dyDescent="0.35">
      <c r="A55" t="s">
        <v>49</v>
      </c>
      <c r="B55" t="s">
        <v>8</v>
      </c>
      <c r="C55" s="66">
        <f>C33+C36+C39</f>
        <v>5000</v>
      </c>
      <c r="D55" s="66"/>
      <c r="E55" s="66"/>
      <c r="F55" t="s">
        <v>15</v>
      </c>
      <c r="G55" s="66">
        <f>E22</f>
        <v>5000</v>
      </c>
      <c r="H55" s="66"/>
      <c r="J55" s="39">
        <f>G53</f>
        <v>5000</v>
      </c>
      <c r="K55" s="40">
        <f>G54</f>
        <v>5000</v>
      </c>
      <c r="L55" s="41">
        <f>G55</f>
        <v>5000</v>
      </c>
    </row>
    <row r="57" spans="1:12" x14ac:dyDescent="0.3">
      <c r="A57" s="15" t="s">
        <v>90</v>
      </c>
    </row>
    <row r="58" spans="1:12" x14ac:dyDescent="0.3">
      <c r="C58" s="66" t="s">
        <v>91</v>
      </c>
      <c r="D58" s="66"/>
      <c r="F58" s="66" t="s">
        <v>92</v>
      </c>
      <c r="G58" s="66"/>
    </row>
    <row r="59" spans="1:12" x14ac:dyDescent="0.3">
      <c r="A59" s="66" t="s">
        <v>51</v>
      </c>
      <c r="B59" s="66"/>
      <c r="C59" s="66">
        <f>SUM(C31:C39)</f>
        <v>14000</v>
      </c>
      <c r="D59" s="66"/>
      <c r="E59" t="s">
        <v>15</v>
      </c>
      <c r="F59" s="66">
        <f>E25</f>
        <v>14000</v>
      </c>
      <c r="G59" s="66"/>
    </row>
    <row r="61" spans="1:12" x14ac:dyDescent="0.3">
      <c r="A61" s="15" t="s">
        <v>93</v>
      </c>
    </row>
    <row r="62" spans="1:12" x14ac:dyDescent="0.3">
      <c r="C62" s="66" t="s">
        <v>94</v>
      </c>
      <c r="D62" s="66"/>
      <c r="E62" s="66"/>
    </row>
    <row r="63" spans="1:12" x14ac:dyDescent="0.3">
      <c r="A63" t="s">
        <v>52</v>
      </c>
      <c r="B63" t="s">
        <v>3</v>
      </c>
      <c r="C63" s="66">
        <f>((2*C31)-(4*C32)-(2*C33))</f>
        <v>-28000</v>
      </c>
      <c r="D63" s="66"/>
      <c r="E63" s="66"/>
      <c r="F63" t="s">
        <v>95</v>
      </c>
      <c r="G63" s="23">
        <v>0</v>
      </c>
      <c r="H63" s="23"/>
    </row>
    <row r="64" spans="1:12" x14ac:dyDescent="0.3">
      <c r="A64" t="s">
        <v>53</v>
      </c>
      <c r="B64" t="s">
        <v>4</v>
      </c>
      <c r="C64" s="66">
        <f>((4*C34)-(2*C35))</f>
        <v>8000</v>
      </c>
      <c r="D64" s="66"/>
      <c r="E64" s="66"/>
      <c r="F64" t="s">
        <v>95</v>
      </c>
      <c r="G64" s="23">
        <v>0</v>
      </c>
    </row>
    <row r="65" spans="1:11" x14ac:dyDescent="0.3">
      <c r="A65" t="s">
        <v>54</v>
      </c>
      <c r="B65" t="s">
        <v>5</v>
      </c>
      <c r="C65" s="66">
        <f>((6*C37)+(2*C39))</f>
        <v>6000</v>
      </c>
      <c r="D65" s="66"/>
      <c r="E65" s="66"/>
      <c r="F65" t="s">
        <v>95</v>
      </c>
      <c r="G65" s="23">
        <v>0</v>
      </c>
    </row>
    <row r="67" spans="1:11" x14ac:dyDescent="0.3">
      <c r="A67" s="15" t="s">
        <v>96</v>
      </c>
    </row>
    <row r="69" spans="1:11" x14ac:dyDescent="0.3">
      <c r="C69" s="66" t="s">
        <v>97</v>
      </c>
      <c r="D69" s="66"/>
      <c r="E69" s="66"/>
    </row>
    <row r="70" spans="1:11" x14ac:dyDescent="0.3">
      <c r="A70" s="30" t="s">
        <v>55</v>
      </c>
      <c r="B70" t="s">
        <v>3</v>
      </c>
      <c r="C70" s="66">
        <f>((-0.005*C31)+(0.01*C32)+(0.02*C33))</f>
        <v>145</v>
      </c>
      <c r="D70" s="66"/>
      <c r="E70" s="66"/>
      <c r="F70" t="s">
        <v>15</v>
      </c>
      <c r="G70">
        <v>0</v>
      </c>
    </row>
    <row r="71" spans="1:11" x14ac:dyDescent="0.3">
      <c r="A71" s="30" t="s">
        <v>98</v>
      </c>
      <c r="B71" t="s">
        <v>4</v>
      </c>
      <c r="C71" s="66">
        <f>((-0.015*C34)+(0.01*C36))</f>
        <v>-30</v>
      </c>
      <c r="D71" s="66"/>
      <c r="E71" s="66"/>
      <c r="F71" t="s">
        <v>15</v>
      </c>
      <c r="G71">
        <v>0</v>
      </c>
    </row>
    <row r="72" spans="1:11" x14ac:dyDescent="0.3">
      <c r="A72" s="30" t="s">
        <v>99</v>
      </c>
      <c r="B72" t="s">
        <v>5</v>
      </c>
      <c r="C72" s="66">
        <f>((-0.005*C37)+(0.01*C38)+(0.02*C39))</f>
        <v>-5</v>
      </c>
      <c r="D72" s="66"/>
      <c r="E72" s="66"/>
      <c r="F72" t="s">
        <v>15</v>
      </c>
      <c r="G72">
        <v>0</v>
      </c>
    </row>
    <row r="75" spans="1:11" x14ac:dyDescent="0.3">
      <c r="A75" s="31" t="s">
        <v>100</v>
      </c>
    </row>
    <row r="77" spans="1:11" x14ac:dyDescent="0.3">
      <c r="A77" t="s">
        <v>101</v>
      </c>
      <c r="B77" s="22">
        <f>SUM(C40:C42)</f>
        <v>800</v>
      </c>
    </row>
    <row r="79" spans="1:11" x14ac:dyDescent="0.3">
      <c r="B79" t="s">
        <v>103</v>
      </c>
      <c r="C79" t="s">
        <v>104</v>
      </c>
      <c r="D79" t="s">
        <v>105</v>
      </c>
      <c r="E79" t="s">
        <v>106</v>
      </c>
      <c r="F79" t="s">
        <v>107</v>
      </c>
      <c r="G79" t="s">
        <v>108</v>
      </c>
      <c r="H79" t="s">
        <v>109</v>
      </c>
      <c r="I79" t="s">
        <v>110</v>
      </c>
      <c r="J79" t="s">
        <v>111</v>
      </c>
      <c r="K79" t="s">
        <v>112</v>
      </c>
    </row>
    <row r="80" spans="1:11" x14ac:dyDescent="0.3">
      <c r="A80" t="s">
        <v>102</v>
      </c>
      <c r="B80" s="22">
        <f>(C31*(B3-B6-E23))</f>
        <v>21000</v>
      </c>
      <c r="C80" s="22">
        <f>(C34*(C3-B6-E23))</f>
        <v>22000</v>
      </c>
      <c r="D80" s="22">
        <f>(C37*(D3-B6-E23))</f>
        <v>1000</v>
      </c>
      <c r="E80" s="22">
        <f>(C32*(B3-C6-E23))</f>
        <v>155000</v>
      </c>
      <c r="F80" s="22">
        <f>(C35*(C3-C6-E23))</f>
        <v>0</v>
      </c>
      <c r="G80" s="22">
        <f>(C38*(D3-C6-E23))</f>
        <v>0</v>
      </c>
      <c r="H80" s="22">
        <f>(C33*(B3-D6-E23))</f>
        <v>205000</v>
      </c>
      <c r="I80" s="22">
        <f>(C36*(C3-D6-E23))</f>
        <v>0</v>
      </c>
      <c r="J80" s="22">
        <f>(C39*(D3-D6-E23))</f>
        <v>0</v>
      </c>
      <c r="K80" s="22">
        <f>SUM(B80:J80)</f>
        <v>404000</v>
      </c>
    </row>
    <row r="83" spans="1:2" x14ac:dyDescent="0.3">
      <c r="A83" t="s">
        <v>113</v>
      </c>
      <c r="B83" s="32">
        <f>K80-B77</f>
        <v>403200</v>
      </c>
    </row>
  </sheetData>
  <mergeCells count="35">
    <mergeCell ref="C47:E47"/>
    <mergeCell ref="B8:D8"/>
    <mergeCell ref="B12:D12"/>
    <mergeCell ref="A22:D22"/>
    <mergeCell ref="A23:D23"/>
    <mergeCell ref="A24:D24"/>
    <mergeCell ref="A25:D25"/>
    <mergeCell ref="D30:E30"/>
    <mergeCell ref="D31:E33"/>
    <mergeCell ref="D34:E36"/>
    <mergeCell ref="D37:E39"/>
    <mergeCell ref="C46:E46"/>
    <mergeCell ref="C48:E48"/>
    <mergeCell ref="C49:E49"/>
    <mergeCell ref="C52:E52"/>
    <mergeCell ref="G52:H52"/>
    <mergeCell ref="C53:E53"/>
    <mergeCell ref="G53:H53"/>
    <mergeCell ref="C64:E64"/>
    <mergeCell ref="C54:E54"/>
    <mergeCell ref="G54:H54"/>
    <mergeCell ref="C55:E55"/>
    <mergeCell ref="G55:H55"/>
    <mergeCell ref="C58:D58"/>
    <mergeCell ref="F58:G58"/>
    <mergeCell ref="A59:B59"/>
    <mergeCell ref="C59:D59"/>
    <mergeCell ref="F59:G59"/>
    <mergeCell ref="C62:E62"/>
    <mergeCell ref="C63:E63"/>
    <mergeCell ref="C65:E65"/>
    <mergeCell ref="C69:E69"/>
    <mergeCell ref="C70:E70"/>
    <mergeCell ref="C71:E71"/>
    <mergeCell ref="C72:E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63" workbookViewId="0">
      <selection activeCell="J67" sqref="J67"/>
    </sheetView>
  </sheetViews>
  <sheetFormatPr defaultRowHeight="14.4" x14ac:dyDescent="0.3"/>
  <cols>
    <col min="1" max="1" width="31.44140625" customWidth="1"/>
    <col min="2" max="2" width="14.109375" customWidth="1"/>
    <col min="3" max="3" width="15.88671875" customWidth="1"/>
    <col min="4" max="4" width="10.109375" bestFit="1" customWidth="1"/>
    <col min="5" max="5" width="14" customWidth="1"/>
    <col min="6" max="6" width="11.77734375" customWidth="1"/>
    <col min="7" max="7" width="12.21875" customWidth="1"/>
    <col min="8" max="8" width="21.6640625" customWidth="1"/>
    <col min="9"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4500</v>
      </c>
      <c r="D31" s="67">
        <f>C31+C32+C33</f>
        <v>9000</v>
      </c>
      <c r="E31" s="46"/>
    </row>
    <row r="32" spans="1:5" x14ac:dyDescent="0.3">
      <c r="A32" t="s">
        <v>72</v>
      </c>
      <c r="B32" t="s">
        <v>60</v>
      </c>
      <c r="C32" s="28">
        <v>0</v>
      </c>
      <c r="D32" s="67"/>
      <c r="E32" s="46"/>
    </row>
    <row r="33" spans="1:12" x14ac:dyDescent="0.3">
      <c r="A33" t="s">
        <v>73</v>
      </c>
      <c r="B33" t="s">
        <v>61</v>
      </c>
      <c r="C33" s="28">
        <v>4500</v>
      </c>
      <c r="D33" s="67"/>
      <c r="E33" s="46"/>
    </row>
    <row r="34" spans="1:12" x14ac:dyDescent="0.3">
      <c r="A34" t="s">
        <v>75</v>
      </c>
      <c r="B34" t="s">
        <v>62</v>
      </c>
      <c r="C34" s="28">
        <v>500.00000000000011</v>
      </c>
      <c r="D34" s="67">
        <f>C34+C35+C36</f>
        <v>2000</v>
      </c>
      <c r="E34" s="46"/>
    </row>
    <row r="35" spans="1:12" x14ac:dyDescent="0.3">
      <c r="A35" t="s">
        <v>76</v>
      </c>
      <c r="B35" t="s">
        <v>63</v>
      </c>
      <c r="C35" s="28">
        <v>1000.0000000000002</v>
      </c>
      <c r="D35" s="67"/>
      <c r="E35" s="46"/>
    </row>
    <row r="36" spans="1:12" x14ac:dyDescent="0.3">
      <c r="A36" t="s">
        <v>77</v>
      </c>
      <c r="B36" t="s">
        <v>64</v>
      </c>
      <c r="C36" s="28">
        <v>499.99999999999955</v>
      </c>
      <c r="D36" s="67"/>
      <c r="E36" s="46"/>
    </row>
    <row r="37" spans="1:12" x14ac:dyDescent="0.3">
      <c r="A37" t="s">
        <v>79</v>
      </c>
      <c r="B37" t="s">
        <v>67</v>
      </c>
      <c r="C37" s="28">
        <v>0</v>
      </c>
      <c r="D37" s="67">
        <f>C37+C38+C39</f>
        <v>3000</v>
      </c>
      <c r="E37" s="46"/>
    </row>
    <row r="38" spans="1:12" x14ac:dyDescent="0.3">
      <c r="A38" t="s">
        <v>80</v>
      </c>
      <c r="B38" t="s">
        <v>68</v>
      </c>
      <c r="C38" s="28">
        <v>3000</v>
      </c>
      <c r="D38" s="67"/>
      <c r="E38" s="46"/>
    </row>
    <row r="39" spans="1:12" x14ac:dyDescent="0.3">
      <c r="A39" t="s">
        <v>81</v>
      </c>
      <c r="B39" t="s">
        <v>69</v>
      </c>
      <c r="C39" s="28">
        <v>0</v>
      </c>
      <c r="D39" s="67"/>
      <c r="E39" s="46"/>
    </row>
    <row r="40" spans="1:12" x14ac:dyDescent="0.3">
      <c r="A40" t="s">
        <v>74</v>
      </c>
      <c r="B40" t="s">
        <v>65</v>
      </c>
      <c r="C40" s="28">
        <v>600</v>
      </c>
      <c r="D40" s="29"/>
      <c r="E40" s="19"/>
    </row>
    <row r="41" spans="1:12" x14ac:dyDescent="0.3">
      <c r="A41" t="s">
        <v>78</v>
      </c>
      <c r="B41" t="s">
        <v>66</v>
      </c>
      <c r="C41" s="28">
        <v>0</v>
      </c>
      <c r="D41" s="29"/>
      <c r="E41" s="19"/>
    </row>
    <row r="42" spans="1:12" x14ac:dyDescent="0.3">
      <c r="A42" t="s">
        <v>82</v>
      </c>
      <c r="B42" t="s">
        <v>70</v>
      </c>
      <c r="C42" s="28">
        <v>200</v>
      </c>
      <c r="D42" s="29"/>
      <c r="E42" s="19"/>
    </row>
    <row r="44" spans="1:12" x14ac:dyDescent="0.3">
      <c r="A44" s="15" t="s">
        <v>84</v>
      </c>
    </row>
    <row r="45" spans="1:12" ht="15" thickBot="1" x14ac:dyDescent="0.35">
      <c r="A45" s="15"/>
    </row>
    <row r="46" spans="1:12" x14ac:dyDescent="0.3">
      <c r="A46" s="15"/>
      <c r="C46" s="66" t="s">
        <v>85</v>
      </c>
      <c r="D46" s="66"/>
      <c r="E46" s="66"/>
      <c r="G46" t="s">
        <v>20</v>
      </c>
      <c r="J46" s="33">
        <f>C47</f>
        <v>3000</v>
      </c>
      <c r="K46" s="34">
        <f>C48</f>
        <v>2000</v>
      </c>
      <c r="L46" s="35">
        <f>C49</f>
        <v>1000</v>
      </c>
    </row>
    <row r="47" spans="1:12" x14ac:dyDescent="0.3">
      <c r="A47" t="s">
        <v>45</v>
      </c>
      <c r="B47" t="s">
        <v>3</v>
      </c>
      <c r="C47" s="66">
        <f>(C31+C32+C33-(10*C40))</f>
        <v>3000</v>
      </c>
      <c r="D47" s="66"/>
      <c r="E47" s="66"/>
      <c r="F47" s="30" t="s">
        <v>86</v>
      </c>
      <c r="G47">
        <v>3000</v>
      </c>
      <c r="J47" s="36" t="s">
        <v>86</v>
      </c>
      <c r="K47" s="37" t="s">
        <v>86</v>
      </c>
      <c r="L47" s="38" t="s">
        <v>86</v>
      </c>
    </row>
    <row r="48" spans="1:12" ht="15" thickBot="1" x14ac:dyDescent="0.35">
      <c r="A48" t="s">
        <v>46</v>
      </c>
      <c r="B48" t="s">
        <v>4</v>
      </c>
      <c r="C48" s="66">
        <f>((C34+C35+C36)-(10*C41))</f>
        <v>2000</v>
      </c>
      <c r="D48" s="66"/>
      <c r="E48" s="66"/>
      <c r="F48" t="s">
        <v>86</v>
      </c>
      <c r="G48">
        <v>2000</v>
      </c>
      <c r="J48" s="39">
        <f>G47</f>
        <v>3000</v>
      </c>
      <c r="K48" s="40">
        <f>G48</f>
        <v>2000</v>
      </c>
      <c r="L48" s="41">
        <f>G49</f>
        <v>1000</v>
      </c>
    </row>
    <row r="49" spans="1:12" x14ac:dyDescent="0.3">
      <c r="A49" t="s">
        <v>47</v>
      </c>
      <c r="B49" t="s">
        <v>5</v>
      </c>
      <c r="C49" s="66">
        <f>((C37+C38+C39)-(10*C42))</f>
        <v>1000</v>
      </c>
      <c r="D49" s="66"/>
      <c r="E49" s="66"/>
      <c r="F49" t="s">
        <v>86</v>
      </c>
      <c r="G49">
        <v>1000</v>
      </c>
    </row>
    <row r="51" spans="1:12" x14ac:dyDescent="0.3">
      <c r="A51" s="15" t="s">
        <v>87</v>
      </c>
    </row>
    <row r="52" spans="1:12" ht="15" thickBot="1" x14ac:dyDescent="0.35">
      <c r="C52" s="66" t="s">
        <v>88</v>
      </c>
      <c r="D52" s="66"/>
      <c r="E52" s="66"/>
      <c r="G52" s="66" t="s">
        <v>89</v>
      </c>
      <c r="H52" s="66"/>
    </row>
    <row r="53" spans="1:12" x14ac:dyDescent="0.3">
      <c r="A53" t="s">
        <v>48</v>
      </c>
      <c r="B53" t="s">
        <v>6</v>
      </c>
      <c r="C53" s="66">
        <f>C31+C34+C37</f>
        <v>5000</v>
      </c>
      <c r="D53" s="66"/>
      <c r="E53" s="66"/>
      <c r="F53" t="s">
        <v>15</v>
      </c>
      <c r="G53" s="66">
        <f>E22</f>
        <v>5000</v>
      </c>
      <c r="H53" s="66"/>
      <c r="J53" s="33">
        <f>C53</f>
        <v>5000</v>
      </c>
      <c r="K53" s="34">
        <f>C54</f>
        <v>4000</v>
      </c>
      <c r="L53" s="35">
        <f>C55</f>
        <v>5000</v>
      </c>
    </row>
    <row r="54" spans="1:12" x14ac:dyDescent="0.3">
      <c r="A54" t="s">
        <v>50</v>
      </c>
      <c r="B54" t="s">
        <v>7</v>
      </c>
      <c r="C54" s="66">
        <f>C32+C35+C38</f>
        <v>4000</v>
      </c>
      <c r="D54" s="66"/>
      <c r="E54" s="66"/>
      <c r="F54" t="s">
        <v>15</v>
      </c>
      <c r="G54" s="66">
        <f>E22</f>
        <v>5000</v>
      </c>
      <c r="H54" s="66"/>
      <c r="J54" s="36" t="s">
        <v>15</v>
      </c>
      <c r="K54" s="37" t="s">
        <v>15</v>
      </c>
      <c r="L54" s="38" t="s">
        <v>15</v>
      </c>
    </row>
    <row r="55" spans="1:12" ht="15" thickBot="1" x14ac:dyDescent="0.35">
      <c r="A55" t="s">
        <v>49</v>
      </c>
      <c r="B55" t="s">
        <v>8</v>
      </c>
      <c r="C55" s="66">
        <f>C33+C36+C39</f>
        <v>5000</v>
      </c>
      <c r="D55" s="66"/>
      <c r="E55" s="66"/>
      <c r="F55" t="s">
        <v>15</v>
      </c>
      <c r="G55" s="66">
        <f>E22</f>
        <v>5000</v>
      </c>
      <c r="H55" s="66"/>
      <c r="J55" s="39">
        <f>G53</f>
        <v>5000</v>
      </c>
      <c r="K55" s="40">
        <f>G54</f>
        <v>5000</v>
      </c>
      <c r="L55" s="41">
        <f>G55</f>
        <v>5000</v>
      </c>
    </row>
    <row r="57" spans="1:12" x14ac:dyDescent="0.3">
      <c r="A57" s="15" t="s">
        <v>90</v>
      </c>
    </row>
    <row r="58" spans="1:12" x14ac:dyDescent="0.3">
      <c r="C58" s="66" t="s">
        <v>91</v>
      </c>
      <c r="D58" s="66"/>
      <c r="F58" s="66" t="s">
        <v>92</v>
      </c>
      <c r="G58" s="66"/>
    </row>
    <row r="59" spans="1:12" x14ac:dyDescent="0.3">
      <c r="A59" s="66" t="s">
        <v>51</v>
      </c>
      <c r="B59" s="66"/>
      <c r="C59" s="66">
        <f>SUM(C31:C39)</f>
        <v>14000</v>
      </c>
      <c r="D59" s="66"/>
      <c r="E59" t="s">
        <v>15</v>
      </c>
      <c r="F59" s="66">
        <f>E25</f>
        <v>14000</v>
      </c>
      <c r="G59" s="66"/>
    </row>
    <row r="61" spans="1:12" x14ac:dyDescent="0.3">
      <c r="A61" s="15" t="s">
        <v>93</v>
      </c>
    </row>
    <row r="62" spans="1:12" ht="15" thickBot="1" x14ac:dyDescent="0.35">
      <c r="C62" s="66" t="s">
        <v>94</v>
      </c>
      <c r="D62" s="66"/>
      <c r="E62" s="66"/>
    </row>
    <row r="63" spans="1:12" x14ac:dyDescent="0.3">
      <c r="A63" t="s">
        <v>52</v>
      </c>
      <c r="B63" t="s">
        <v>3</v>
      </c>
      <c r="C63" s="66">
        <f>((2*C31)-(4*C32)-(2*C33))</f>
        <v>0</v>
      </c>
      <c r="D63" s="66"/>
      <c r="E63" s="66"/>
      <c r="F63" t="s">
        <v>95</v>
      </c>
      <c r="G63" s="23">
        <v>0</v>
      </c>
      <c r="H63" s="23"/>
      <c r="J63" s="33">
        <f>C63</f>
        <v>0</v>
      </c>
      <c r="K63" s="34">
        <f>C64</f>
        <v>0</v>
      </c>
      <c r="L63" s="35">
        <f>C65</f>
        <v>0</v>
      </c>
    </row>
    <row r="64" spans="1:12" x14ac:dyDescent="0.3">
      <c r="A64" t="s">
        <v>53</v>
      </c>
      <c r="B64" t="s">
        <v>4</v>
      </c>
      <c r="C64" s="66">
        <f>((4*C34)-(2*C35))</f>
        <v>0</v>
      </c>
      <c r="D64" s="66"/>
      <c r="E64" s="66"/>
      <c r="F64" t="s">
        <v>95</v>
      </c>
      <c r="G64" s="23">
        <v>0</v>
      </c>
      <c r="J64" s="36" t="s">
        <v>95</v>
      </c>
      <c r="K64" s="37" t="s">
        <v>95</v>
      </c>
      <c r="L64" s="38" t="s">
        <v>95</v>
      </c>
    </row>
    <row r="65" spans="1:12" ht="15" thickBot="1" x14ac:dyDescent="0.35">
      <c r="A65" t="s">
        <v>54</v>
      </c>
      <c r="B65" t="s">
        <v>5</v>
      </c>
      <c r="C65" s="66">
        <f>((6*C37)+(2*C39))</f>
        <v>0</v>
      </c>
      <c r="D65" s="66"/>
      <c r="E65" s="66"/>
      <c r="F65" t="s">
        <v>95</v>
      </c>
      <c r="G65" s="23">
        <v>0</v>
      </c>
      <c r="J65" s="39">
        <f>G63</f>
        <v>0</v>
      </c>
      <c r="K65" s="40">
        <f>G64</f>
        <v>0</v>
      </c>
      <c r="L65" s="41">
        <f>G65</f>
        <v>0</v>
      </c>
    </row>
    <row r="67" spans="1:12" x14ac:dyDescent="0.3">
      <c r="A67" s="15" t="s">
        <v>96</v>
      </c>
    </row>
    <row r="69" spans="1:12" x14ac:dyDescent="0.3">
      <c r="C69" s="66" t="s">
        <v>97</v>
      </c>
      <c r="D69" s="66"/>
      <c r="E69" s="66"/>
    </row>
    <row r="70" spans="1:12" x14ac:dyDescent="0.3">
      <c r="A70" s="30" t="s">
        <v>55</v>
      </c>
      <c r="B70" t="s">
        <v>3</v>
      </c>
      <c r="C70" s="66">
        <f>((-0.005*C31)+(0.01*C32)+(0.02*C33))</f>
        <v>67.5</v>
      </c>
      <c r="D70" s="66"/>
      <c r="E70" s="66"/>
      <c r="F70" t="s">
        <v>15</v>
      </c>
      <c r="G70">
        <v>0</v>
      </c>
    </row>
    <row r="71" spans="1:12" x14ac:dyDescent="0.3">
      <c r="A71" s="30" t="s">
        <v>98</v>
      </c>
      <c r="B71" t="s">
        <v>4</v>
      </c>
      <c r="C71" s="66">
        <f>((-0.015*C34)+(0.01*C36))</f>
        <v>-2.5000000000000062</v>
      </c>
      <c r="D71" s="66"/>
      <c r="E71" s="66"/>
      <c r="F71" t="s">
        <v>15</v>
      </c>
      <c r="G71">
        <v>0</v>
      </c>
    </row>
    <row r="72" spans="1:12" x14ac:dyDescent="0.3">
      <c r="A72" s="30" t="s">
        <v>99</v>
      </c>
      <c r="B72" t="s">
        <v>5</v>
      </c>
      <c r="C72" s="66">
        <f>((-0.005*C37)+(0.01*C38)+(0.02*C39))</f>
        <v>30</v>
      </c>
      <c r="D72" s="66"/>
      <c r="E72" s="66"/>
      <c r="F72" t="s">
        <v>15</v>
      </c>
      <c r="G72">
        <v>0</v>
      </c>
    </row>
    <row r="75" spans="1:12" x14ac:dyDescent="0.3">
      <c r="A75" s="31" t="s">
        <v>100</v>
      </c>
    </row>
    <row r="77" spans="1:12" x14ac:dyDescent="0.3">
      <c r="A77" t="s">
        <v>101</v>
      </c>
      <c r="B77" s="22">
        <f>SUM(C40:C42)</f>
        <v>800</v>
      </c>
    </row>
    <row r="79" spans="1:12" x14ac:dyDescent="0.3">
      <c r="B79" t="s">
        <v>103</v>
      </c>
      <c r="C79" t="s">
        <v>104</v>
      </c>
      <c r="D79" t="s">
        <v>105</v>
      </c>
      <c r="E79" t="s">
        <v>106</v>
      </c>
      <c r="F79" t="s">
        <v>107</v>
      </c>
      <c r="G79" t="s">
        <v>108</v>
      </c>
      <c r="H79" t="s">
        <v>109</v>
      </c>
      <c r="I79" t="s">
        <v>110</v>
      </c>
      <c r="J79" t="s">
        <v>111</v>
      </c>
      <c r="K79" t="s">
        <v>112</v>
      </c>
    </row>
    <row r="80" spans="1:12" x14ac:dyDescent="0.3">
      <c r="A80" t="s">
        <v>102</v>
      </c>
      <c r="B80" s="22">
        <f>(C31*(B3-B6-E23))</f>
        <v>94500</v>
      </c>
      <c r="C80" s="22">
        <f>(C34*(C3-B6-E23))</f>
        <v>5500.0000000000009</v>
      </c>
      <c r="D80" s="22">
        <f>(C37*(D3-B6-E23))</f>
        <v>0</v>
      </c>
      <c r="E80" s="22">
        <f>(C32*(B3-C6-E23))</f>
        <v>0</v>
      </c>
      <c r="F80" s="22">
        <f>(C35*(C3-C6-E23))</f>
        <v>21000.000000000004</v>
      </c>
      <c r="G80" s="22">
        <f>(C38*(D3-C6-E23))</f>
        <v>33000</v>
      </c>
      <c r="H80" s="22">
        <f>(C33*(B3-D6-E23))</f>
        <v>184500</v>
      </c>
      <c r="I80" s="22">
        <f>(C36*(C3-D6-E23))</f>
        <v>15499.999999999985</v>
      </c>
      <c r="J80" s="22">
        <f>(C39*(D3-D6-E23))</f>
        <v>0</v>
      </c>
      <c r="K80" s="22">
        <f>SUM(B80:J80)</f>
        <v>354000</v>
      </c>
    </row>
    <row r="83" spans="1:2" x14ac:dyDescent="0.3">
      <c r="A83" t="s">
        <v>113</v>
      </c>
      <c r="B83" s="32">
        <f>K80-B77</f>
        <v>353200</v>
      </c>
    </row>
  </sheetData>
  <mergeCells count="35">
    <mergeCell ref="C47:E47"/>
    <mergeCell ref="B8:D8"/>
    <mergeCell ref="B12:D12"/>
    <mergeCell ref="A22:D22"/>
    <mergeCell ref="A23:D23"/>
    <mergeCell ref="A24:D24"/>
    <mergeCell ref="A25:D25"/>
    <mergeCell ref="D30:E30"/>
    <mergeCell ref="D31:E33"/>
    <mergeCell ref="D34:E36"/>
    <mergeCell ref="D37:E39"/>
    <mergeCell ref="C46:E46"/>
    <mergeCell ref="C48:E48"/>
    <mergeCell ref="C49:E49"/>
    <mergeCell ref="C52:E52"/>
    <mergeCell ref="G52:H52"/>
    <mergeCell ref="C53:E53"/>
    <mergeCell ref="G53:H53"/>
    <mergeCell ref="C64:E64"/>
    <mergeCell ref="C54:E54"/>
    <mergeCell ref="G54:H54"/>
    <mergeCell ref="C55:E55"/>
    <mergeCell ref="G55:H55"/>
    <mergeCell ref="C58:D58"/>
    <mergeCell ref="F58:G58"/>
    <mergeCell ref="A59:B59"/>
    <mergeCell ref="C59:D59"/>
    <mergeCell ref="F59:G59"/>
    <mergeCell ref="C62:E62"/>
    <mergeCell ref="C63:E63"/>
    <mergeCell ref="C65:E65"/>
    <mergeCell ref="C69:E69"/>
    <mergeCell ref="C70:E70"/>
    <mergeCell ref="C71:E71"/>
    <mergeCell ref="C72:E7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workbookViewId="0">
      <selection activeCell="C87" sqref="C87"/>
    </sheetView>
  </sheetViews>
  <sheetFormatPr defaultRowHeight="14.4" x14ac:dyDescent="0.3"/>
  <cols>
    <col min="1" max="1" width="31.44140625" customWidth="1"/>
    <col min="2" max="2" width="14.109375" customWidth="1"/>
    <col min="3" max="3" width="15.88671875" customWidth="1"/>
    <col min="4" max="4" width="10.109375" bestFit="1" customWidth="1"/>
    <col min="5" max="5" width="14" customWidth="1"/>
    <col min="6" max="6" width="11.77734375" customWidth="1"/>
    <col min="7" max="7" width="12.21875" customWidth="1"/>
    <col min="8" max="8" width="21.6640625" customWidth="1"/>
    <col min="9" max="9" width="20.44140625" customWidth="1"/>
    <col min="10" max="10" width="11.109375" bestFit="1" customWidth="1"/>
    <col min="11" max="11" width="12.109375" bestFit="1" customWidth="1"/>
  </cols>
  <sheetData>
    <row r="1" spans="1:4" x14ac:dyDescent="0.3">
      <c r="A1" s="15" t="s">
        <v>16</v>
      </c>
    </row>
    <row r="2" spans="1:4" x14ac:dyDescent="0.3">
      <c r="A2" s="1" t="s">
        <v>17</v>
      </c>
      <c r="B2" s="1" t="s">
        <v>3</v>
      </c>
      <c r="C2" s="1" t="s">
        <v>4</v>
      </c>
      <c r="D2" s="1" t="s">
        <v>5</v>
      </c>
    </row>
    <row r="3" spans="1:4" x14ac:dyDescent="0.3">
      <c r="A3" s="1" t="s">
        <v>1</v>
      </c>
      <c r="B3" s="25">
        <v>70</v>
      </c>
      <c r="C3" s="25">
        <v>60</v>
      </c>
      <c r="D3" s="25">
        <v>50</v>
      </c>
    </row>
    <row r="4" spans="1:4" x14ac:dyDescent="0.3">
      <c r="A4" s="1"/>
      <c r="B4" s="1"/>
      <c r="C4" s="1"/>
      <c r="D4" s="1"/>
    </row>
    <row r="5" spans="1:4" x14ac:dyDescent="0.3">
      <c r="A5" s="16" t="s">
        <v>18</v>
      </c>
      <c r="B5" s="1" t="s">
        <v>6</v>
      </c>
      <c r="C5" s="1" t="s">
        <v>7</v>
      </c>
      <c r="D5" s="1" t="s">
        <v>8</v>
      </c>
    </row>
    <row r="6" spans="1:4" x14ac:dyDescent="0.3">
      <c r="A6" s="1" t="s">
        <v>9</v>
      </c>
      <c r="B6" s="25">
        <v>45</v>
      </c>
      <c r="C6" s="25">
        <v>35</v>
      </c>
      <c r="D6" s="25">
        <v>25</v>
      </c>
    </row>
    <row r="7" spans="1:4" x14ac:dyDescent="0.3">
      <c r="A7" s="1"/>
      <c r="B7" s="1"/>
      <c r="C7" s="1"/>
      <c r="D7" s="1"/>
    </row>
    <row r="8" spans="1:4" x14ac:dyDescent="0.3">
      <c r="A8" s="27"/>
      <c r="B8" s="68" t="s">
        <v>10</v>
      </c>
      <c r="C8" s="68"/>
      <c r="D8" s="68"/>
    </row>
    <row r="9" spans="1:4" x14ac:dyDescent="0.3">
      <c r="A9" s="27"/>
      <c r="B9" s="27" t="s">
        <v>3</v>
      </c>
      <c r="C9" s="27" t="s">
        <v>4</v>
      </c>
      <c r="D9" s="27" t="s">
        <v>5</v>
      </c>
    </row>
    <row r="10" spans="1:4" x14ac:dyDescent="0.3">
      <c r="A10" s="27" t="s">
        <v>11</v>
      </c>
      <c r="B10" s="27">
        <v>3000</v>
      </c>
      <c r="C10" s="27">
        <v>2000</v>
      </c>
      <c r="D10" s="27">
        <v>1000</v>
      </c>
    </row>
    <row r="11" spans="1:4" x14ac:dyDescent="0.3">
      <c r="A11" s="1"/>
      <c r="B11" s="1"/>
      <c r="C11" s="1"/>
      <c r="D11" s="1"/>
    </row>
    <row r="12" spans="1:4" x14ac:dyDescent="0.3">
      <c r="A12" s="1"/>
      <c r="B12" s="46" t="s">
        <v>12</v>
      </c>
      <c r="C12" s="46"/>
      <c r="D12" s="46"/>
    </row>
    <row r="13" spans="1:4" x14ac:dyDescent="0.3">
      <c r="A13" s="1"/>
      <c r="B13" s="1" t="s">
        <v>6</v>
      </c>
      <c r="C13" s="1" t="s">
        <v>7</v>
      </c>
      <c r="D13" s="1" t="s">
        <v>8</v>
      </c>
    </row>
    <row r="14" spans="1:4" x14ac:dyDescent="0.3">
      <c r="A14" s="1" t="s">
        <v>13</v>
      </c>
      <c r="B14" s="1">
        <v>12</v>
      </c>
      <c r="C14" s="1">
        <v>6</v>
      </c>
      <c r="D14" s="1">
        <v>8</v>
      </c>
    </row>
    <row r="15" spans="1:4" x14ac:dyDescent="0.3">
      <c r="A15" s="1" t="s">
        <v>14</v>
      </c>
      <c r="B15" s="1">
        <v>5.0000000000000001E-3</v>
      </c>
      <c r="C15" s="1">
        <v>0.02</v>
      </c>
      <c r="D15" s="1">
        <v>0.03</v>
      </c>
    </row>
    <row r="16" spans="1:4" x14ac:dyDescent="0.3">
      <c r="A16" s="1"/>
      <c r="B16" s="1"/>
      <c r="C16" s="1"/>
      <c r="D16" s="1"/>
    </row>
    <row r="17" spans="1:5" x14ac:dyDescent="0.3">
      <c r="A17" s="1"/>
      <c r="B17" s="1" t="s">
        <v>13</v>
      </c>
      <c r="C17" s="1" t="s">
        <v>14</v>
      </c>
      <c r="D17" s="1"/>
    </row>
    <row r="18" spans="1:5" x14ac:dyDescent="0.3">
      <c r="A18" s="1" t="s">
        <v>3</v>
      </c>
      <c r="B18" s="1" t="s">
        <v>21</v>
      </c>
      <c r="C18" s="1" t="s">
        <v>22</v>
      </c>
      <c r="D18" s="1"/>
    </row>
    <row r="19" spans="1:5" x14ac:dyDescent="0.3">
      <c r="A19" s="1" t="s">
        <v>4</v>
      </c>
      <c r="B19" s="1" t="s">
        <v>23</v>
      </c>
      <c r="C19" s="1" t="s">
        <v>25</v>
      </c>
      <c r="D19" s="1"/>
    </row>
    <row r="20" spans="1:5" x14ac:dyDescent="0.3">
      <c r="A20" s="1" t="s">
        <v>5</v>
      </c>
      <c r="B20" s="1" t="s">
        <v>24</v>
      </c>
      <c r="C20" s="1" t="s">
        <v>22</v>
      </c>
      <c r="D20" s="1"/>
    </row>
    <row r="21" spans="1:5" x14ac:dyDescent="0.3">
      <c r="A21" s="1"/>
      <c r="B21" s="1"/>
      <c r="C21" s="1"/>
      <c r="D21" s="1"/>
    </row>
    <row r="22" spans="1:5" x14ac:dyDescent="0.3">
      <c r="A22" s="46" t="s">
        <v>29</v>
      </c>
      <c r="B22" s="46"/>
      <c r="C22" s="46"/>
      <c r="D22" s="46"/>
      <c r="E22" s="1">
        <v>5000</v>
      </c>
    </row>
    <row r="23" spans="1:5" x14ac:dyDescent="0.3">
      <c r="A23" s="46" t="s">
        <v>26</v>
      </c>
      <c r="B23" s="46"/>
      <c r="C23" s="46"/>
      <c r="D23" s="46"/>
      <c r="E23" s="25">
        <v>4</v>
      </c>
    </row>
    <row r="24" spans="1:5" x14ac:dyDescent="0.3">
      <c r="A24" s="46" t="s">
        <v>27</v>
      </c>
      <c r="B24" s="46"/>
      <c r="C24" s="46"/>
      <c r="D24" s="46"/>
      <c r="E24" s="1">
        <v>10</v>
      </c>
    </row>
    <row r="25" spans="1:5" x14ac:dyDescent="0.3">
      <c r="A25" s="46" t="s">
        <v>28</v>
      </c>
      <c r="B25" s="46"/>
      <c r="C25" s="46"/>
      <c r="D25" s="46"/>
      <c r="E25" s="16">
        <v>14000</v>
      </c>
    </row>
    <row r="28" spans="1:5" x14ac:dyDescent="0.3">
      <c r="A28" s="15" t="s">
        <v>19</v>
      </c>
    </row>
    <row r="30" spans="1:5" x14ac:dyDescent="0.3">
      <c r="A30" t="s">
        <v>58</v>
      </c>
      <c r="D30" s="66" t="s">
        <v>83</v>
      </c>
      <c r="E30" s="66"/>
    </row>
    <row r="31" spans="1:5" x14ac:dyDescent="0.3">
      <c r="A31" t="s">
        <v>71</v>
      </c>
      <c r="B31" t="s">
        <v>59</v>
      </c>
      <c r="C31" s="28">
        <v>1999.9999999999998</v>
      </c>
      <c r="D31" s="67">
        <f>C31+C32+C33</f>
        <v>2999.9999999999995</v>
      </c>
      <c r="E31" s="46"/>
    </row>
    <row r="32" spans="1:5" x14ac:dyDescent="0.3">
      <c r="A32" t="s">
        <v>72</v>
      </c>
      <c r="B32" t="s">
        <v>60</v>
      </c>
      <c r="C32" s="28">
        <v>999.99999999999989</v>
      </c>
      <c r="D32" s="67"/>
      <c r="E32" s="46"/>
    </row>
    <row r="33" spans="1:12" x14ac:dyDescent="0.3">
      <c r="A33" t="s">
        <v>73</v>
      </c>
      <c r="B33" t="s">
        <v>61</v>
      </c>
      <c r="C33" s="28">
        <v>0</v>
      </c>
      <c r="D33" s="67"/>
      <c r="E33" s="46"/>
    </row>
    <row r="34" spans="1:12" x14ac:dyDescent="0.3">
      <c r="A34" t="s">
        <v>75</v>
      </c>
      <c r="B34" t="s">
        <v>62</v>
      </c>
      <c r="C34" s="28">
        <v>2200.0000000000005</v>
      </c>
      <c r="D34" s="67">
        <f>C34+C35+C36</f>
        <v>9500</v>
      </c>
      <c r="E34" s="46"/>
    </row>
    <row r="35" spans="1:12" x14ac:dyDescent="0.3">
      <c r="A35" t="s">
        <v>76</v>
      </c>
      <c r="B35" t="s">
        <v>63</v>
      </c>
      <c r="C35" s="28">
        <v>4000</v>
      </c>
      <c r="D35" s="67"/>
      <c r="E35" s="46"/>
    </row>
    <row r="36" spans="1:12" x14ac:dyDescent="0.3">
      <c r="A36" t="s">
        <v>77</v>
      </c>
      <c r="B36" t="s">
        <v>64</v>
      </c>
      <c r="C36" s="28">
        <v>3300.0000000000009</v>
      </c>
      <c r="D36" s="67"/>
      <c r="E36" s="46"/>
    </row>
    <row r="37" spans="1:12" x14ac:dyDescent="0.3">
      <c r="A37" t="s">
        <v>79</v>
      </c>
      <c r="B37" t="s">
        <v>67</v>
      </c>
      <c r="C37" s="28">
        <v>800</v>
      </c>
      <c r="D37" s="67">
        <f>C37+C38+C39</f>
        <v>1000</v>
      </c>
      <c r="E37" s="46"/>
    </row>
    <row r="38" spans="1:12" x14ac:dyDescent="0.3">
      <c r="A38" t="s">
        <v>80</v>
      </c>
      <c r="B38" t="s">
        <v>68</v>
      </c>
      <c r="C38" s="28">
        <v>0</v>
      </c>
      <c r="D38" s="67"/>
      <c r="E38" s="46"/>
    </row>
    <row r="39" spans="1:12" x14ac:dyDescent="0.3">
      <c r="A39" t="s">
        <v>81</v>
      </c>
      <c r="B39" t="s">
        <v>69</v>
      </c>
      <c r="C39" s="28">
        <v>199.99999999999994</v>
      </c>
      <c r="D39" s="67"/>
      <c r="E39" s="46"/>
    </row>
    <row r="40" spans="1:12" x14ac:dyDescent="0.3">
      <c r="A40" t="s">
        <v>74</v>
      </c>
      <c r="B40" t="s">
        <v>65</v>
      </c>
      <c r="C40" s="28">
        <v>0</v>
      </c>
      <c r="D40" s="29"/>
      <c r="E40" s="19"/>
    </row>
    <row r="41" spans="1:12" x14ac:dyDescent="0.3">
      <c r="A41" t="s">
        <v>78</v>
      </c>
      <c r="B41" t="s">
        <v>66</v>
      </c>
      <c r="C41" s="28">
        <v>750.00000000000023</v>
      </c>
      <c r="D41" s="29"/>
      <c r="E41" s="19"/>
    </row>
    <row r="42" spans="1:12" x14ac:dyDescent="0.3">
      <c r="A42" t="s">
        <v>82</v>
      </c>
      <c r="B42" t="s">
        <v>70</v>
      </c>
      <c r="C42" s="28">
        <v>0</v>
      </c>
      <c r="D42" s="29"/>
      <c r="E42" s="19"/>
    </row>
    <row r="44" spans="1:12" x14ac:dyDescent="0.3">
      <c r="A44" s="15" t="s">
        <v>84</v>
      </c>
    </row>
    <row r="45" spans="1:12" ht="15" thickBot="1" x14ac:dyDescent="0.35">
      <c r="A45" s="15"/>
    </row>
    <row r="46" spans="1:12" x14ac:dyDescent="0.3">
      <c r="A46" s="69"/>
      <c r="B46" s="70"/>
      <c r="C46" s="71" t="s">
        <v>85</v>
      </c>
      <c r="D46" s="71"/>
      <c r="E46" s="71"/>
      <c r="F46" s="70"/>
      <c r="G46" s="72" t="s">
        <v>20</v>
      </c>
      <c r="J46" s="33">
        <f>C47</f>
        <v>2999.9999999999995</v>
      </c>
      <c r="K46" s="34">
        <f>C48</f>
        <v>1999.9999999999982</v>
      </c>
      <c r="L46" s="35">
        <f>C49</f>
        <v>1000</v>
      </c>
    </row>
    <row r="47" spans="1:12" x14ac:dyDescent="0.3">
      <c r="A47" s="73" t="s">
        <v>45</v>
      </c>
      <c r="B47" s="74" t="s">
        <v>3</v>
      </c>
      <c r="C47" s="75">
        <f>(C31+C32+C33-(10*C40))</f>
        <v>2999.9999999999995</v>
      </c>
      <c r="D47" s="75"/>
      <c r="E47" s="75"/>
      <c r="F47" s="76" t="s">
        <v>86</v>
      </c>
      <c r="G47" s="77">
        <v>3000</v>
      </c>
      <c r="J47" s="36" t="s">
        <v>86</v>
      </c>
      <c r="K47" s="37" t="s">
        <v>86</v>
      </c>
      <c r="L47" s="38" t="s">
        <v>86</v>
      </c>
    </row>
    <row r="48" spans="1:12" ht="15" thickBot="1" x14ac:dyDescent="0.35">
      <c r="A48" s="73" t="s">
        <v>46</v>
      </c>
      <c r="B48" s="74" t="s">
        <v>4</v>
      </c>
      <c r="C48" s="75">
        <f>((C34+C35+C36)-(10*C41))</f>
        <v>1999.9999999999982</v>
      </c>
      <c r="D48" s="75"/>
      <c r="E48" s="75"/>
      <c r="F48" s="74" t="s">
        <v>86</v>
      </c>
      <c r="G48" s="77">
        <v>2000</v>
      </c>
      <c r="J48" s="39">
        <f>G47</f>
        <v>3000</v>
      </c>
      <c r="K48" s="40">
        <f>G48</f>
        <v>2000</v>
      </c>
      <c r="L48" s="41">
        <f>G49</f>
        <v>1000</v>
      </c>
    </row>
    <row r="49" spans="1:12" x14ac:dyDescent="0.3">
      <c r="A49" s="78" t="s">
        <v>47</v>
      </c>
      <c r="B49" s="79" t="s">
        <v>5</v>
      </c>
      <c r="C49" s="80">
        <f>((C37+C38+C39)-(10*C42))</f>
        <v>1000</v>
      </c>
      <c r="D49" s="80"/>
      <c r="E49" s="80"/>
      <c r="F49" s="79" t="s">
        <v>86</v>
      </c>
      <c r="G49" s="81">
        <v>1000</v>
      </c>
    </row>
    <row r="51" spans="1:12" x14ac:dyDescent="0.3">
      <c r="A51" s="15" t="s">
        <v>87</v>
      </c>
    </row>
    <row r="52" spans="1:12" ht="15" thickBot="1" x14ac:dyDescent="0.35">
      <c r="A52" s="82"/>
      <c r="B52" s="70"/>
      <c r="C52" s="71" t="s">
        <v>88</v>
      </c>
      <c r="D52" s="71"/>
      <c r="E52" s="71"/>
      <c r="F52" s="70"/>
      <c r="G52" s="71" t="s">
        <v>89</v>
      </c>
      <c r="H52" s="83"/>
    </row>
    <row r="53" spans="1:12" x14ac:dyDescent="0.3">
      <c r="A53" s="73" t="s">
        <v>48</v>
      </c>
      <c r="B53" s="74" t="s">
        <v>6</v>
      </c>
      <c r="C53" s="75">
        <f>C31+C34+C37</f>
        <v>5000</v>
      </c>
      <c r="D53" s="75"/>
      <c r="E53" s="75"/>
      <c r="F53" s="74" t="s">
        <v>15</v>
      </c>
      <c r="G53" s="75">
        <f>E22</f>
        <v>5000</v>
      </c>
      <c r="H53" s="84"/>
      <c r="J53" s="33">
        <f>C53</f>
        <v>5000</v>
      </c>
      <c r="K53" s="34">
        <f>C54</f>
        <v>5000</v>
      </c>
      <c r="L53" s="35">
        <f>C55</f>
        <v>3500.0000000000009</v>
      </c>
    </row>
    <row r="54" spans="1:12" x14ac:dyDescent="0.3">
      <c r="A54" s="73" t="s">
        <v>50</v>
      </c>
      <c r="B54" s="74" t="s">
        <v>7</v>
      </c>
      <c r="C54" s="75">
        <f>C32+C35+C38</f>
        <v>5000</v>
      </c>
      <c r="D54" s="75"/>
      <c r="E54" s="75"/>
      <c r="F54" s="74" t="s">
        <v>15</v>
      </c>
      <c r="G54" s="75">
        <f>E22</f>
        <v>5000</v>
      </c>
      <c r="H54" s="84"/>
      <c r="J54" s="36" t="s">
        <v>15</v>
      </c>
      <c r="K54" s="37" t="s">
        <v>15</v>
      </c>
      <c r="L54" s="38" t="s">
        <v>15</v>
      </c>
    </row>
    <row r="55" spans="1:12" ht="15" thickBot="1" x14ac:dyDescent="0.35">
      <c r="A55" s="78" t="s">
        <v>49</v>
      </c>
      <c r="B55" s="79" t="s">
        <v>8</v>
      </c>
      <c r="C55" s="80">
        <f>C33+C36+C39</f>
        <v>3500.0000000000009</v>
      </c>
      <c r="D55" s="80"/>
      <c r="E55" s="80"/>
      <c r="F55" s="79" t="s">
        <v>15</v>
      </c>
      <c r="G55" s="80">
        <f>E22</f>
        <v>5000</v>
      </c>
      <c r="H55" s="85"/>
      <c r="J55" s="39">
        <f>G53</f>
        <v>5000</v>
      </c>
      <c r="K55" s="40">
        <f>G54</f>
        <v>5000</v>
      </c>
      <c r="L55" s="41">
        <f>G55</f>
        <v>5000</v>
      </c>
    </row>
    <row r="57" spans="1:12" x14ac:dyDescent="0.3">
      <c r="A57" s="15" t="s">
        <v>90</v>
      </c>
    </row>
    <row r="58" spans="1:12" x14ac:dyDescent="0.3">
      <c r="A58" s="82"/>
      <c r="B58" s="70"/>
      <c r="C58" s="71" t="s">
        <v>91</v>
      </c>
      <c r="D58" s="71"/>
      <c r="E58" s="70"/>
      <c r="F58" s="71" t="s">
        <v>92</v>
      </c>
      <c r="G58" s="83"/>
    </row>
    <row r="59" spans="1:12" x14ac:dyDescent="0.3">
      <c r="A59" s="86" t="s">
        <v>51</v>
      </c>
      <c r="B59" s="80"/>
      <c r="C59" s="80">
        <f>SUM(C31:C39)</f>
        <v>13500</v>
      </c>
      <c r="D59" s="80"/>
      <c r="E59" s="79" t="s">
        <v>15</v>
      </c>
      <c r="F59" s="80">
        <f>E25</f>
        <v>14000</v>
      </c>
      <c r="G59" s="85"/>
    </row>
    <row r="61" spans="1:12" x14ac:dyDescent="0.3">
      <c r="A61" s="15" t="s">
        <v>93</v>
      </c>
    </row>
    <row r="62" spans="1:12" ht="15" thickBot="1" x14ac:dyDescent="0.35">
      <c r="A62" s="82"/>
      <c r="B62" s="70"/>
      <c r="C62" s="71" t="s">
        <v>94</v>
      </c>
      <c r="D62" s="71"/>
      <c r="E62" s="71"/>
      <c r="F62" s="70"/>
      <c r="G62" s="72"/>
    </row>
    <row r="63" spans="1:12" x14ac:dyDescent="0.3">
      <c r="A63" s="73" t="s">
        <v>52</v>
      </c>
      <c r="B63" s="74" t="s">
        <v>3</v>
      </c>
      <c r="C63" s="75">
        <f>((2*C31)-(4*C32)-(2*C33))</f>
        <v>0</v>
      </c>
      <c r="D63" s="75"/>
      <c r="E63" s="75"/>
      <c r="F63" s="74" t="s">
        <v>95</v>
      </c>
      <c r="G63" s="87">
        <v>0</v>
      </c>
      <c r="H63" s="23"/>
      <c r="J63" s="33">
        <f>C63</f>
        <v>0</v>
      </c>
      <c r="K63" s="34">
        <f>C64</f>
        <v>800.00000000000182</v>
      </c>
      <c r="L63" s="35">
        <f>C65</f>
        <v>5200</v>
      </c>
    </row>
    <row r="64" spans="1:12" x14ac:dyDescent="0.3">
      <c r="A64" s="73" t="s">
        <v>53</v>
      </c>
      <c r="B64" s="74" t="s">
        <v>4</v>
      </c>
      <c r="C64" s="75">
        <f>((4*C34)-(2*C35))</f>
        <v>800.00000000000182</v>
      </c>
      <c r="D64" s="75"/>
      <c r="E64" s="75"/>
      <c r="F64" s="74" t="s">
        <v>95</v>
      </c>
      <c r="G64" s="87">
        <v>0</v>
      </c>
      <c r="J64" s="36" t="s">
        <v>95</v>
      </c>
      <c r="K64" s="37" t="s">
        <v>95</v>
      </c>
      <c r="L64" s="38" t="s">
        <v>95</v>
      </c>
    </row>
    <row r="65" spans="1:12" ht="15" thickBot="1" x14ac:dyDescent="0.35">
      <c r="A65" s="78" t="s">
        <v>54</v>
      </c>
      <c r="B65" s="79" t="s">
        <v>5</v>
      </c>
      <c r="C65" s="80">
        <f>((6*C37)+(2*C39))</f>
        <v>5200</v>
      </c>
      <c r="D65" s="80"/>
      <c r="E65" s="80"/>
      <c r="F65" s="79" t="s">
        <v>95</v>
      </c>
      <c r="G65" s="88">
        <v>0</v>
      </c>
      <c r="J65" s="39">
        <f>G63</f>
        <v>0</v>
      </c>
      <c r="K65" s="40">
        <f>G64</f>
        <v>0</v>
      </c>
      <c r="L65" s="41">
        <f>G65</f>
        <v>0</v>
      </c>
    </row>
    <row r="67" spans="1:12" x14ac:dyDescent="0.3">
      <c r="A67" s="15" t="s">
        <v>96</v>
      </c>
    </row>
    <row r="69" spans="1:12" ht="15" thickBot="1" x14ac:dyDescent="0.35">
      <c r="A69" s="82"/>
      <c r="B69" s="70"/>
      <c r="C69" s="71" t="s">
        <v>97</v>
      </c>
      <c r="D69" s="71"/>
      <c r="E69" s="71"/>
      <c r="F69" s="70"/>
      <c r="G69" s="72"/>
    </row>
    <row r="70" spans="1:12" x14ac:dyDescent="0.3">
      <c r="A70" s="89" t="s">
        <v>55</v>
      </c>
      <c r="B70" s="74" t="s">
        <v>3</v>
      </c>
      <c r="C70" s="75">
        <f>((-0.005*C31)+(0.01*C32)+(0.02*C33))</f>
        <v>0</v>
      </c>
      <c r="D70" s="75"/>
      <c r="E70" s="75"/>
      <c r="F70" s="74" t="s">
        <v>15</v>
      </c>
      <c r="G70" s="77">
        <v>0</v>
      </c>
      <c r="J70" s="33">
        <f>C70</f>
        <v>0</v>
      </c>
      <c r="K70" s="34">
        <f>C71</f>
        <v>0</v>
      </c>
      <c r="L70" s="35">
        <f>C72</f>
        <v>-8.8817841970012523E-16</v>
      </c>
    </row>
    <row r="71" spans="1:12" x14ac:dyDescent="0.3">
      <c r="A71" s="89" t="s">
        <v>98</v>
      </c>
      <c r="B71" s="74" t="s">
        <v>4</v>
      </c>
      <c r="C71" s="75">
        <f>((-0.015*C34)+(0.01*C36))</f>
        <v>0</v>
      </c>
      <c r="D71" s="75"/>
      <c r="E71" s="75"/>
      <c r="F71" s="74" t="s">
        <v>15</v>
      </c>
      <c r="G71" s="77">
        <v>0</v>
      </c>
      <c r="J71" s="36" t="s">
        <v>15</v>
      </c>
      <c r="K71" s="37" t="s">
        <v>15</v>
      </c>
      <c r="L71" s="38" t="s">
        <v>15</v>
      </c>
    </row>
    <row r="72" spans="1:12" ht="15" thickBot="1" x14ac:dyDescent="0.35">
      <c r="A72" s="90" t="s">
        <v>99</v>
      </c>
      <c r="B72" s="79" t="s">
        <v>5</v>
      </c>
      <c r="C72" s="80">
        <f>((-0.005*C37)+(0.01*C38)+(0.02*C39))</f>
        <v>-8.8817841970012523E-16</v>
      </c>
      <c r="D72" s="80"/>
      <c r="E72" s="80"/>
      <c r="F72" s="79" t="s">
        <v>15</v>
      </c>
      <c r="G72" s="81">
        <v>0</v>
      </c>
      <c r="J72" s="39">
        <f>G70</f>
        <v>0</v>
      </c>
      <c r="K72" s="40">
        <f>G71</f>
        <v>0</v>
      </c>
      <c r="L72" s="41">
        <f>G72</f>
        <v>0</v>
      </c>
    </row>
    <row r="75" spans="1:12" x14ac:dyDescent="0.3">
      <c r="A75" s="31" t="s">
        <v>100</v>
      </c>
    </row>
    <row r="77" spans="1:12" x14ac:dyDescent="0.3">
      <c r="A77" t="s">
        <v>101</v>
      </c>
      <c r="B77" s="22">
        <f>SUM(C40:C42)</f>
        <v>750.00000000000023</v>
      </c>
    </row>
    <row r="79" spans="1:12" x14ac:dyDescent="0.3">
      <c r="B79" t="s">
        <v>103</v>
      </c>
      <c r="C79" t="s">
        <v>104</v>
      </c>
      <c r="D79" t="s">
        <v>105</v>
      </c>
      <c r="E79" t="s">
        <v>106</v>
      </c>
      <c r="F79" t="s">
        <v>107</v>
      </c>
      <c r="G79" t="s">
        <v>108</v>
      </c>
      <c r="H79" t="s">
        <v>109</v>
      </c>
      <c r="I79" t="s">
        <v>110</v>
      </c>
      <c r="J79" t="s">
        <v>111</v>
      </c>
      <c r="K79" t="s">
        <v>112</v>
      </c>
    </row>
    <row r="80" spans="1:12" x14ac:dyDescent="0.3">
      <c r="A80" t="s">
        <v>102</v>
      </c>
      <c r="B80" s="22">
        <f>(C31*(B3-B6-E23))</f>
        <v>41999.999999999993</v>
      </c>
      <c r="C80" s="22">
        <f>(C34*(C3-B6-E23))</f>
        <v>24200.000000000004</v>
      </c>
      <c r="D80" s="22">
        <f>(C37*(D3-B6-E23))</f>
        <v>800</v>
      </c>
      <c r="E80" s="22">
        <f>(C32*(B3-C6-E23))</f>
        <v>30999.999999999996</v>
      </c>
      <c r="F80" s="22">
        <f>(C35*(C3-C6-E23))</f>
        <v>84000</v>
      </c>
      <c r="G80" s="22">
        <f>(C38*(D3-C6-E23))</f>
        <v>0</v>
      </c>
      <c r="H80" s="22">
        <f>(C33*(B3-D6-E23))</f>
        <v>0</v>
      </c>
      <c r="I80" s="22">
        <f>(C36*(C3-D6-E23))</f>
        <v>102300.00000000003</v>
      </c>
      <c r="J80" s="22">
        <f>(C39*(D3-D6-E23))</f>
        <v>4199.9999999999991</v>
      </c>
      <c r="K80" s="22">
        <f>SUM(B80:J80)</f>
        <v>288500</v>
      </c>
    </row>
    <row r="82" spans="1:2" ht="15" thickBot="1" x14ac:dyDescent="0.35"/>
    <row r="83" spans="1:2" ht="15" thickBot="1" x14ac:dyDescent="0.35">
      <c r="A83" t="s">
        <v>113</v>
      </c>
      <c r="B83" s="91">
        <f>K80-B77</f>
        <v>287750</v>
      </c>
    </row>
  </sheetData>
  <mergeCells count="35">
    <mergeCell ref="C47:E47"/>
    <mergeCell ref="B8:D8"/>
    <mergeCell ref="B12:D12"/>
    <mergeCell ref="A22:D22"/>
    <mergeCell ref="A23:D23"/>
    <mergeCell ref="A24:D24"/>
    <mergeCell ref="A25:D25"/>
    <mergeCell ref="D30:E30"/>
    <mergeCell ref="D31:E33"/>
    <mergeCell ref="D34:E36"/>
    <mergeCell ref="D37:E39"/>
    <mergeCell ref="C46:E46"/>
    <mergeCell ref="C48:E48"/>
    <mergeCell ref="C49:E49"/>
    <mergeCell ref="C52:E52"/>
    <mergeCell ref="G52:H52"/>
    <mergeCell ref="C53:E53"/>
    <mergeCell ref="G53:H53"/>
    <mergeCell ref="C64:E64"/>
    <mergeCell ref="C54:E54"/>
    <mergeCell ref="G54:H54"/>
    <mergeCell ref="C55:E55"/>
    <mergeCell ref="G55:H55"/>
    <mergeCell ref="C58:D58"/>
    <mergeCell ref="F58:G58"/>
    <mergeCell ref="A59:B59"/>
    <mergeCell ref="C59:D59"/>
    <mergeCell ref="F59:G59"/>
    <mergeCell ref="C62:E62"/>
    <mergeCell ref="C63:E63"/>
    <mergeCell ref="C65:E65"/>
    <mergeCell ref="C69:E69"/>
    <mergeCell ref="C70:E70"/>
    <mergeCell ref="C71:E71"/>
    <mergeCell ref="C72:E7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ProbDesc</vt:lpstr>
      <vt:lpstr>AlgebraicRepresentation</vt:lpstr>
      <vt:lpstr>ModelInitialDesign</vt:lpstr>
      <vt:lpstr>Constraint1</vt:lpstr>
      <vt:lpstr>Constraint2</vt:lpstr>
      <vt:lpstr>Constraint3</vt:lpstr>
      <vt:lpstr>Constraint4</vt:lpstr>
      <vt:lpstr>Constraint5-Final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dc:creator>
  <cp:lastModifiedBy>Ritu</cp:lastModifiedBy>
  <dcterms:created xsi:type="dcterms:W3CDTF">2019-03-02T08:33:41Z</dcterms:created>
  <dcterms:modified xsi:type="dcterms:W3CDTF">2019-03-03T10:30:42Z</dcterms:modified>
</cp:coreProperties>
</file>