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OneDrive - The University of Western Australia\Documents\Blog\"/>
    </mc:Choice>
  </mc:AlternateContent>
  <xr:revisionPtr revIDLastSave="0" documentId="8_{B2E543A3-6F55-4A64-83A0-77CA9D8A13CF}" xr6:coauthVersionLast="47" xr6:coauthVersionMax="47" xr10:uidLastSave="{00000000-0000-0000-0000-000000000000}"/>
  <bookViews>
    <workbookView xWindow="-28920" yWindow="-120" windowWidth="29040" windowHeight="16440" xr2:uid="{A8196E4E-014D-4358-9A05-CC02491678AD}"/>
  </bookViews>
  <sheets>
    <sheet name="B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K16" i="1"/>
  <c r="J16" i="1"/>
  <c r="H16" i="1"/>
  <c r="P15" i="1"/>
  <c r="I15" i="1"/>
  <c r="L15" i="1" s="1"/>
  <c r="N15" i="1" s="1"/>
  <c r="P14" i="1"/>
  <c r="N14" i="1"/>
  <c r="M14" i="1"/>
  <c r="L14" i="1"/>
  <c r="I14" i="1"/>
  <c r="P13" i="1"/>
  <c r="I13" i="1"/>
  <c r="M13" i="1" s="1"/>
  <c r="P12" i="1"/>
  <c r="I12" i="1"/>
  <c r="M12" i="1" s="1"/>
  <c r="P11" i="1"/>
  <c r="I11" i="1"/>
  <c r="M11" i="1" s="1"/>
  <c r="P10" i="1"/>
  <c r="I10" i="1"/>
  <c r="M10" i="1" s="1"/>
  <c r="D10" i="1"/>
  <c r="P9" i="1"/>
  <c r="M9" i="1"/>
  <c r="L9" i="1"/>
  <c r="N9" i="1" s="1"/>
  <c r="P8" i="1"/>
  <c r="I8" i="1"/>
  <c r="L8" i="1" s="1"/>
  <c r="N8" i="1" s="1"/>
  <c r="P7" i="1"/>
  <c r="M7" i="1"/>
  <c r="I7" i="1"/>
  <c r="L7" i="1" s="1"/>
  <c r="N7" i="1" s="1"/>
  <c r="D7" i="1"/>
  <c r="P6" i="1"/>
  <c r="I6" i="1"/>
  <c r="L6" i="1" s="1"/>
  <c r="N6" i="1" s="1"/>
  <c r="P5" i="1"/>
  <c r="P16" i="1" s="1"/>
  <c r="M5" i="1"/>
  <c r="L5" i="1"/>
  <c r="L13" i="1" l="1"/>
  <c r="N13" i="1" s="1"/>
  <c r="M6" i="1"/>
  <c r="M16" i="1" s="1"/>
  <c r="D8" i="1" s="1"/>
  <c r="L10" i="1"/>
  <c r="N10" i="1" s="1"/>
  <c r="N5" i="1"/>
  <c r="L11" i="1"/>
  <c r="N11" i="1" s="1"/>
  <c r="M15" i="1"/>
  <c r="M8" i="1"/>
  <c r="I16" i="1"/>
  <c r="L12" i="1"/>
  <c r="N12" i="1" s="1"/>
  <c r="N16" i="1" l="1"/>
  <c r="D9" i="1" s="1"/>
  <c r="D11" i="1" s="1"/>
  <c r="D14" i="1" s="1"/>
  <c r="L16" i="1"/>
</calcChain>
</file>

<file path=xl/sharedStrings.xml><?xml version="1.0" encoding="utf-8"?>
<sst xmlns="http://schemas.openxmlformats.org/spreadsheetml/2006/main" count="34" uniqueCount="34">
  <si>
    <t>Finding Beta</t>
  </si>
  <si>
    <t>Industry Type</t>
  </si>
  <si>
    <t>Company Name</t>
  </si>
  <si>
    <t xml:space="preserve">Ticker </t>
  </si>
  <si>
    <t>Beta</t>
  </si>
  <si>
    <t>Debt</t>
  </si>
  <si>
    <t>Market Cap</t>
  </si>
  <si>
    <t>Cash</t>
  </si>
  <si>
    <t>EV</t>
  </si>
  <si>
    <t>D/E</t>
  </si>
  <si>
    <t>Cash/EV</t>
  </si>
  <si>
    <t>FCF</t>
  </si>
  <si>
    <t>FCF Yield</t>
  </si>
  <si>
    <t>Staffing &amp; Employment Services</t>
  </si>
  <si>
    <t>Mirai Works Inc</t>
  </si>
  <si>
    <t>Career Co Ltd</t>
  </si>
  <si>
    <t xml:space="preserve">Effective Tax Rate </t>
  </si>
  <si>
    <t>for Startups Inc</t>
  </si>
  <si>
    <t>Unlevered Beta</t>
  </si>
  <si>
    <t>Career Link Co Ltd</t>
  </si>
  <si>
    <t>Pure Unlevered Beta</t>
  </si>
  <si>
    <t>Matching Service Japan Ltd</t>
  </si>
  <si>
    <t>Debt/Equity Ratio</t>
  </si>
  <si>
    <t>Career Design Center Ltd</t>
  </si>
  <si>
    <t>Levered Beta</t>
  </si>
  <si>
    <t>CRG Holdings Co Ltd</t>
  </si>
  <si>
    <t>ERP</t>
  </si>
  <si>
    <t>Nisso Corporation</t>
  </si>
  <si>
    <t>Risk-free rate</t>
  </si>
  <si>
    <t>Extreme Co Ltd</t>
  </si>
  <si>
    <t>Discount rate</t>
  </si>
  <si>
    <t>Technopro Holdings Inc</t>
  </si>
  <si>
    <t>Altech Corporation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</si>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</sst>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2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9FDC-5B8E-4928-8493-3202E6C5B63C}">
  <dimension ref="C2:P16"/>
  <sheetViews>
    <sheetView tabSelected="1" workbookViewId="0">
      <selection activeCell="H29" sqref="H29"/>
    </sheetView>
  </sheetViews>
  <sheetFormatPr defaultRowHeight="14.25" x14ac:dyDescent="0.2"/>
  <cols>
    <col min="3" max="3" width="27.625" bestFit="1" customWidth="1"/>
    <col min="4" max="4" width="11.875" customWidth="1"/>
    <col min="6" max="6" width="23.5" bestFit="1" customWidth="1"/>
    <col min="8" max="8" width="9.375" bestFit="1" customWidth="1"/>
    <col min="9" max="9" width="11.375" bestFit="1" customWidth="1"/>
    <col min="10" max="10" width="13.5" bestFit="1" customWidth="1"/>
    <col min="11" max="12" width="12.375" bestFit="1" customWidth="1"/>
  </cols>
  <sheetData>
    <row r="2" spans="3:16" x14ac:dyDescent="0.2">
      <c r="C2" t="s">
        <v>0</v>
      </c>
    </row>
    <row r="3" spans="3:16" ht="15" x14ac:dyDescent="0.25">
      <c r="P3" s="1"/>
    </row>
    <row r="4" spans="3:16" ht="15" x14ac:dyDescent="0.25">
      <c r="C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spans="3:16" x14ac:dyDescent="0.2">
      <c r="C5" t="s">
        <v>13</v>
      </c>
      <c r="F5" t="s">
        <v>14</v>
      </c>
      <c r="G5">
        <v>6563</v>
      </c>
      <c r="H5">
        <v>1.99</v>
      </c>
      <c r="I5">
        <v>0</v>
      </c>
      <c r="J5">
        <v>3420</v>
      </c>
      <c r="K5">
        <v>532</v>
      </c>
      <c r="L5">
        <f>IF(K5="", "",J5+I5-K5)</f>
        <v>2888</v>
      </c>
      <c r="M5" s="2">
        <f>IF(K5="", "",I5/J5)</f>
        <v>0</v>
      </c>
      <c r="N5" s="3">
        <f>IF(K5="", "",K5/L5)</f>
        <v>0.18421052631578946</v>
      </c>
      <c r="O5">
        <v>31.265999999999998</v>
      </c>
      <c r="P5" s="3">
        <f>O5/J5</f>
        <v>9.1421052631578941E-3</v>
      </c>
    </row>
    <row r="6" spans="3:16" x14ac:dyDescent="0.2">
      <c r="F6" t="s">
        <v>15</v>
      </c>
      <c r="G6">
        <v>6198</v>
      </c>
      <c r="H6">
        <v>1.56</v>
      </c>
      <c r="I6">
        <f>1210+0</f>
        <v>1210</v>
      </c>
      <c r="J6">
        <v>2761</v>
      </c>
      <c r="K6" s="4">
        <v>2228.7240000000002</v>
      </c>
      <c r="L6">
        <f t="shared" ref="L6:L15" si="0">IF(K6="", "",J6+I6-K6)</f>
        <v>1742.2759999999998</v>
      </c>
      <c r="M6" s="2">
        <f t="shared" ref="M6:M15" si="1">IF(K6="", "",I6/J6)</f>
        <v>0.43824701195219123</v>
      </c>
      <c r="N6" s="3">
        <f t="shared" ref="N6:N15" si="2">IF(K6="", "",K6/L6)</f>
        <v>1.2792026062460828</v>
      </c>
      <c r="O6">
        <v>-50.722000000000001</v>
      </c>
      <c r="P6" s="3">
        <f t="shared" ref="P6:P9" si="3">O6/J6</f>
        <v>-1.8370880115900035E-2</v>
      </c>
    </row>
    <row r="7" spans="3:16" x14ac:dyDescent="0.2">
      <c r="C7" s="5" t="s">
        <v>16</v>
      </c>
      <c r="D7" s="6">
        <f>30.42%</f>
        <v>0.30420000000000003</v>
      </c>
      <c r="F7" t="s">
        <v>17</v>
      </c>
      <c r="G7">
        <v>7089</v>
      </c>
      <c r="H7">
        <v>-0.3</v>
      </c>
      <c r="I7">
        <f>116.664+66.674</f>
        <v>183.33800000000002</v>
      </c>
      <c r="J7">
        <v>6395</v>
      </c>
      <c r="K7">
        <v>1717.761</v>
      </c>
      <c r="L7">
        <f t="shared" si="0"/>
        <v>4860.5769999999993</v>
      </c>
      <c r="M7" s="2">
        <f t="shared" si="1"/>
        <v>2.8668960125097735E-2</v>
      </c>
      <c r="N7" s="3">
        <f t="shared" si="2"/>
        <v>0.35340680746339381</v>
      </c>
      <c r="O7">
        <v>556.99400000000003</v>
      </c>
      <c r="P7" s="3">
        <f t="shared" si="3"/>
        <v>8.7098358092259576E-2</v>
      </c>
    </row>
    <row r="8" spans="3:16" x14ac:dyDescent="0.2">
      <c r="C8" s="5" t="s">
        <v>18</v>
      </c>
      <c r="D8" s="7">
        <f>H16/(1+(1-D7)*M16)</f>
        <v>0.96244742254623561</v>
      </c>
      <c r="F8" t="s">
        <v>19</v>
      </c>
      <c r="G8">
        <v>6070</v>
      </c>
      <c r="H8">
        <v>1.24</v>
      </c>
      <c r="I8">
        <f>352.447+509.987</f>
        <v>862.43399999999997</v>
      </c>
      <c r="J8">
        <v>27257</v>
      </c>
      <c r="K8">
        <v>6435</v>
      </c>
      <c r="L8">
        <f t="shared" si="0"/>
        <v>21684.434000000001</v>
      </c>
      <c r="M8" s="2">
        <f t="shared" si="1"/>
        <v>3.1640826209780974E-2</v>
      </c>
      <c r="N8" s="3">
        <f t="shared" si="2"/>
        <v>0.29675665041568527</v>
      </c>
      <c r="O8">
        <v>2666.2350000000001</v>
      </c>
      <c r="P8" s="3">
        <f t="shared" si="3"/>
        <v>9.7818358586785045E-2</v>
      </c>
    </row>
    <row r="9" spans="3:16" x14ac:dyDescent="0.2">
      <c r="C9" s="5" t="s">
        <v>20</v>
      </c>
      <c r="D9" s="7">
        <f>D8/(1-N16)</f>
        <v>1.4884898784203449</v>
      </c>
      <c r="F9" t="s">
        <v>21</v>
      </c>
      <c r="G9">
        <v>6539</v>
      </c>
      <c r="H9">
        <v>1.27</v>
      </c>
      <c r="I9">
        <v>0</v>
      </c>
      <c r="J9">
        <v>24014</v>
      </c>
      <c r="K9">
        <v>7424.9260000000004</v>
      </c>
      <c r="L9">
        <f t="shared" si="0"/>
        <v>16589.074000000001</v>
      </c>
      <c r="M9" s="2">
        <f t="shared" si="1"/>
        <v>0</v>
      </c>
      <c r="N9" s="3">
        <f t="shared" si="2"/>
        <v>0.44757929224982662</v>
      </c>
      <c r="O9">
        <v>1115.6790000000001</v>
      </c>
      <c r="P9" s="3">
        <f t="shared" si="3"/>
        <v>4.6459523611226787E-2</v>
      </c>
    </row>
    <row r="10" spans="3:16" x14ac:dyDescent="0.2">
      <c r="C10" s="5" t="s">
        <v>22</v>
      </c>
      <c r="D10" s="7">
        <f>(812222)/3467000</f>
        <v>0.23427228151139315</v>
      </c>
      <c r="F10" t="s">
        <v>23</v>
      </c>
      <c r="G10">
        <v>2410</v>
      </c>
      <c r="H10">
        <v>0.8</v>
      </c>
      <c r="I10">
        <f>99.996+808.341</f>
        <v>908.33699999999999</v>
      </c>
      <c r="J10">
        <v>11026</v>
      </c>
      <c r="K10">
        <v>3422.2060000000001</v>
      </c>
      <c r="L10">
        <f t="shared" si="0"/>
        <v>8512.1309999999994</v>
      </c>
      <c r="M10" s="2">
        <f t="shared" si="1"/>
        <v>8.2381371304190099E-2</v>
      </c>
      <c r="N10" s="3">
        <f t="shared" si="2"/>
        <v>0.40203869042898899</v>
      </c>
      <c r="O10">
        <v>2666</v>
      </c>
      <c r="P10" s="3">
        <f>O10/J10</f>
        <v>0.24179212769816796</v>
      </c>
    </row>
    <row r="11" spans="3:16" x14ac:dyDescent="0.2">
      <c r="C11" s="5" t="s">
        <v>24</v>
      </c>
      <c r="D11" s="7">
        <f>D9*(1+(1-D7)*D10)</f>
        <v>1.7311236322339887</v>
      </c>
      <c r="F11" t="s">
        <v>25</v>
      </c>
      <c r="G11">
        <v>7041</v>
      </c>
      <c r="H11">
        <v>1.32</v>
      </c>
      <c r="I11">
        <f>509.552+0</f>
        <v>509.55200000000002</v>
      </c>
      <c r="J11">
        <v>3257</v>
      </c>
      <c r="K11">
        <v>2015.2</v>
      </c>
      <c r="L11">
        <f t="shared" si="0"/>
        <v>1751.3520000000001</v>
      </c>
      <c r="M11" s="2">
        <f t="shared" si="1"/>
        <v>0.15644826527479275</v>
      </c>
      <c r="N11" s="3">
        <f t="shared" si="2"/>
        <v>1.1506538948195451</v>
      </c>
      <c r="O11">
        <v>615.97799999999995</v>
      </c>
      <c r="P11" s="3">
        <f>O11/J11</f>
        <v>0.18912434755910346</v>
      </c>
    </row>
    <row r="12" spans="3:16" x14ac:dyDescent="0.2">
      <c r="C12" s="5" t="s">
        <v>26</v>
      </c>
      <c r="D12" s="8">
        <v>5.3699999999999998E-2</v>
      </c>
      <c r="F12" t="s">
        <v>27</v>
      </c>
      <c r="G12">
        <v>6569</v>
      </c>
      <c r="H12">
        <v>1.0900000000000001</v>
      </c>
      <c r="I12">
        <f>490+2264</f>
        <v>2754</v>
      </c>
      <c r="J12">
        <v>23282</v>
      </c>
      <c r="K12">
        <v>7933</v>
      </c>
      <c r="L12">
        <f t="shared" si="0"/>
        <v>18103</v>
      </c>
      <c r="M12" s="2">
        <f t="shared" si="1"/>
        <v>0.11828880680353922</v>
      </c>
      <c r="N12" s="3">
        <f t="shared" si="2"/>
        <v>0.43821466055349945</v>
      </c>
      <c r="O12">
        <v>897</v>
      </c>
      <c r="P12" s="3">
        <f>O12/J12</f>
        <v>3.8527617902242073E-2</v>
      </c>
    </row>
    <row r="13" spans="3:16" x14ac:dyDescent="0.2">
      <c r="C13" s="5" t="s">
        <v>28</v>
      </c>
      <c r="D13" s="8">
        <v>3.415E-2</v>
      </c>
      <c r="F13" t="s">
        <v>29</v>
      </c>
      <c r="G13">
        <v>6033</v>
      </c>
      <c r="H13">
        <v>-0.31</v>
      </c>
      <c r="I13">
        <f>128.56+66.72</f>
        <v>195.28</v>
      </c>
      <c r="J13">
        <v>7205</v>
      </c>
      <c r="K13">
        <v>1670</v>
      </c>
      <c r="L13">
        <f t="shared" si="0"/>
        <v>5730.28</v>
      </c>
      <c r="M13" s="2">
        <f t="shared" si="1"/>
        <v>2.7103400416377516E-2</v>
      </c>
      <c r="N13" s="3">
        <f t="shared" si="2"/>
        <v>0.29143427546297912</v>
      </c>
      <c r="O13">
        <v>1101.6079999999999</v>
      </c>
      <c r="P13" s="3">
        <f>O13/J13</f>
        <v>0.15289493407356003</v>
      </c>
    </row>
    <row r="14" spans="3:16" x14ac:dyDescent="0.2">
      <c r="C14" s="5" t="s">
        <v>30</v>
      </c>
      <c r="D14" s="8">
        <f>D13+D12*D11</f>
        <v>0.12711133905096519</v>
      </c>
      <c r="F14" t="s">
        <v>31</v>
      </c>
      <c r="G14">
        <v>6028</v>
      </c>
      <c r="H14">
        <v>1.42</v>
      </c>
      <c r="I14">
        <f>1990+14427</f>
        <v>16417</v>
      </c>
      <c r="J14">
        <v>392182</v>
      </c>
      <c r="K14">
        <v>42598</v>
      </c>
      <c r="L14">
        <f t="shared" si="0"/>
        <v>366001</v>
      </c>
      <c r="M14" s="2">
        <f t="shared" si="1"/>
        <v>4.1860666731262527E-2</v>
      </c>
      <c r="N14" s="3">
        <f t="shared" si="2"/>
        <v>0.11638766014300507</v>
      </c>
      <c r="O14">
        <v>20888</v>
      </c>
      <c r="P14" s="3">
        <f>O14/J14</f>
        <v>5.3260985970799271E-2</v>
      </c>
    </row>
    <row r="15" spans="3:16" x14ac:dyDescent="0.2">
      <c r="D15" s="2"/>
      <c r="F15" t="s">
        <v>32</v>
      </c>
      <c r="G15">
        <v>4641</v>
      </c>
      <c r="H15">
        <v>0.74</v>
      </c>
      <c r="I15">
        <f>773.73+120.167</f>
        <v>893.89700000000005</v>
      </c>
      <c r="J15">
        <v>50820</v>
      </c>
      <c r="K15">
        <v>9985.9429999999993</v>
      </c>
      <c r="L15">
        <f t="shared" si="0"/>
        <v>41727.953999999998</v>
      </c>
      <c r="M15" s="2">
        <f t="shared" si="1"/>
        <v>1.7589472648563559E-2</v>
      </c>
      <c r="N15" s="3">
        <f t="shared" si="2"/>
        <v>0.2393106309501779</v>
      </c>
      <c r="O15">
        <v>3065.0349999999999</v>
      </c>
      <c r="P15" s="3">
        <f t="shared" ref="P15" si="4">O15/J15</f>
        <v>6.0311589925226283E-2</v>
      </c>
    </row>
    <row r="16" spans="3:16" ht="15" x14ac:dyDescent="0.25">
      <c r="G16" s="1" t="s">
        <v>33</v>
      </c>
      <c r="H16" s="9">
        <f>AVERAGE(H5:H15)</f>
        <v>0.98363636363636364</v>
      </c>
      <c r="I16" s="9">
        <f>MEDIAN(I5:I15)</f>
        <v>862.43399999999997</v>
      </c>
      <c r="J16" s="9">
        <f t="shared" ref="J16:P16" si="5">MEDIAN(J5:J15)</f>
        <v>11026</v>
      </c>
      <c r="K16" s="9">
        <f t="shared" si="5"/>
        <v>3422.2060000000001</v>
      </c>
      <c r="L16" s="9">
        <f t="shared" si="5"/>
        <v>8512.1309999999994</v>
      </c>
      <c r="M16" s="10">
        <f t="shared" si="5"/>
        <v>3.1640826209780974E-2</v>
      </c>
      <c r="N16" s="10">
        <f t="shared" si="5"/>
        <v>0.35340680746339381</v>
      </c>
      <c r="O16" s="9">
        <f t="shared" si="5"/>
        <v>1101.6079999999999</v>
      </c>
      <c r="P16" s="10">
        <f t="shared" si="5"/>
        <v>6.0311589925226283E-2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2023-04-09T15:27:13Z</dcterms:created>
  <dcterms:modified xsi:type="dcterms:W3CDTF">2023-04-09T15:28:11Z</dcterms:modified>
</cp:coreProperties>
</file>