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13_ncr:1_{58427BF0-25D2-444A-A5C1-BE32C2CD11FF}" xr6:coauthVersionLast="47" xr6:coauthVersionMax="47" xr10:uidLastSave="{00000000-0000-0000-0000-000000000000}"/>
  <bookViews>
    <workbookView xWindow="-120" yWindow="-120" windowWidth="38640" windowHeight="21840" xr2:uid="{FB2F4C7A-97D4-4BF1-B27C-6831747C13EF}"/>
  </bookViews>
  <sheets>
    <sheet name="Current Porfolio" sheetId="1" r:id="rId1"/>
  </sheets>
  <definedNames>
    <definedName name="_xlnm._FilterDatabase" localSheetId="0" hidden="1">'Current Porfolio'!$B$5:$H$5</definedName>
    <definedName name="_xlchart.v1.0" hidden="1">'Current Porfolio'!$C$6:$C$8</definedName>
    <definedName name="_xlchart.v1.1" hidden="1">'Current Porfolio'!$D$5</definedName>
    <definedName name="_xlchart.v1.2" hidden="1">'Current Porfolio'!$D$6:$D$8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1" l="1"/>
  <c r="F7" i="1"/>
  <c r="G6" i="1"/>
  <c r="F6" i="1"/>
  <c r="B6" i="1" a="1"/>
  <c r="B6" i="1" s="1"/>
  <c r="B7" i="1" a="1"/>
  <c r="B7" i="1" s="1"/>
  <c r="D8" i="1"/>
  <c r="M7" i="1" s="1"/>
  <c r="C12" i="1"/>
  <c r="C13" i="1" s="1"/>
  <c r="M8" i="1" l="1"/>
  <c r="I7" i="1"/>
  <c r="I6" i="1"/>
  <c r="D9" i="1"/>
  <c r="C14" i="1"/>
  <c r="M6" i="1"/>
  <c r="L12" i="1" l="1"/>
  <c r="L11" i="1"/>
  <c r="I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<sst xmlns="http://schemas.openxmlformats.org/spreadsheetml/2006/main" count="26" uniqueCount="22">
  <si>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</si>
  <si>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</si>
  <si>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</si>
  <si>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</si>
  <si>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</si>
  <si>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</si>
  <si>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</si>
  <si>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</si>
  <si>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</si>
  <si>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</si>
  <si>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</si>
  <si>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</si>
  <si>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</si>
  <si>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</si>
  <si>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</si>
  <si>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</si>
  <si>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</si>
  <si>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</si>
  <si>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</si>
  <si>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</si>
  <si>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</si>
  <si>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Last Update: 08/05/2023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</si>
</sst>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xf numFmtId="10" fontId="2" fillId="0" borderId="0" xfId="0" applyNumberFormat="1" applyFont="1"/>
    <xf numFmtId="9" fontId="2" fillId="0" borderId="0" xfId="0" applyNumberFormat="1" applyFont="1"/>
    <xf numFmtId="10" fontId="4" fillId="0" borderId="0" xfId="0" applyNumberFormat="1" applyFont="1"/>
    <xf numFmtId="164" fontId="2" fillId="0" borderId="0" xfId="0" applyNumberFormat="1" applyFont="1"/>
    <xf numFmtId="0" fontId="7" fillId="0" borderId="0" xfId="0" applyFont="1"/>
    <xf numFmtId="0" fontId="8" fillId="0" borderId="0" xfId="0" applyFont="1"/>
    <xf numFmtId="10" fontId="2" fillId="0" borderId="1" xfId="0" applyNumberFormat="1" applyFont="1" applyBorder="1"/>
    <xf numFmtId="4" fontId="2" fillId="0" borderId="0" xfId="0" applyNumberFormat="1" applyFont="1"/>
    <xf numFmtId="0" fontId="4"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30/04/2023)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30/04/2023)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14</xdr:row>
      <xdr:rowOff>19877</xdr:rowOff>
    </xdr:from>
    <xdr:to>
      <xdr:col>7</xdr:col>
      <xdr:colOff>240196</xdr:colOff>
      <xdr:row>47</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3715577"/>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https://www.bing.com/financeapi/forcetrigger?t=a1o4mw&amp;q=XNYS%3aBABA&amp;form=skydnc</v>
    <v>Learn more on Bing</v>
  </rv>
  <rv s="1">
    <v>en-AU</v>
    <v>a1o4mw</v>
    <v>268435456</v>
    <v>1</v>
    <v>Powered by Refinitiv</v>
    <v>0</v>
    <v>Alibaba Group Holding Limited (XNYS:BABA)</v>
    <v>2</v>
    <v>3</v>
    <v>Finance</v>
    <v>4</v>
    <v>125.84</v>
    <v>58.01</v>
    <v>0.64129999999999998</v>
    <v>2.11</v>
    <v>1.2780000000000001E-3</v>
    <v>2.5125000000000001E-2</v>
    <v>0.11</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87.48</v>
    <v>Software &amp; IT Services</v>
    <v>Stock</v>
    <v>45068.98778646953</v>
    <v>0</v>
    <v>85.65</v>
    <v>222757875000</v>
    <v>Alibaba Group Holding Limited</v>
    <v>Alibaba Group Holding Limited</v>
    <v>85.67</v>
    <v>20.856100000000001</v>
    <v>83.98</v>
    <v>86.09</v>
    <v>86.21</v>
    <v>2587500000</v>
    <v>BABA</v>
    <v>Alibaba Group Holding Limited (XNYS:BABA)</v>
    <v>16946116</v>
    <v>22787815</v>
    <v>1999</v>
  </rv>
  <rv s="2">
    <v>1</v>
  </rv>
  <rv s="0">
    <v>https://www.bing.com/financeapi/forcetrigger?t=a1slm7&amp;q=XNAS%3aMETA&amp;form=skydnc</v>
    <v>Learn more on Bing</v>
  </rv>
  <rv s="1">
    <v>en-AU</v>
    <v>a1slm7</v>
    <v>268435456</v>
    <v>1</v>
    <v>Powered by Refinitiv</v>
    <v>0</v>
    <v>Meta Platforms, Inc. (XNAS:META)</v>
    <v>2</v>
    <v>3</v>
    <v>Finance</v>
    <v>4</v>
    <v>253.57</v>
    <v>88.09</v>
    <v>1.1913</v>
    <v>2.68</v>
    <v>2.7179999999999999E-3</v>
    <v>1.091E-2</v>
    <v>0.67500000000000004</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253.57</v>
    <v>Software &amp; IT Services</v>
    <v>Stock</v>
    <v>45068.987279131252</v>
    <v>3</v>
    <v>245.12</v>
    <v>636377610240</v>
    <v>Meta Platforms, Inc.</v>
    <v>Meta Platforms, Inc.</v>
    <v>245.41</v>
    <v>30.502199999999998</v>
    <v>245.64</v>
    <v>248.32</v>
    <v>248.995</v>
    <v>2562732000</v>
    <v>META</v>
    <v>Meta Platforms, Inc. (XNAS:META)</v>
    <v>27731369</v>
    <v>23683050</v>
    <v>2004</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B2:M17"/>
  <sheetViews>
    <sheetView tabSelected="1" zoomScale="115" zoomScaleNormal="115" workbookViewId="0">
      <selection activeCell="L30" sqref="L30"/>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2:13" ht="23.25" x14ac:dyDescent="0.35">
      <c r="B2" s="2" t="s">
        <v>10</v>
      </c>
    </row>
    <row r="3" spans="2:13" x14ac:dyDescent="0.2">
      <c r="B3" s="13" t="s">
        <v>21</v>
      </c>
    </row>
    <row r="5" spans="2:13" x14ac:dyDescent="0.2">
      <c r="B5" s="3" t="s">
        <v>3</v>
      </c>
      <c r="C5" s="3" t="s">
        <v>0</v>
      </c>
      <c r="D5" s="3" t="s">
        <v>1</v>
      </c>
      <c r="E5" s="6" t="s">
        <v>2</v>
      </c>
      <c r="F5" s="3" t="s">
        <v>12</v>
      </c>
      <c r="G5" s="3" t="s">
        <v>14</v>
      </c>
      <c r="H5" s="3" t="s">
        <v>13</v>
      </c>
      <c r="I5" s="3" t="s">
        <v>20</v>
      </c>
      <c r="K5" s="9" t="s">
        <v>15</v>
      </c>
      <c r="L5" s="8"/>
    </row>
    <row r="6" spans="2:13" x14ac:dyDescent="0.2">
      <c r="B6" s="1" t="str" cm="1">
        <f t="array" ref="B6">_FV(C6,"Ticker symbol",TRUE)</f>
        <v>BABA</v>
      </c>
      <c r="C6" s="1" t="e" vm="1">
        <v>#VALUE!</v>
      </c>
      <c r="D6" s="5">
        <v>0.24779999999999999</v>
      </c>
      <c r="E6" s="4">
        <v>-0.18720000000000001</v>
      </c>
      <c r="F6" s="7">
        <f>(107.987*0.14)/219.135</f>
        <v>6.8990257147420547E-2</v>
      </c>
      <c r="G6" s="7">
        <f>23.75/(254.93-60.11)</f>
        <v>0.12190740170413715</v>
      </c>
      <c r="H6" s="11">
        <v>8.9499999999999993</v>
      </c>
      <c r="I6" s="5">
        <f>D6/$C$12</f>
        <v>0.79321382842509602</v>
      </c>
      <c r="K6" s="12" t="s">
        <v>16</v>
      </c>
      <c r="L6" s="12"/>
      <c r="M6" s="10">
        <f>SUMPRODUCT(D6:D8,E6:E8)</f>
        <v>-2.4863439999999997E-2</v>
      </c>
    </row>
    <row r="7" spans="2:13" x14ac:dyDescent="0.2">
      <c r="B7" s="1" t="str" cm="1">
        <f t="array" ref="B7">_FV(C7,"Ticker symbol",TRUE)</f>
        <v>META</v>
      </c>
      <c r="C7" s="1" t="e" vm="2">
        <v>#VALUE!</v>
      </c>
      <c r="D7" s="5">
        <v>6.4600000000000005E-2</v>
      </c>
      <c r="E7" s="4">
        <v>0.3332</v>
      </c>
      <c r="F7" s="7">
        <f>17.57/619.248</f>
        <v>2.837312353047567E-2</v>
      </c>
      <c r="G7" s="7">
        <f>50.4/(184.49-25.38)</f>
        <v>0.31676198856137261</v>
      </c>
      <c r="H7" s="11">
        <v>14.5</v>
      </c>
      <c r="I7" s="5">
        <f>D7/$C$12</f>
        <v>0.20678617157490398</v>
      </c>
      <c r="K7" s="12" t="s">
        <v>11</v>
      </c>
      <c r="L7" s="12"/>
      <c r="M7" s="10">
        <f>SUMPRODUCT(D6:D8,F6:F8)</f>
        <v>1.8928689501199539E-2</v>
      </c>
    </row>
    <row r="8" spans="2:13" x14ac:dyDescent="0.2">
      <c r="B8" s="1" t="s">
        <v>4</v>
      </c>
      <c r="C8" s="1" t="s">
        <v>9</v>
      </c>
      <c r="D8" s="5">
        <f>1-SUM(D6:D7)</f>
        <v>0.68759999999999999</v>
      </c>
      <c r="E8" s="4">
        <v>0</v>
      </c>
      <c r="F8" s="7">
        <v>0</v>
      </c>
      <c r="G8" s="7">
        <v>0</v>
      </c>
      <c r="H8" s="11" t="s">
        <v>18</v>
      </c>
      <c r="I8" s="11"/>
      <c r="K8" s="12" t="s">
        <v>17</v>
      </c>
      <c r="L8" s="12"/>
      <c r="M8" s="10">
        <f>SUMPRODUCT(G6:G8,D6:D8)</f>
        <v>5.0671478603349862E-2</v>
      </c>
    </row>
    <row r="9" spans="2:13" x14ac:dyDescent="0.2">
      <c r="B9" s="3" t="s">
        <v>8</v>
      </c>
      <c r="D9" s="5">
        <f>SUM(D6:D8)</f>
        <v>1</v>
      </c>
      <c r="I9" s="5">
        <f>SUM(I6:I7)</f>
        <v>1</v>
      </c>
    </row>
    <row r="10" spans="2:13" x14ac:dyDescent="0.2">
      <c r="K10" s="1" t="s">
        <v>19</v>
      </c>
    </row>
    <row r="11" spans="2:13" x14ac:dyDescent="0.2">
      <c r="B11" s="3" t="s">
        <v>5</v>
      </c>
      <c r="C11" s="3" t="s">
        <v>7</v>
      </c>
      <c r="K11" s="3" t="s">
        <v>11</v>
      </c>
      <c r="L11" s="4">
        <f>SUMPRODUCT(I6:I7,F6:F7)</f>
        <v>6.0591195586426179E-2</v>
      </c>
    </row>
    <row r="12" spans="2:13" x14ac:dyDescent="0.2">
      <c r="B12" s="1" t="s">
        <v>6</v>
      </c>
      <c r="C12" s="5">
        <f>SUM(D6:D7)</f>
        <v>0.31240000000000001</v>
      </c>
      <c r="K12" s="3" t="s">
        <v>17</v>
      </c>
      <c r="L12" s="4">
        <f>SUMPRODUCT(I6:I7,G6:G7)</f>
        <v>0.16220063573415447</v>
      </c>
    </row>
    <row r="13" spans="2:13" x14ac:dyDescent="0.2">
      <c r="B13" s="1" t="s">
        <v>4</v>
      </c>
      <c r="C13" s="5">
        <f>1-C12</f>
        <v>0.68759999999999999</v>
      </c>
    </row>
    <row r="14" spans="2:13" x14ac:dyDescent="0.2">
      <c r="B14" s="1" t="s">
        <v>8</v>
      </c>
      <c r="C14" s="5">
        <f>SUM(C12:C13)</f>
        <v>1</v>
      </c>
    </row>
    <row r="17" spans="2:2" x14ac:dyDescent="0.2">
      <c r="B17" s="3"/>
    </row>
  </sheetData>
  <autoFilter ref="B5:H5" xr:uid="{2363A5CB-A1CC-4878-8C6B-320FE701FF8D}"/>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EA7D80-010B-4E7D-9953-314B49F216DC}">
  <ds:schemaRefs>
    <ds:schemaRef ds:uri="http://schemas.microsoft.com/sharepoint/v3/contenttype/forms"/>
  </ds:schemaRefs>
</ds:datastoreItem>
</file>

<file path=customXml/itemProps3.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2023-05-22T23:46:36Z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