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13_ncr:1_{E3995F20-A6C9-467B-993F-AAB9F212DDB0}"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Porfolio'!$C$6:$C$9</definedName>
    <definedName name="_xlchart.v1.1" hidden="1">'Current Porfolio'!$D$5</definedName>
    <definedName name="_xlchart.v1.2" hidden="1">'Current Porfolio'!$D$6:$D$9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1" l="1"/>
  <c r="M7" i="1"/>
  <c r="G6" i="1"/>
  <c r="F6" i="1"/>
  <c r="H7" i="1"/>
  <c r="F7" i="1"/>
  <c r="G8" i="1" l="1"/>
  <c r="F8" i="1"/>
  <c r="B6" i="1" a="1"/>
  <c r="B6" i="1" s="1"/>
  <c r="B8" i="1" a="1"/>
  <c r="B8" i="1" s="1"/>
  <c r="D9" i="1"/>
  <c r="C13" i="1"/>
  <c r="C14" i="1" l="1"/>
  <c r="I7" i="1"/>
  <c r="I6" i="1"/>
  <c r="M8" i="1"/>
  <c r="I8" i="1"/>
  <c r="D10" i="1"/>
  <c r="C15" i="1"/>
  <c r="L12" i="1" l="1"/>
  <c r="L11" i="1"/>
  <c r="I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<sst xmlns="http://schemas.openxmlformats.org/spreadsheetml/2006/main" count="28" uniqueCount="24">
  <si>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</si>
  <si>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</si>
  <si>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</si>
  <si>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</si>
  <si>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</si>
  <si>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</si>
  <si>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</si>
  <si>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</si>
  <si>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</si>
  <si>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</si>
  <si>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</si>
  <si>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</si>
  <si>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</si>
  <si>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</si>
  <si>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</si>
  <si>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</si>
  <si>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</si>
  <si>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</si>
  <si>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</si>
  <si>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</si>
  <si>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</si>
  <si>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</si>
  <si>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</si>
  <si>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Last Update: 25/05/2023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</si>
</sst>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5" fillId="0" borderId="0" xfId="0" applyFont="1"/>
    <xf numFmtId="10" fontId="3" fillId="0" borderId="0" xfId="0" applyNumberFormat="1" applyFont="1"/>
    <xf numFmtId="9" fontId="3" fillId="0" borderId="0" xfId="0" applyNumberFormat="1" applyFont="1"/>
    <xf numFmtId="10" fontId="5" fillId="0" borderId="0" xfId="0" applyNumberFormat="1" applyFont="1"/>
    <xf numFmtId="164" fontId="3" fillId="0" borderId="0" xfId="0" applyNumberFormat="1" applyFont="1"/>
    <xf numFmtId="0" fontId="8" fillId="0" borderId="0" xfId="0" applyFont="1"/>
    <xf numFmtId="0" fontId="9" fillId="0" borderId="0" xfId="0" applyFont="1"/>
    <xf numFmtId="10" fontId="3" fillId="0" borderId="1" xfId="0" applyNumberFormat="1" applyFont="1" applyBorder="1"/>
    <xf numFmtId="4" fontId="3" fillId="0" borderId="0" xfId="0" applyNumberFormat="1" applyFont="1"/>
    <xf numFmtId="0" fontId="2" fillId="0" borderId="0" xfId="0" applyFont="1"/>
    <xf numFmtId="0" fontId="5"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30/04/2023)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30/04/2023)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15</xdr:row>
      <xdr:rowOff>19877</xdr:rowOff>
    </xdr:from>
    <xdr:to>
      <xdr:col>7</xdr:col>
      <xdr:colOff>240196</xdr:colOff>
      <xdr:row>48</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2582102"/>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https://www.bing.com/financeapi/forcetrigger?t=a1o4mw&amp;q=XNYS%3aBABA&amp;form=skydnc</v>
    <v>Learn more on Bing</v>
  </rv>
  <rv s="1">
    <v>en-AU</v>
    <v>a1o4mw</v>
    <v>268435456</v>
    <v>1</v>
    <v>Powered by Refinitiv</v>
    <v>0</v>
    <v>Alibaba Group Holding Limited (XNYS:BABA)</v>
    <v>2</v>
    <v>3</v>
    <v>Finance</v>
    <v>4</v>
    <v>125.84</v>
    <v>58.01</v>
    <v>0.64159999999999995</v>
    <v>-1.65</v>
    <v>2.4490000000000002E-3</v>
    <v>-1.9907999999999999E-2</v>
    <v>0.19889999999999999</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82.6</v>
    <v>Software &amp; IT Services</v>
    <v>Stock</v>
    <v>45070.993005312499</v>
    <v>0</v>
    <v>80.88</v>
    <v>210182625000</v>
    <v>Alibaba Group Holding Limited</v>
    <v>Alibaba Group Holding Limited</v>
    <v>82.165000000000006</v>
    <v>20.582899999999999</v>
    <v>82.88</v>
    <v>81.23</v>
    <v>81.408900000000003</v>
    <v>2587500000</v>
    <v>BABA</v>
    <v>Alibaba Group Holding Limited (XNYS:BABA)</v>
    <v>17042085</v>
    <v>22807122</v>
    <v>1999</v>
  </rv>
  <rv s="2">
    <v>1</v>
  </rv>
  <rv s="0">
    <v>https://www.bing.com/financeapi/forcetrigger?t=a1slm7&amp;q=XNAS%3aMETA&amp;form=skydnc</v>
    <v>Learn more on Bing</v>
  </rv>
  <rv s="1">
    <v>en-AU</v>
    <v>a1slm7</v>
    <v>268435456</v>
    <v>1</v>
    <v>Powered by Refinitiv</v>
    <v>0</v>
    <v>Meta Platforms, Inc. (XNAS:META)</v>
    <v>2</v>
    <v>3</v>
    <v>Finance</v>
    <v>4</v>
    <v>253.57</v>
    <v>88.09</v>
    <v>1.1912</v>
    <v>2.4700000000000002</v>
    <v>2.6879999999999999E-3</v>
    <v>1.0011000000000001E-2</v>
    <v>0.67</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249.58920000000001</v>
    <v>Software &amp; IT Services</v>
    <v>Stock</v>
    <v>45070.993393760938</v>
    <v>3</v>
    <v>244.952</v>
    <v>638658441720</v>
    <v>Meta Platforms, Inc.</v>
    <v>Meta Platforms, Inc.</v>
    <v>245.28</v>
    <v>30.6388</v>
    <v>246.74</v>
    <v>249.21</v>
    <v>249.88</v>
    <v>2562732000</v>
    <v>META</v>
    <v>Meta Platforms, Inc. (XNAS:META)</v>
    <v>17719101</v>
    <v>24391999</v>
    <v>2004</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M18"/>
  <sheetViews>
    <sheetView tabSelected="1" zoomScale="115" zoomScaleNormal="115" workbookViewId="0">
      <selection activeCell="I16" sqref="I16"/>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2:13" ht="23.25" x14ac:dyDescent="0.35">
      <c r="B2" s="2" t="s">
        <v>10</v>
      </c>
    </row>
    <row r="3" spans="2:13" x14ac:dyDescent="0.2">
      <c r="B3" s="14" t="s">
        <v>23</v>
      </c>
    </row>
    <row r="5" spans="2:13" x14ac:dyDescent="0.2">
      <c r="B5" s="3" t="s">
        <v>3</v>
      </c>
      <c r="C5" s="3" t="s">
        <v>0</v>
      </c>
      <c r="D5" s="3" t="s">
        <v>1</v>
      </c>
      <c r="E5" s="6" t="s">
        <v>2</v>
      </c>
      <c r="F5" s="3" t="s">
        <v>12</v>
      </c>
      <c r="G5" s="3" t="s">
        <v>14</v>
      </c>
      <c r="H5" s="3" t="s">
        <v>13</v>
      </c>
      <c r="I5" s="3" t="s">
        <v>20</v>
      </c>
      <c r="K5" s="9" t="s">
        <v>15</v>
      </c>
      <c r="L5" s="8"/>
    </row>
    <row r="6" spans="2:13" x14ac:dyDescent="0.2">
      <c r="B6" s="1" t="str" cm="1">
        <f t="array" ref="B6">_FV(C6,"Ticker symbol",TRUE)</f>
        <v>BABA</v>
      </c>
      <c r="C6" s="1" t="e" vm="1">
        <v>#VALUE!</v>
      </c>
      <c r="D6" s="5">
        <v>0.26619999999999999</v>
      </c>
      <c r="E6" s="4">
        <v>-0.16</v>
      </c>
      <c r="F6" s="7">
        <f>(111.61*0.14)/210.13</f>
        <v>7.4360633893304148E-2</v>
      </c>
      <c r="G6" s="7">
        <f>29.13/(255.11-56.08)</f>
        <v>0.14635984524945986</v>
      </c>
      <c r="H6" s="11">
        <v>8.9499999999999993</v>
      </c>
      <c r="I6" s="5">
        <f>D6/$C$13</f>
        <v>0.54459901800327326</v>
      </c>
      <c r="K6" s="13" t="s">
        <v>16</v>
      </c>
      <c r="L6" s="13"/>
      <c r="M6" s="10">
        <f>SUMPRODUCT(D6:D9,E6:E9)</f>
        <v>-1.2316239999999996E-2</v>
      </c>
    </row>
    <row r="7" spans="2:13" x14ac:dyDescent="0.2">
      <c r="B7" s="12" t="s">
        <v>21</v>
      </c>
      <c r="C7" s="12" t="s">
        <v>22</v>
      </c>
      <c r="D7" s="5">
        <v>0.1522</v>
      </c>
      <c r="E7" s="4">
        <v>2.8E-3</v>
      </c>
      <c r="F7" s="7">
        <f>(70.661+47.764)/325.23</f>
        <v>0.36412692556037268</v>
      </c>
      <c r="G7" s="7">
        <v>0.21</v>
      </c>
      <c r="H7" s="11">
        <f>215.4/117</f>
        <v>1.8410256410256411</v>
      </c>
      <c r="I7" s="5">
        <f>D7/$C$13</f>
        <v>0.31137479541734858</v>
      </c>
      <c r="K7" s="13" t="s">
        <v>11</v>
      </c>
      <c r="L7" s="13"/>
      <c r="M7" s="10">
        <f>SUMPRODUCT(D6:D9,F6:F9)</f>
        <v>7.7212386709231778E-2</v>
      </c>
    </row>
    <row r="8" spans="2:13" x14ac:dyDescent="0.2">
      <c r="B8" s="1" t="str" cm="1">
        <f t="array" ref="B8">_FV(C8,"Ticker symbol",TRUE)</f>
        <v>META</v>
      </c>
      <c r="C8" s="1" t="e" vm="2">
        <v>#VALUE!</v>
      </c>
      <c r="D8" s="5">
        <v>7.0400000000000004E-2</v>
      </c>
      <c r="E8" s="4">
        <v>0.42399999999999999</v>
      </c>
      <c r="F8" s="7">
        <f>17.57/619.248</f>
        <v>2.837312353047567E-2</v>
      </c>
      <c r="G8" s="7">
        <f>50.4/(184.49-25.38)</f>
        <v>0.31676198856137261</v>
      </c>
      <c r="H8" s="11">
        <v>14.82</v>
      </c>
      <c r="I8" s="5">
        <f>D8/$C$13</f>
        <v>0.14402618657937807</v>
      </c>
      <c r="K8" s="13" t="s">
        <v>17</v>
      </c>
      <c r="L8" s="13"/>
      <c r="M8" s="10">
        <f>SUMPRODUCT(G6:G9,D6:D9)</f>
        <v>9.3223034800126836E-2</v>
      </c>
    </row>
    <row r="9" spans="2:13" x14ac:dyDescent="0.2">
      <c r="B9" s="1" t="s">
        <v>4</v>
      </c>
      <c r="C9" s="1" t="s">
        <v>9</v>
      </c>
      <c r="D9" s="5">
        <f>1-SUM(D6:D8)</f>
        <v>0.51119999999999999</v>
      </c>
      <c r="E9" s="4">
        <v>0</v>
      </c>
      <c r="F9" s="7">
        <v>0</v>
      </c>
      <c r="G9" s="7">
        <v>0</v>
      </c>
      <c r="H9" s="11" t="s">
        <v>18</v>
      </c>
      <c r="I9" s="11"/>
    </row>
    <row r="10" spans="2:13" x14ac:dyDescent="0.2">
      <c r="B10" s="3" t="s">
        <v>8</v>
      </c>
      <c r="D10" s="5">
        <f>SUM(D6:D9)</f>
        <v>1</v>
      </c>
      <c r="I10" s="5">
        <f>SUM(I6:I8)</f>
        <v>0.99999999999999989</v>
      </c>
      <c r="K10" s="1" t="s">
        <v>19</v>
      </c>
    </row>
    <row r="11" spans="2:13" x14ac:dyDescent="0.2">
      <c r="K11" s="3" t="s">
        <v>11</v>
      </c>
      <c r="L11" s="4">
        <f>SUMPRODUCT(I6:I8,F6:F8)</f>
        <v>0.15796314793214355</v>
      </c>
    </row>
    <row r="12" spans="2:13" x14ac:dyDescent="0.2">
      <c r="B12" s="3" t="s">
        <v>5</v>
      </c>
      <c r="C12" s="3" t="s">
        <v>7</v>
      </c>
      <c r="K12" s="3" t="s">
        <v>17</v>
      </c>
      <c r="L12" s="4">
        <f>SUMPRODUCT(I6:I8,G6:G8)</f>
        <v>0.19071815630140515</v>
      </c>
    </row>
    <row r="13" spans="2:13" x14ac:dyDescent="0.2">
      <c r="B13" s="1" t="s">
        <v>6</v>
      </c>
      <c r="C13" s="5">
        <f>SUM(D6:D8)</f>
        <v>0.48880000000000001</v>
      </c>
    </row>
    <row r="14" spans="2:13" x14ac:dyDescent="0.2">
      <c r="B14" s="1" t="s">
        <v>4</v>
      </c>
      <c r="C14" s="5">
        <f>1-C13</f>
        <v>0.51119999999999999</v>
      </c>
    </row>
    <row r="15" spans="2:13" x14ac:dyDescent="0.2">
      <c r="B15" s="1" t="s">
        <v>8</v>
      </c>
      <c r="C15" s="5">
        <f>SUM(C13:C14)</f>
        <v>1</v>
      </c>
    </row>
    <row r="18" spans="2:2" x14ac:dyDescent="0.2">
      <c r="B18" s="3"/>
    </row>
  </sheetData>
  <autoFilter ref="B5:H5" xr:uid="{2363A5CB-A1CC-4878-8C6B-320FE701FF8D}"/>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2023-05-24T23:53:27Z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