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13_ncr:1_{62EA3B21-DF6E-4BAF-A049-70FAF035669B}" xr6:coauthVersionLast="47" xr6:coauthVersionMax="47" xr10:uidLastSave="{00000000-0000-0000-0000-000000000000}"/>
  <bookViews>
    <workbookView xWindow="-120" yWindow="-120" windowWidth="38640" windowHeight="21840" xr2:uid="{FB2F4C7A-97D4-4BF1-B27C-6831747C13EF}"/>
  </bookViews>
  <sheets>
    <sheet name="Current Porfolio" sheetId="1" r:id="rId1"/>
  </sheets>
  <definedNames>
    <definedName name="_xlnm._FilterDatabase" localSheetId="0" hidden="1">'Current Porfolio'!$B$5:$H$5</definedName>
    <definedName name="_xlchart.v1.0" hidden="1">'Current Porfolio'!$C$6:$C$10</definedName>
    <definedName name="_xlchart.v1.1" hidden="1">'Current Porfolio'!$D$5</definedName>
    <definedName name="_xlchart.v1.2" hidden="1">'Current Porfolio'!$D$6:$D$10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1" l="1"/>
  <c r="G7" i="1"/>
  <c r="G6" i="1" l="1"/>
  <c r="F6" i="1"/>
  <c r="M6" i="1"/>
  <c r="M7" i="1"/>
  <c r="M8" i="1"/>
  <c r="L13" i="1"/>
  <c r="L12" i="1"/>
  <c r="F9" i="1"/>
  <c r="C14" i="1" l="1"/>
  <c r="I9" i="1" s="1"/>
  <c r="I7" i="1"/>
  <c r="I6" i="1"/>
  <c r="I8" i="1"/>
  <c r="D10" i="1"/>
  <c r="H8" i="1"/>
  <c r="F8" i="1"/>
  <c r="B7" i="1" l="1" a="1"/>
  <c r="B7" i="1" s="1"/>
  <c r="B6" i="1" a="1"/>
  <c r="B6" i="1" s="1"/>
  <c r="C15" i="1" l="1"/>
  <c r="C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<sst xmlns="http://schemas.openxmlformats.org/spreadsheetml/2006/main" count="29" uniqueCount="26">
  <si>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</si>
  <si>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</si>
  <si>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</si>
  <si>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</si>
  <si>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</si>
  <si>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</si>
  <si>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</si>
  <si>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</si>
  <si>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</si>
  <si>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</si>
  <si>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</si>
  <si>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</si>
  <si>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</si>
  <si>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</si>
  <si>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</si>
  <si>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</si>
  <si>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</si>
  <si>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</si>
  <si>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</si>
  <si>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</si>
  <si>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</si>
  <si>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</si>
  <si>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</si>
  <si>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Last Update: 12/08/2023</t>
  </si>
  <si>
    <t>S4E</t>
  </si>
  <si>
    <t>S4E SA (S4E)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</si>
</sst>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xf numFmtId="0" fontId="4" fillId="0" borderId="0" xfId="0" applyFont="1"/>
    <xf numFmtId="0" fontId="5" fillId="0" borderId="0" xfId="0" applyFont="1"/>
    <xf numFmtId="10" fontId="3" fillId="0" borderId="0" xfId="0" applyNumberFormat="1" applyFont="1"/>
    <xf numFmtId="9" fontId="3" fillId="0" borderId="0" xfId="0" applyNumberFormat="1" applyFont="1"/>
    <xf numFmtId="10" fontId="5" fillId="0" borderId="0" xfId="0" applyNumberFormat="1" applyFont="1"/>
    <xf numFmtId="164" fontId="3" fillId="0" borderId="0" xfId="0" applyNumberFormat="1" applyFont="1"/>
    <xf numFmtId="0" fontId="8" fillId="0" borderId="0" xfId="0" applyFont="1"/>
    <xf numFmtId="0" fontId="9" fillId="0" borderId="0" xfId="0" applyFont="1"/>
    <xf numFmtId="10" fontId="3" fillId="0" borderId="1" xfId="0" applyNumberFormat="1" applyFont="1" applyBorder="1"/>
    <xf numFmtId="4" fontId="3" fillId="0" borderId="0" xfId="0" applyNumberFormat="1" applyFont="1"/>
    <xf numFmtId="0" fontId="2" fillId="0" borderId="0" xfId="0" applyFont="1"/>
    <xf numFmtId="0" fontId="5" fillId="0" borderId="1" xfId="0" applyFont="1" applyBorder="1" applyAlignment="1">
      <alignment horizontal="center"/>
    </xf>
    <xf numFmtId="0" fontId="1" fillId="0" borderId="0" xfId="0" applyFont="1"/>
    <xf numFmtId="0" fontId="5" fillId="0" borderId="0" xfId="0" applyFont="1" applyBorder="1" applyAlignment="1">
      <alignment horizontal="center"/>
    </xf>
    <xf numFmtId="10"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12/08/2023)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12/08/2023)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16</xdr:row>
      <xdr:rowOff>19877</xdr:rowOff>
    </xdr:from>
    <xdr:to>
      <xdr:col>7</xdr:col>
      <xdr:colOff>240196</xdr:colOff>
      <xdr:row>49</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2582102"/>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https://www.bing.com/financeapi/forcetrigger?t=a1slm7&amp;q=XNAS%3aMETA&amp;form=skydnc</v>
    <v>Learn more on Bing</v>
  </rv>
  <rv s="1">
    <v>en-AU</v>
    <v>a1slm7</v>
    <v>268435456</v>
    <v>1</v>
    <v>Powered by Refinitiv</v>
    <v>0</v>
    <v>Meta Platforms, Inc. (XNAS:META)</v>
    <v>2</v>
    <v>3</v>
    <v>Finance</v>
    <v>4</v>
    <v>326.2</v>
    <v>88.09</v>
    <v>1.2282999999999999</v>
    <v>-4.0999999999999996</v>
    <v>-1.459E-3</v>
    <v>-1.341E-2</v>
    <v>-0.44</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71469</v>
    <v>Nasdaq Stock Market</v>
    <v>XNAS</v>
    <v>XNAS</v>
    <v>1 Meta Way, MENLO PARK, CA, 94025 US</v>
    <v>304.72000000000003</v>
    <v>Software &amp; IT Services</v>
    <v>Stock</v>
    <v>45149.99998663125</v>
    <v>0</v>
    <v>300.36</v>
    <v>776168284040</v>
    <v>Meta Platforms, Inc.</v>
    <v>Meta Platforms, Inc.</v>
    <v>302.57</v>
    <v>35.662300000000002</v>
    <v>305.74</v>
    <v>301.64</v>
    <v>301.2</v>
    <v>2573161000</v>
    <v>META</v>
    <v>Meta Platforms, Inc. (XNAS:META)</v>
    <v>14046250</v>
    <v>27080991</v>
    <v>2004</v>
  </rv>
  <rv s="2">
    <v>1</v>
  </rv>
  <rv s="0">
    <v>https://www.bing.com/financeapi/forcetrigger?t=a1o4mw&amp;q=XNYS%3aBABA&amp;form=skydnc</v>
    <v>Learn more on Bing</v>
  </rv>
  <rv s="1">
    <v>en-AU</v>
    <v>a1o4mw</v>
    <v>268435456</v>
    <v>1</v>
    <v>Powered by Refinitiv</v>
    <v>0</v>
    <v>Alibaba Group Holding Limited (XNYS:BABA)</v>
    <v>2</v>
    <v>3</v>
    <v>Finance</v>
    <v>4</v>
    <v>121.3</v>
    <v>58.01</v>
    <v>0.68520000000000003</v>
    <v>-3.49</v>
    <v>-1.2540000000000001E-3</v>
    <v>-3.5178000000000001E-2</v>
    <v>-0.12</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228675</v>
    <v>New York Stock Exchange</v>
    <v>XNYS</v>
    <v>XNYS</v>
    <v>No. 699 Wangshang Road, Binjiang District, HANGZHOU, ZHEJIANG, 310052 CN</v>
    <v>97.65</v>
    <v>Software &amp; IT Services</v>
    <v>Stock</v>
    <v>45149.999941272654</v>
    <v>3</v>
    <v>94.34</v>
    <v>243777781600</v>
    <v>Alibaba Group Holding Limited</v>
    <v>Alibaba Group Holding Limited</v>
    <v>97.34</v>
    <v>22.154399999999999</v>
    <v>99.21</v>
    <v>95.72</v>
    <v>95.6</v>
    <v>2546780000</v>
    <v>BABA</v>
    <v>Alibaba Group Holding Limited (XNYS:BABA)</v>
    <v>25222754</v>
    <v>21965503</v>
    <v>1999</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A2:M19"/>
  <sheetViews>
    <sheetView tabSelected="1" zoomScale="115" zoomScaleNormal="115" workbookViewId="0">
      <selection activeCell="J20" sqref="J20"/>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1:13" ht="23.25" x14ac:dyDescent="0.35">
      <c r="B2" s="2" t="s">
        <v>10</v>
      </c>
    </row>
    <row r="3" spans="1:13" x14ac:dyDescent="0.2">
      <c r="B3" s="14" t="s">
        <v>23</v>
      </c>
    </row>
    <row r="5" spans="1:13" x14ac:dyDescent="0.2">
      <c r="B5" s="3" t="s">
        <v>3</v>
      </c>
      <c r="C5" s="3" t="s">
        <v>0</v>
      </c>
      <c r="D5" s="3" t="s">
        <v>1</v>
      </c>
      <c r="E5" s="6" t="s">
        <v>2</v>
      </c>
      <c r="F5" s="3" t="s">
        <v>12</v>
      </c>
      <c r="G5" s="3" t="s">
        <v>14</v>
      </c>
      <c r="H5" s="3" t="s">
        <v>13</v>
      </c>
      <c r="I5" s="3" t="s">
        <v>20</v>
      </c>
      <c r="K5" s="9" t="s">
        <v>15</v>
      </c>
      <c r="L5" s="8"/>
    </row>
    <row r="6" spans="1:13" x14ac:dyDescent="0.2">
      <c r="B6" s="1" t="str" cm="1">
        <f t="array" ref="B6">_FV(C6,"Ticker symbol",TRUE)</f>
        <v>META</v>
      </c>
      <c r="C6" s="1" t="e" vm="1">
        <v>#VALUE!</v>
      </c>
      <c r="D6" s="5">
        <v>5.91E-2</v>
      </c>
      <c r="E6" s="4">
        <v>0.72099999999999997</v>
      </c>
      <c r="F6" s="7">
        <f>24.03/776.295</f>
        <v>3.0954727262187703E-2</v>
      </c>
      <c r="G6" s="7">
        <f>55.51/(206.69-29.92)</f>
        <v>0.31402387282909999</v>
      </c>
      <c r="H6" s="11">
        <v>16.61</v>
      </c>
      <c r="I6" s="5">
        <f t="shared" ref="I6:I8" si="0">D6/$C$14</f>
        <v>0.10011858377096393</v>
      </c>
      <c r="K6" s="13" t="s">
        <v>16</v>
      </c>
      <c r="L6" s="13"/>
      <c r="M6" s="10">
        <f>SUMPRODUCT(D6:D10,E6:E10)</f>
        <v>1.5197950000000002E-2</v>
      </c>
    </row>
    <row r="7" spans="1:13" x14ac:dyDescent="0.2">
      <c r="B7" s="1" t="str" cm="1">
        <f t="array" ref="B7">_FV(C7,"Ticker symbol",TRUE)</f>
        <v>BABA</v>
      </c>
      <c r="C7" s="1" t="e" vm="2">
        <v>#VALUE!</v>
      </c>
      <c r="D7" s="5">
        <v>0.2016</v>
      </c>
      <c r="E7" s="4">
        <v>-6.7299999999999999E-2</v>
      </c>
      <c r="F7" s="7">
        <f>(26508)/245637</f>
        <v>0.10791533848728001</v>
      </c>
      <c r="G7" s="7">
        <f>30.111/(245.032-52.437)</f>
        <v>0.15634362262779405</v>
      </c>
      <c r="H7" s="11">
        <v>8.9499999999999993</v>
      </c>
      <c r="I7" s="5">
        <f t="shared" si="0"/>
        <v>0.34152126037607999</v>
      </c>
      <c r="K7" s="13" t="s">
        <v>11</v>
      </c>
      <c r="L7" s="13"/>
      <c r="M7" s="10">
        <f>SUMPRODUCT(D6:D10,F6:F10)</f>
        <v>0.15422989754665009</v>
      </c>
    </row>
    <row r="8" spans="1:13" x14ac:dyDescent="0.2">
      <c r="B8" s="12" t="s">
        <v>21</v>
      </c>
      <c r="C8" s="12" t="s">
        <v>22</v>
      </c>
      <c r="D8" s="5">
        <v>0.29409999999999997</v>
      </c>
      <c r="E8" s="4">
        <v>-4.82E-2</v>
      </c>
      <c r="F8" s="7">
        <f>(70.661+47.764)/325.23</f>
        <v>0.36412692556037268</v>
      </c>
      <c r="G8" s="7">
        <v>0.21</v>
      </c>
      <c r="H8" s="11">
        <f>215.4/117</f>
        <v>1.8410256410256411</v>
      </c>
      <c r="I8" s="5">
        <f>D8/$C$14</f>
        <v>0.49822124343554125</v>
      </c>
      <c r="K8" s="13" t="s">
        <v>17</v>
      </c>
      <c r="L8" s="13"/>
      <c r="M8" s="10">
        <f>SUMPRODUCT(G6:G10,D6:D10)</f>
        <v>0.12568368520596307</v>
      </c>
    </row>
    <row r="9" spans="1:13" x14ac:dyDescent="0.2">
      <c r="A9" s="14"/>
      <c r="B9" s="14" t="s">
        <v>24</v>
      </c>
      <c r="C9" s="14" t="s">
        <v>25</v>
      </c>
      <c r="D9" s="5">
        <v>3.5499999999999997E-2</v>
      </c>
      <c r="E9" s="4">
        <v>9.2999999999999992E-3</v>
      </c>
      <c r="F9" s="7">
        <f>15.33/23.104</f>
        <v>0.66352146814404434</v>
      </c>
      <c r="G9" s="7">
        <v>0.39</v>
      </c>
      <c r="H9" s="11">
        <v>0.16</v>
      </c>
      <c r="I9" s="5">
        <f>D9/$C$14</f>
        <v>6.0138912417414876E-2</v>
      </c>
      <c r="K9" s="15"/>
      <c r="L9" s="15"/>
      <c r="M9" s="16"/>
    </row>
    <row r="10" spans="1:13" x14ac:dyDescent="0.2">
      <c r="B10" s="1" t="s">
        <v>4</v>
      </c>
      <c r="C10" s="1" t="s">
        <v>9</v>
      </c>
      <c r="D10" s="5">
        <f>1-SUM(D6:D9)</f>
        <v>0.40970000000000006</v>
      </c>
      <c r="E10" s="4">
        <v>0</v>
      </c>
      <c r="F10" s="7">
        <v>0</v>
      </c>
      <c r="G10" s="7">
        <v>0</v>
      </c>
      <c r="H10" s="11" t="s">
        <v>18</v>
      </c>
      <c r="I10" s="11"/>
    </row>
    <row r="11" spans="1:13" x14ac:dyDescent="0.2">
      <c r="B11" s="3"/>
      <c r="D11" s="5"/>
      <c r="I11" s="5"/>
      <c r="K11" s="1" t="s">
        <v>19</v>
      </c>
    </row>
    <row r="12" spans="1:13" x14ac:dyDescent="0.2">
      <c r="K12" s="3" t="s">
        <v>11</v>
      </c>
      <c r="L12" s="4">
        <f>SUMPRODUCT(I6:I9,F6:F9)</f>
        <v>0.26127375494943272</v>
      </c>
    </row>
    <row r="13" spans="1:13" x14ac:dyDescent="0.2">
      <c r="B13" s="3" t="s">
        <v>5</v>
      </c>
      <c r="C13" s="3" t="s">
        <v>7</v>
      </c>
      <c r="K13" s="3" t="s">
        <v>17</v>
      </c>
      <c r="L13" s="4">
        <f>SUMPRODUCT(I6:I9,G6:G9)</f>
        <v>0.2129149334337847</v>
      </c>
    </row>
    <row r="14" spans="1:13" x14ac:dyDescent="0.2">
      <c r="B14" s="1" t="s">
        <v>6</v>
      </c>
      <c r="C14" s="5">
        <f>SUM(D6:D9)</f>
        <v>0.59029999999999994</v>
      </c>
    </row>
    <row r="15" spans="1:13" x14ac:dyDescent="0.2">
      <c r="B15" s="1" t="s">
        <v>4</v>
      </c>
      <c r="C15" s="5">
        <f>1-C14</f>
        <v>0.40970000000000006</v>
      </c>
    </row>
    <row r="16" spans="1:13" x14ac:dyDescent="0.2">
      <c r="B16" s="1" t="s">
        <v>8</v>
      </c>
      <c r="C16" s="5">
        <f>SUM(C14:C15)</f>
        <v>1</v>
      </c>
    </row>
    <row r="19" spans="2:2" x14ac:dyDescent="0.2">
      <c r="B19" s="3"/>
    </row>
  </sheetData>
  <autoFilter ref="B5:H5" xr:uid="{2363A5CB-A1CC-4878-8C6B-320FE701FF8D}">
    <sortState xmlns:xlrd2="http://schemas.microsoft.com/office/spreadsheetml/2017/richdata2" ref="B6:H9">
      <sortCondition ref="D5"/>
    </sortState>
  </autoFilter>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customXml/itemProps2.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EA7D80-010B-4E7D-9953-314B49F216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2023-08-12T04:11:41Z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