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IT Historical Performance" sheetId="1" state="visible" r:id="rId1"/>
    <sheet name="COCOMO Results" sheetId="2" state="visible" r:id="rId2"/>
    <sheet name="SLIM Plots" sheetId="3" state="visible" r:id="rId3"/>
    <sheet name="COCOMO Plo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7C9E2"/>
        <bgColor indexed="64"/>
      </patternFill>
    </fill>
    <fill>
      <patternFill patternType="solid">
        <fgColor rgb="00B7C9E2"/>
        <bgColor rgb="00B7C9E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applyAlignment="1" pivotButton="0" quotePrefix="0" xfId="0">
      <alignment horizontal="centerContinuous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3" borderId="10" applyAlignment="1" pivotButton="0" quotePrefix="0" xfId="0">
      <alignment horizontal="center"/>
    </xf>
    <xf numFmtId="0" fontId="0" fillId="0" borderId="10" applyAlignment="1" pivotButton="0" quotePrefix="0" xfId="0">
      <alignment horizontal="right"/>
    </xf>
    <xf numFmtId="0" fontId="0" fillId="3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Relationship Type="http://schemas.openxmlformats.org/officeDocument/2006/relationships/image" Target="/xl/media/image11.png" Id="rId4" /><Relationship Type="http://schemas.openxmlformats.org/officeDocument/2006/relationships/image" Target="/xl/media/image12.png" Id="rId5" /><Relationship Type="http://schemas.openxmlformats.org/officeDocument/2006/relationships/image" Target="/xl/media/image13.png" Id="rId6" /><Relationship Type="http://schemas.openxmlformats.org/officeDocument/2006/relationships/image" Target="/xl/media/image14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V113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SLIM</t>
        </is>
      </c>
      <c r="C1" s="3" t="n"/>
      <c r="D1" s="3" t="n"/>
      <c r="E1" s="3" t="n"/>
      <c r="F1" s="3" t="n"/>
      <c r="G1" s="3" t="n"/>
      <c r="H1" s="3" t="n"/>
      <c r="I1" s="3" t="n"/>
      <c r="J1" s="4" t="n"/>
      <c r="O1" s="1" t="inlineStr">
        <is>
          <t>SLIM</t>
        </is>
      </c>
      <c r="P1" s="3" t="n"/>
      <c r="Q1" s="3" t="n"/>
      <c r="R1" s="3" t="n"/>
      <c r="S1" s="3" t="n"/>
      <c r="T1" s="3" t="n"/>
      <c r="U1" s="3" t="n"/>
      <c r="V1" s="4" t="n"/>
    </row>
    <row r="2">
      <c r="B2" s="1" t="inlineStr">
        <is>
          <t>Project</t>
        </is>
      </c>
      <c r="C2" s="1" t="inlineStr">
        <is>
          <t>Source Lines 
 of Code 
 (SLOC)</t>
        </is>
      </c>
      <c r="D2" s="1" t="inlineStr">
        <is>
          <t>Effort 
 (Labor Yrs) 
 K</t>
        </is>
      </c>
      <c r="E2" s="1" t="inlineStr">
        <is>
          <t>Gaffney 
 (P)</t>
        </is>
      </c>
      <c r="F2" s="1" t="inlineStr">
        <is>
          <t xml:space="preserve">
 K^p 
 </t>
        </is>
      </c>
      <c r="G2" s="1" t="inlineStr">
        <is>
          <t>Dev Time 
 (Yrs) 
 t_d</t>
        </is>
      </c>
      <c r="H2" s="1" t="inlineStr">
        <is>
          <t>Gaffney 
 (Q)</t>
        </is>
      </c>
      <c r="I2" s="1" t="inlineStr">
        <is>
          <t xml:space="preserve"> 
 t_d^q 
</t>
        </is>
      </c>
      <c r="J2" s="1" t="inlineStr">
        <is>
          <t xml:space="preserve"> 
 C 
</t>
        </is>
      </c>
      <c r="O2" s="1" t="inlineStr">
        <is>
          <t>Source Lines 
 of Code 
 (SLOC)</t>
        </is>
      </c>
      <c r="P2" s="1" t="inlineStr">
        <is>
          <t>Effort 
 (Labor Yrs) 
 K</t>
        </is>
      </c>
      <c r="Q2" s="1" t="inlineStr">
        <is>
          <t>Gaffney 
 (P)</t>
        </is>
      </c>
      <c r="R2" s="1" t="inlineStr">
        <is>
          <t xml:space="preserve">
 K^p 
 </t>
        </is>
      </c>
      <c r="S2" s="1" t="inlineStr">
        <is>
          <t>Dev Time 
 (Yrs) 
 t_d</t>
        </is>
      </c>
      <c r="T2" s="1" t="inlineStr">
        <is>
          <t>Gaffney 
 (Q)</t>
        </is>
      </c>
      <c r="U2" s="1" t="inlineStr">
        <is>
          <t xml:space="preserve"> 
 t_d^q 
</t>
        </is>
      </c>
      <c r="V2" s="1" t="inlineStr">
        <is>
          <t xml:space="preserve"> 
 C 
</t>
        </is>
      </c>
    </row>
    <row r="3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O3" s="5" t="n"/>
      <c r="P3" s="5" t="n"/>
      <c r="Q3" s="5" t="n"/>
      <c r="R3" s="5" t="n"/>
      <c r="S3" s="5" t="n"/>
      <c r="T3" s="5" t="n"/>
      <c r="U3" s="5" t="n"/>
      <c r="V3" s="5" t="n"/>
    </row>
    <row r="4"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O4" s="6" t="n"/>
      <c r="P4" s="6" t="n"/>
      <c r="Q4" s="6" t="n"/>
      <c r="R4" s="6" t="n"/>
      <c r="S4" s="6" t="n"/>
      <c r="T4" s="6" t="n"/>
      <c r="U4" s="6" t="n"/>
      <c r="V4" s="6" t="n"/>
    </row>
    <row r="5">
      <c r="B5" s="2" t="inlineStr">
        <is>
          <t>Gold Star</t>
        </is>
      </c>
      <c r="C5" s="2" t="n">
        <v>51300</v>
      </c>
      <c r="D5" s="2" t="n">
        <v>1.0254</v>
      </c>
      <c r="E5" s="2" t="n">
        <v>0.6288</v>
      </c>
      <c r="F5" s="2">
        <f>1.0254^0.6288</f>
        <v/>
      </c>
      <c r="G5" s="2" t="n">
        <v>0.865</v>
      </c>
      <c r="H5" s="2" t="n">
        <v>0.5555</v>
      </c>
      <c r="I5" s="2">
        <f>0.865^0.5555</f>
        <v/>
      </c>
      <c r="J5" s="2" t="n">
        <v>54735.23184261609</v>
      </c>
      <c r="N5" s="1" t="inlineStr">
        <is>
          <t>AVERAGE</t>
        </is>
      </c>
      <c r="O5" s="2">
        <f>AVERAGE(C5:C113)</f>
        <v/>
      </c>
      <c r="P5" s="2">
        <f>AVERAGE(D5:D113)</f>
        <v/>
      </c>
      <c r="Q5" s="2">
        <f>AVERAGE(E5:E113)</f>
        <v/>
      </c>
      <c r="R5" s="2">
        <f>AVERAGE(F5:F113)</f>
        <v/>
      </c>
      <c r="S5" s="2">
        <f>AVERAGE(G5:G113)</f>
        <v/>
      </c>
      <c r="T5" s="2">
        <f>AVERAGE(H5:H113)</f>
        <v/>
      </c>
      <c r="U5" s="2">
        <f>AVERAGE(I5:I113)</f>
        <v/>
      </c>
      <c r="V5" s="2">
        <f>AVERAGE(J5:J113)</f>
        <v/>
      </c>
    </row>
    <row r="6">
      <c r="B6" s="2" t="inlineStr">
        <is>
          <t>UniStar</t>
        </is>
      </c>
      <c r="C6" s="2" t="n">
        <v>403000</v>
      </c>
      <c r="D6" s="2" t="n">
        <v>6.6641</v>
      </c>
      <c r="E6" s="2" t="n">
        <v>0.6288</v>
      </c>
      <c r="F6" s="2">
        <f>6.6641^0.6288</f>
        <v/>
      </c>
      <c r="G6" s="2" t="n">
        <v>4.25</v>
      </c>
      <c r="H6" s="2" t="n">
        <v>0.5555</v>
      </c>
      <c r="I6" s="2">
        <f>4.25^0.5555</f>
        <v/>
      </c>
      <c r="J6" s="2" t="n">
        <v>54735.23184261609</v>
      </c>
      <c r="N6" s="1" t="inlineStr">
        <is>
          <t>Variance</t>
        </is>
      </c>
      <c r="P6" s="2" t="inlineStr">
        <is>
          <t>7.4115</t>
        </is>
      </c>
      <c r="R6" s="2" t="inlineStr">
        <is>
          <t>0.6803</t>
        </is>
      </c>
      <c r="S6" s="2" t="inlineStr">
        <is>
          <t>8.235</t>
        </is>
      </c>
      <c r="U6" s="2" t="inlineStr">
        <is>
          <t>0.6506</t>
        </is>
      </c>
      <c r="V6" s="2" t="inlineStr">
        <is>
          <t>0.0</t>
        </is>
      </c>
    </row>
    <row r="7">
      <c r="B7" s="2" t="inlineStr">
        <is>
          <t>SlipStream</t>
        </is>
      </c>
      <c r="C7" s="2" t="n">
        <v>465000</v>
      </c>
      <c r="D7" s="2" t="n">
        <v>6.4062</v>
      </c>
      <c r="E7" s="2" t="n">
        <v>0.6288</v>
      </c>
      <c r="F7" s="2">
        <f>6.4062^0.6288</f>
        <v/>
      </c>
      <c r="G7" s="2" t="n">
        <v>5.75</v>
      </c>
      <c r="H7" s="2" t="n">
        <v>0.5555</v>
      </c>
      <c r="I7" s="2">
        <f>5.75^0.5555</f>
        <v/>
      </c>
      <c r="J7" s="2" t="n">
        <v>54735.23184261609</v>
      </c>
    </row>
    <row r="8">
      <c r="B8" s="2" t="inlineStr">
        <is>
          <t>Fargo</t>
        </is>
      </c>
      <c r="C8" s="2" t="n">
        <v>235000</v>
      </c>
      <c r="D8" s="2" t="n">
        <v>4.4383</v>
      </c>
      <c r="E8" s="2" t="n">
        <v>0.6288</v>
      </c>
      <c r="F8" s="2">
        <f>4.4383^0.6288</f>
        <v/>
      </c>
      <c r="G8" s="2" t="n">
        <v>2.55</v>
      </c>
      <c r="H8" s="2" t="n">
        <v>0.5555</v>
      </c>
      <c r="I8" s="2">
        <f>2.55^0.5555</f>
        <v/>
      </c>
      <c r="J8" s="2" t="n">
        <v>54735.23184261609</v>
      </c>
    </row>
    <row r="9">
      <c r="B9" s="2" t="inlineStr">
        <is>
          <t>Sky Knight</t>
        </is>
      </c>
      <c r="C9" s="2" t="n">
        <v>120000</v>
      </c>
      <c r="D9" s="2" t="n">
        <v>1.9317</v>
      </c>
      <c r="E9" s="2" t="n">
        <v>0.6288</v>
      </c>
      <c r="F9" s="2">
        <f>1.9317^0.6288</f>
        <v/>
      </c>
      <c r="G9" s="2" t="n">
        <v>1.95</v>
      </c>
      <c r="H9" s="2" t="n">
        <v>0.5555</v>
      </c>
      <c r="I9" s="2">
        <f>1.95^0.5555</f>
        <v/>
      </c>
      <c r="J9" s="2" t="n">
        <v>54735.23184261609</v>
      </c>
    </row>
    <row r="10">
      <c r="B10" s="2" t="inlineStr">
        <is>
          <t>Sky Line</t>
        </is>
      </c>
      <c r="C10" s="2" t="n">
        <v>310000</v>
      </c>
      <c r="D10" s="2" t="n">
        <v>4.9864</v>
      </c>
      <c r="E10" s="2" t="n">
        <v>0.6288</v>
      </c>
      <c r="F10" s="2">
        <f>4.9864^0.6288</f>
        <v/>
      </c>
      <c r="G10" s="2" t="n">
        <v>3.68</v>
      </c>
      <c r="H10" s="2" t="n">
        <v>0.5555</v>
      </c>
      <c r="I10" s="2">
        <f>3.68^0.5555</f>
        <v/>
      </c>
      <c r="J10" s="2" t="n">
        <v>54735.23184261609</v>
      </c>
    </row>
    <row r="11">
      <c r="B11" s="2" t="inlineStr">
        <is>
          <t>Deep Water</t>
        </is>
      </c>
      <c r="C11" s="2" t="n">
        <v>76800</v>
      </c>
      <c r="D11" s="2" t="n">
        <v>1.5753</v>
      </c>
      <c r="E11" s="2" t="n">
        <v>0.6288</v>
      </c>
      <c r="F11" s="2">
        <f>1.5753^0.6288</f>
        <v/>
      </c>
      <c r="G11" s="2" t="n">
        <v>1.1</v>
      </c>
      <c r="H11" s="2" t="n">
        <v>0.5555</v>
      </c>
      <c r="I11" s="2">
        <f>1.1^0.5555</f>
        <v/>
      </c>
      <c r="J11" s="2" t="n">
        <v>54735.23184261609</v>
      </c>
    </row>
    <row r="12">
      <c r="B12" s="2" t="inlineStr">
        <is>
          <t>Brilliant Dove</t>
        </is>
      </c>
      <c r="C12" s="2" t="n">
        <v>64500</v>
      </c>
      <c r="D12" s="2" t="n">
        <v>1.2394</v>
      </c>
      <c r="E12" s="2" t="n">
        <v>0.6288</v>
      </c>
      <c r="F12" s="2">
        <f>1.2394^0.6288</f>
        <v/>
      </c>
      <c r="G12" s="2" t="n">
        <v>1.054</v>
      </c>
      <c r="H12" s="2" t="n">
        <v>0.5555</v>
      </c>
      <c r="I12" s="2">
        <f>1.054^0.5555</f>
        <v/>
      </c>
      <c r="J12" s="2" t="n">
        <v>54735.23184261609</v>
      </c>
    </row>
    <row r="13">
      <c r="B13" s="2" t="inlineStr">
        <is>
          <t>Night Reaver</t>
        </is>
      </c>
      <c r="C13" s="2" t="n">
        <v>198000</v>
      </c>
      <c r="D13" s="2" t="n">
        <v>3.6327</v>
      </c>
      <c r="E13" s="2" t="n">
        <v>0.6288</v>
      </c>
      <c r="F13" s="2">
        <f>3.6327^0.6288</f>
        <v/>
      </c>
      <c r="G13" s="2" t="n">
        <v>2.35</v>
      </c>
      <c r="H13" s="2" t="n">
        <v>0.5555</v>
      </c>
      <c r="I13" s="2">
        <f>2.35^0.5555</f>
        <v/>
      </c>
      <c r="J13" s="2" t="n">
        <v>54735.23184261609</v>
      </c>
      <c r="O13" s="1" t="inlineStr">
        <is>
          <t>SLOC(X) and K(Y)</t>
        </is>
      </c>
      <c r="P13" s="1" t="inlineStr">
        <is>
          <t>SLOC(X) and td(Y)</t>
        </is>
      </c>
      <c r="Q13" s="1" t="inlineStr">
        <is>
          <t>SLOC(X) and C(Y)</t>
        </is>
      </c>
      <c r="R13" s="1" t="inlineStr">
        <is>
          <t>K(X) and td(Y)</t>
        </is>
      </c>
      <c r="S13" s="1" t="inlineStr">
        <is>
          <t>Kp(X) and tdq(Y)</t>
        </is>
      </c>
      <c r="T13" s="1" t="inlineStr">
        <is>
          <t>K(X) and C(Y)</t>
        </is>
      </c>
      <c r="U13" s="1" t="inlineStr">
        <is>
          <t>td(X) and C(Y)</t>
        </is>
      </c>
    </row>
    <row r="14">
      <c r="B14" s="2" t="inlineStr">
        <is>
          <t>project1</t>
        </is>
      </c>
      <c r="C14" s="2" t="n">
        <v>779400</v>
      </c>
      <c r="D14" s="2" t="n">
        <v>8.047800000000001</v>
      </c>
      <c r="E14" s="2" t="n">
        <v>0.6288</v>
      </c>
      <c r="F14" s="2">
        <f>8.0478^0.6288</f>
        <v/>
      </c>
      <c r="G14" s="2" t="n">
        <v>9.539999999999999</v>
      </c>
      <c r="H14" s="2" t="n">
        <v>0.5555</v>
      </c>
      <c r="I14" s="2">
        <f>9.54^0.5555</f>
        <v/>
      </c>
      <c r="J14" s="2" t="n">
        <v>54735.23184261609</v>
      </c>
      <c r="O14" s="6" t="n"/>
      <c r="P14" s="6" t="n"/>
      <c r="Q14" s="6" t="n"/>
      <c r="R14" s="6" t="n"/>
      <c r="S14" s="6" t="n"/>
      <c r="T14" s="6" t="n"/>
      <c r="U14" s="6" t="n"/>
    </row>
    <row r="15">
      <c r="B15" s="2" t="inlineStr">
        <is>
          <t>project2</t>
        </is>
      </c>
      <c r="C15" s="2" t="n">
        <v>282000</v>
      </c>
      <c r="D15" s="2" t="n">
        <v>4.1144</v>
      </c>
      <c r="E15" s="2" t="n">
        <v>0.6288</v>
      </c>
      <c r="F15" s="2">
        <f>4.1144^0.6288</f>
        <v/>
      </c>
      <c r="G15" s="2" t="n">
        <v>3.45</v>
      </c>
      <c r="H15" s="2" t="n">
        <v>0.5555</v>
      </c>
      <c r="I15" s="2">
        <f>3.45^0.5555</f>
        <v/>
      </c>
      <c r="J15" s="2" t="n">
        <v>54735.23184261609</v>
      </c>
      <c r="N15" s="1" t="inlineStr">
        <is>
          <t>R^2</t>
        </is>
      </c>
      <c r="O15" s="2">
        <f>RSQ(D5:D113, C5:C113)</f>
        <v/>
      </c>
      <c r="P15" s="2">
        <f>RSQ(G5:G113, C5:C113)</f>
        <v/>
      </c>
      <c r="Q15" s="2">
        <f>RSQ(J5:J113, C5:C113)</f>
        <v/>
      </c>
      <c r="R15" s="2">
        <f>RSQ(G5:G113, D5:D113)</f>
        <v/>
      </c>
      <c r="S15" s="2">
        <f>RSQ(I5:I113, F5:F113)</f>
        <v/>
      </c>
      <c r="T15" s="2">
        <f>RSQ(J5:J113, D5:D113)</f>
        <v/>
      </c>
      <c r="U15" s="2">
        <f>RSQ(J5:J113, G5:G113)</f>
        <v/>
      </c>
    </row>
    <row r="16">
      <c r="B16" s="2" t="inlineStr">
        <is>
          <t>project3</t>
        </is>
      </c>
      <c r="C16" s="2" t="n">
        <v>259500</v>
      </c>
      <c r="D16" s="2" t="n">
        <v>4.0774</v>
      </c>
      <c r="E16" s="2" t="n">
        <v>0.6288</v>
      </c>
      <c r="F16" s="2">
        <f>4.0774^0.6288</f>
        <v/>
      </c>
      <c r="G16" s="2" t="n">
        <v>3.18</v>
      </c>
      <c r="H16" s="2" t="n">
        <v>0.5555</v>
      </c>
      <c r="I16" s="2">
        <f>3.18^0.5555</f>
        <v/>
      </c>
      <c r="J16" s="2" t="n">
        <v>54735.23184261609</v>
      </c>
    </row>
    <row r="17">
      <c r="B17" s="2" t="inlineStr">
        <is>
          <t>project4</t>
        </is>
      </c>
      <c r="C17" s="2" t="n">
        <v>625500</v>
      </c>
      <c r="D17" s="2" t="n">
        <v>9.9307</v>
      </c>
      <c r="E17" s="2" t="n">
        <v>0.6288</v>
      </c>
      <c r="F17" s="2">
        <f>9.9307^0.6288</f>
        <v/>
      </c>
      <c r="G17" s="2" t="n">
        <v>7.66</v>
      </c>
      <c r="H17" s="2" t="n">
        <v>0.5555</v>
      </c>
      <c r="I17" s="2">
        <f>7.66^0.5555</f>
        <v/>
      </c>
      <c r="J17" s="2" t="n">
        <v>54735.23184261609</v>
      </c>
    </row>
    <row r="18">
      <c r="B18" s="2" t="inlineStr">
        <is>
          <t>project5</t>
        </is>
      </c>
      <c r="C18" s="2" t="n">
        <v>734600</v>
      </c>
      <c r="D18" s="2" t="n">
        <v>9.275600000000001</v>
      </c>
      <c r="E18" s="2" t="n">
        <v>0.6288</v>
      </c>
      <c r="F18" s="2">
        <f>9.2756^0.6288</f>
        <v/>
      </c>
      <c r="G18" s="2" t="n">
        <v>8.99</v>
      </c>
      <c r="H18" s="2" t="n">
        <v>0.5555</v>
      </c>
      <c r="I18" s="2">
        <f>8.99^0.5555</f>
        <v/>
      </c>
      <c r="J18" s="2" t="n">
        <v>54735.23184261609</v>
      </c>
    </row>
    <row r="19">
      <c r="B19" s="2" t="inlineStr">
        <is>
          <t>project6</t>
        </is>
      </c>
      <c r="C19" s="2" t="n">
        <v>89400</v>
      </c>
      <c r="D19" s="2" t="n">
        <v>1.7156</v>
      </c>
      <c r="E19" s="2" t="n">
        <v>0.6288</v>
      </c>
      <c r="F19" s="2">
        <f>1.7156^0.6288</f>
        <v/>
      </c>
      <c r="G19" s="2" t="n">
        <v>1.09</v>
      </c>
      <c r="H19" s="2" t="n">
        <v>0.5555</v>
      </c>
      <c r="I19" s="2">
        <f>1.09^0.5555</f>
        <v/>
      </c>
      <c r="J19" s="2" t="n">
        <v>54735.23184261609</v>
      </c>
    </row>
    <row r="20">
      <c r="B20" s="2" t="inlineStr">
        <is>
          <t>project7</t>
        </is>
      </c>
      <c r="C20" s="2" t="n">
        <v>858400</v>
      </c>
      <c r="D20" s="2" t="n">
        <v>12.0226</v>
      </c>
      <c r="E20" s="2" t="n">
        <v>0.6288</v>
      </c>
      <c r="F20" s="2">
        <f>12.0226^0.6288</f>
        <v/>
      </c>
      <c r="G20" s="2" t="n">
        <v>10.51</v>
      </c>
      <c r="H20" s="2" t="n">
        <v>0.5555</v>
      </c>
      <c r="I20" s="2">
        <f>10.51^0.5555</f>
        <v/>
      </c>
      <c r="J20" s="2" t="n">
        <v>54735.23184261609</v>
      </c>
    </row>
    <row r="21">
      <c r="B21" s="2" t="inlineStr">
        <is>
          <t>project8</t>
        </is>
      </c>
      <c r="C21" s="2" t="n">
        <v>807400</v>
      </c>
      <c r="D21" s="2" t="n">
        <v>11.2522</v>
      </c>
      <c r="E21" s="2" t="n">
        <v>0.6288</v>
      </c>
      <c r="F21" s="2">
        <f>11.2522^0.6288</f>
        <v/>
      </c>
      <c r="G21" s="2" t="n">
        <v>9.880000000000001</v>
      </c>
      <c r="H21" s="2" t="n">
        <v>0.5555</v>
      </c>
      <c r="I21" s="2">
        <f>9.88^0.5555</f>
        <v/>
      </c>
      <c r="J21" s="2" t="n">
        <v>54735.23184261609</v>
      </c>
    </row>
    <row r="22">
      <c r="B22" s="2" t="inlineStr">
        <is>
          <t>project9</t>
        </is>
      </c>
      <c r="C22" s="2" t="n">
        <v>854600</v>
      </c>
      <c r="D22" s="2" t="n">
        <v>10.0408</v>
      </c>
      <c r="E22" s="2" t="n">
        <v>0.6288</v>
      </c>
      <c r="F22" s="2">
        <f>10.0408^0.6288</f>
        <v/>
      </c>
      <c r="G22" s="2" t="n">
        <v>10.46</v>
      </c>
      <c r="H22" s="2" t="n">
        <v>0.5555</v>
      </c>
      <c r="I22" s="2">
        <f>10.46^0.5555</f>
        <v/>
      </c>
      <c r="J22" s="2" t="n">
        <v>54735.23184261609</v>
      </c>
    </row>
    <row r="23">
      <c r="B23" s="2" t="inlineStr">
        <is>
          <t>project10</t>
        </is>
      </c>
      <c r="C23" s="2" t="n">
        <v>253000</v>
      </c>
      <c r="D23" s="2" t="n">
        <v>4.3866</v>
      </c>
      <c r="E23" s="2" t="n">
        <v>0.6288</v>
      </c>
      <c r="F23" s="2">
        <f>4.3866^0.6288</f>
        <v/>
      </c>
      <c r="G23" s="2" t="n">
        <v>3.1</v>
      </c>
      <c r="H23" s="2" t="n">
        <v>0.5555</v>
      </c>
      <c r="I23" s="2">
        <f>3.1^0.5555</f>
        <v/>
      </c>
      <c r="J23" s="2" t="n">
        <v>54735.23184261609</v>
      </c>
    </row>
    <row r="24">
      <c r="B24" s="2" t="inlineStr">
        <is>
          <t>project11</t>
        </is>
      </c>
      <c r="C24" s="2" t="n">
        <v>232500</v>
      </c>
      <c r="D24" s="2" t="n">
        <v>4.4617</v>
      </c>
      <c r="E24" s="2" t="n">
        <v>0.6288</v>
      </c>
      <c r="F24" s="2">
        <f>4.4617^0.6288</f>
        <v/>
      </c>
      <c r="G24" s="2" t="n">
        <v>2.85</v>
      </c>
      <c r="H24" s="2" t="n">
        <v>0.5555</v>
      </c>
      <c r="I24" s="2">
        <f>2.85^0.5555</f>
        <v/>
      </c>
      <c r="J24" s="2" t="n">
        <v>54735.23184261609</v>
      </c>
    </row>
    <row r="25">
      <c r="B25" s="2" t="inlineStr">
        <is>
          <t>project12</t>
        </is>
      </c>
      <c r="C25" s="2" t="n">
        <v>784100</v>
      </c>
      <c r="D25" s="2" t="n">
        <v>9.649699999999999</v>
      </c>
      <c r="E25" s="2" t="n">
        <v>0.6288</v>
      </c>
      <c r="F25" s="2">
        <f>9.6497^0.6288</f>
        <v/>
      </c>
      <c r="G25" s="2" t="n">
        <v>9.6</v>
      </c>
      <c r="H25" s="2" t="n">
        <v>0.5555</v>
      </c>
      <c r="I25" s="2">
        <f>9.6^0.5555</f>
        <v/>
      </c>
      <c r="J25" s="2" t="n">
        <v>54735.23184261609</v>
      </c>
    </row>
    <row r="26">
      <c r="B26" s="2" t="inlineStr">
        <is>
          <t>project13</t>
        </is>
      </c>
      <c r="C26" s="2" t="n">
        <v>503100</v>
      </c>
      <c r="D26" s="2" t="n">
        <v>6.9966</v>
      </c>
      <c r="E26" s="2" t="n">
        <v>0.6288</v>
      </c>
      <c r="F26" s="2">
        <f>6.9966^0.6288</f>
        <v/>
      </c>
      <c r="G26" s="2" t="n">
        <v>6.16</v>
      </c>
      <c r="H26" s="2" t="n">
        <v>0.5555</v>
      </c>
      <c r="I26" s="2">
        <f>6.16^0.5555</f>
        <v/>
      </c>
      <c r="J26" s="2" t="n">
        <v>54735.23184261609</v>
      </c>
    </row>
    <row r="27">
      <c r="B27" s="2" t="inlineStr">
        <is>
          <t>project14</t>
        </is>
      </c>
      <c r="C27" s="2" t="n">
        <v>255900</v>
      </c>
      <c r="D27" s="2" t="n">
        <v>5.1088</v>
      </c>
      <c r="E27" s="2" t="n">
        <v>0.6288</v>
      </c>
      <c r="F27" s="2">
        <f>5.1088^0.6288</f>
        <v/>
      </c>
      <c r="G27" s="2" t="n">
        <v>3.13</v>
      </c>
      <c r="H27" s="2" t="n">
        <v>0.5555</v>
      </c>
      <c r="I27" s="2">
        <f>3.13^0.5555</f>
        <v/>
      </c>
      <c r="J27" s="2" t="n">
        <v>54735.23184261609</v>
      </c>
    </row>
    <row r="28">
      <c r="B28" s="2" t="inlineStr">
        <is>
          <t>project15</t>
        </is>
      </c>
      <c r="C28" s="2" t="n">
        <v>301100</v>
      </c>
      <c r="D28" s="2" t="n">
        <v>4.4252</v>
      </c>
      <c r="E28" s="2" t="n">
        <v>0.6288</v>
      </c>
      <c r="F28" s="2">
        <f>4.4252^0.6288</f>
        <v/>
      </c>
      <c r="G28" s="2" t="n">
        <v>3.69</v>
      </c>
      <c r="H28" s="2" t="n">
        <v>0.5555</v>
      </c>
      <c r="I28" s="2">
        <f>3.69^0.5555</f>
        <v/>
      </c>
      <c r="J28" s="2" t="n">
        <v>54735.23184261609</v>
      </c>
    </row>
    <row r="29">
      <c r="B29" s="2" t="inlineStr">
        <is>
          <t>project16</t>
        </is>
      </c>
      <c r="C29" s="2" t="n">
        <v>561900</v>
      </c>
      <c r="D29" s="2" t="n">
        <v>6.2436</v>
      </c>
      <c r="E29" s="2" t="n">
        <v>0.6288</v>
      </c>
      <c r="F29" s="2">
        <f>6.2436^0.6288</f>
        <v/>
      </c>
      <c r="G29" s="2" t="n">
        <v>6.88</v>
      </c>
      <c r="H29" s="2" t="n">
        <v>0.5555</v>
      </c>
      <c r="I29" s="2">
        <f>6.88^0.5555</f>
        <v/>
      </c>
      <c r="J29" s="2" t="n">
        <v>54735.23184261609</v>
      </c>
    </row>
    <row r="30">
      <c r="B30" s="2" t="inlineStr">
        <is>
          <t>project17</t>
        </is>
      </c>
      <c r="C30" s="2" t="n">
        <v>286700</v>
      </c>
      <c r="D30" s="2" t="n">
        <v>4.6754</v>
      </c>
      <c r="E30" s="2" t="n">
        <v>0.6288</v>
      </c>
      <c r="F30" s="2">
        <f>4.6754^0.6288</f>
        <v/>
      </c>
      <c r="G30" s="2" t="n">
        <v>3.51</v>
      </c>
      <c r="H30" s="2" t="n">
        <v>0.5555</v>
      </c>
      <c r="I30" s="2">
        <f>3.51^0.5555</f>
        <v/>
      </c>
      <c r="J30" s="2" t="n">
        <v>54735.23184261609</v>
      </c>
    </row>
    <row r="31">
      <c r="B31" s="2" t="inlineStr">
        <is>
          <t>project18</t>
        </is>
      </c>
      <c r="C31" s="2" t="n">
        <v>555400</v>
      </c>
      <c r="D31" s="2" t="n">
        <v>7.1614</v>
      </c>
      <c r="E31" s="2" t="n">
        <v>0.6288</v>
      </c>
      <c r="F31" s="2">
        <f>7.1614^0.6288</f>
        <v/>
      </c>
      <c r="G31" s="2" t="n">
        <v>6.8</v>
      </c>
      <c r="H31" s="2" t="n">
        <v>0.5555</v>
      </c>
      <c r="I31" s="2">
        <f>6.8^0.5555</f>
        <v/>
      </c>
      <c r="J31" s="2" t="n">
        <v>54735.23184261609</v>
      </c>
    </row>
    <row r="32">
      <c r="B32" s="2" t="inlineStr">
        <is>
          <t>project19</t>
        </is>
      </c>
      <c r="C32" s="2" t="n">
        <v>341400</v>
      </c>
      <c r="D32" s="2" t="n">
        <v>5.0594</v>
      </c>
      <c r="E32" s="2" t="n">
        <v>0.6288</v>
      </c>
      <c r="F32" s="2">
        <f>5.0594^0.6288</f>
        <v/>
      </c>
      <c r="G32" s="2" t="n">
        <v>4.18</v>
      </c>
      <c r="H32" s="2" t="n">
        <v>0.5555</v>
      </c>
      <c r="I32" s="2">
        <f>4.18^0.5555</f>
        <v/>
      </c>
      <c r="J32" s="2" t="n">
        <v>54735.23184261609</v>
      </c>
    </row>
    <row r="33">
      <c r="B33" s="2" t="inlineStr">
        <is>
          <t>project20</t>
        </is>
      </c>
      <c r="C33" s="2" t="n">
        <v>395300</v>
      </c>
      <c r="D33" s="2" t="n">
        <v>4.3351</v>
      </c>
      <c r="E33" s="2" t="n">
        <v>0.6288</v>
      </c>
      <c r="F33" s="2">
        <f>4.3351^0.6288</f>
        <v/>
      </c>
      <c r="G33" s="2" t="n">
        <v>4.84</v>
      </c>
      <c r="H33" s="2" t="n">
        <v>0.5555</v>
      </c>
      <c r="I33" s="2">
        <f>4.84^0.5555</f>
        <v/>
      </c>
      <c r="J33" s="2" t="n">
        <v>54735.23184261609</v>
      </c>
    </row>
    <row r="34">
      <c r="B34" s="2" t="inlineStr">
        <is>
          <t>project21</t>
        </is>
      </c>
      <c r="C34" s="2" t="n">
        <v>328100</v>
      </c>
      <c r="D34" s="2" t="n">
        <v>4.1325</v>
      </c>
      <c r="E34" s="2" t="n">
        <v>0.6288</v>
      </c>
      <c r="F34" s="2">
        <f>4.1325^0.6288</f>
        <v/>
      </c>
      <c r="G34" s="2" t="n">
        <v>4.02</v>
      </c>
      <c r="H34" s="2" t="n">
        <v>0.5555</v>
      </c>
      <c r="I34" s="2">
        <f>4.02^0.5555</f>
        <v/>
      </c>
      <c r="J34" s="2" t="n">
        <v>54735.23184261609</v>
      </c>
    </row>
    <row r="35">
      <c r="B35" s="2" t="inlineStr">
        <is>
          <t>project22</t>
        </is>
      </c>
      <c r="C35" s="2" t="n">
        <v>318500</v>
      </c>
      <c r="D35" s="2" t="n">
        <v>4.3376</v>
      </c>
      <c r="E35" s="2" t="n">
        <v>0.6288</v>
      </c>
      <c r="F35" s="2">
        <f>4.3376^0.6288</f>
        <v/>
      </c>
      <c r="G35" s="2" t="n">
        <v>3.9</v>
      </c>
      <c r="H35" s="2" t="n">
        <v>0.5555</v>
      </c>
      <c r="I35" s="2">
        <f>3.9^0.5555</f>
        <v/>
      </c>
      <c r="J35" s="2" t="n">
        <v>54735.23184261609</v>
      </c>
    </row>
    <row r="36">
      <c r="B36" s="2" t="inlineStr">
        <is>
          <t>project23</t>
        </is>
      </c>
      <c r="C36" s="2" t="n">
        <v>585200</v>
      </c>
      <c r="D36" s="2" t="n">
        <v>7.3128</v>
      </c>
      <c r="E36" s="2" t="n">
        <v>0.6288</v>
      </c>
      <c r="F36" s="2">
        <f>7.3128^0.6288</f>
        <v/>
      </c>
      <c r="G36" s="2" t="n">
        <v>7.16</v>
      </c>
      <c r="H36" s="2" t="n">
        <v>0.5555</v>
      </c>
      <c r="I36" s="2">
        <f>7.16^0.5555</f>
        <v/>
      </c>
      <c r="J36" s="2" t="n">
        <v>54735.23184261609</v>
      </c>
    </row>
    <row r="37">
      <c r="B37" s="2" t="inlineStr">
        <is>
          <t>project24</t>
        </is>
      </c>
      <c r="C37" s="2" t="n">
        <v>200600</v>
      </c>
      <c r="D37" s="2" t="n">
        <v>4.1239</v>
      </c>
      <c r="E37" s="2" t="n">
        <v>0.6288</v>
      </c>
      <c r="F37" s="2">
        <f>4.1239^0.6288</f>
        <v/>
      </c>
      <c r="G37" s="2" t="n">
        <v>2.46</v>
      </c>
      <c r="H37" s="2" t="n">
        <v>0.5555</v>
      </c>
      <c r="I37" s="2">
        <f>2.46^0.5555</f>
        <v/>
      </c>
      <c r="J37" s="2" t="n">
        <v>54735.23184261609</v>
      </c>
    </row>
    <row r="38">
      <c r="B38" s="2" t="inlineStr">
        <is>
          <t>project25</t>
        </is>
      </c>
      <c r="C38" s="2" t="n">
        <v>279600</v>
      </c>
      <c r="D38" s="2" t="n">
        <v>5.2416</v>
      </c>
      <c r="E38" s="2" t="n">
        <v>0.6288</v>
      </c>
      <c r="F38" s="2">
        <f>5.2416^0.6288</f>
        <v/>
      </c>
      <c r="G38" s="2" t="n">
        <v>3.42</v>
      </c>
      <c r="H38" s="2" t="n">
        <v>0.5555</v>
      </c>
      <c r="I38" s="2">
        <f>3.42^0.5555</f>
        <v/>
      </c>
      <c r="J38" s="2" t="n">
        <v>54735.23184261609</v>
      </c>
    </row>
    <row r="39">
      <c r="B39" s="2" t="inlineStr">
        <is>
          <t>project26</t>
        </is>
      </c>
      <c r="C39" s="2" t="n">
        <v>444300</v>
      </c>
      <c r="D39" s="2" t="n">
        <v>7.2859</v>
      </c>
      <c r="E39" s="2" t="n">
        <v>0.6288</v>
      </c>
      <c r="F39" s="2">
        <f>7.2859^0.6288</f>
        <v/>
      </c>
      <c r="G39" s="2" t="n">
        <v>5.44</v>
      </c>
      <c r="H39" s="2" t="n">
        <v>0.5555</v>
      </c>
      <c r="I39" s="2">
        <f>5.44^0.5555</f>
        <v/>
      </c>
      <c r="J39" s="2" t="n">
        <v>54735.23184261609</v>
      </c>
    </row>
    <row r="40">
      <c r="B40" s="2" t="inlineStr">
        <is>
          <t>project27</t>
        </is>
      </c>
      <c r="C40" s="2" t="n">
        <v>499000</v>
      </c>
      <c r="D40" s="2" t="n">
        <v>7.7391</v>
      </c>
      <c r="E40" s="2" t="n">
        <v>0.6288</v>
      </c>
      <c r="F40" s="2">
        <f>7.7391^0.6288</f>
        <v/>
      </c>
      <c r="G40" s="2" t="n">
        <v>6.11</v>
      </c>
      <c r="H40" s="2" t="n">
        <v>0.5555</v>
      </c>
      <c r="I40" s="2">
        <f>6.11^0.5555</f>
        <v/>
      </c>
      <c r="J40" s="2" t="n">
        <v>54735.23184261609</v>
      </c>
    </row>
    <row r="41">
      <c r="B41" s="2" t="inlineStr">
        <is>
          <t>project28</t>
        </is>
      </c>
      <c r="C41" s="2" t="n">
        <v>381600</v>
      </c>
      <c r="D41" s="2" t="n">
        <v>4.4136</v>
      </c>
      <c r="E41" s="2" t="n">
        <v>0.6288</v>
      </c>
      <c r="F41" s="2">
        <f>4.4136^0.6288</f>
        <v/>
      </c>
      <c r="G41" s="2" t="n">
        <v>4.67</v>
      </c>
      <c r="H41" s="2" t="n">
        <v>0.5555</v>
      </c>
      <c r="I41" s="2">
        <f>4.67^0.5555</f>
        <v/>
      </c>
      <c r="J41" s="2" t="n">
        <v>54735.23184261609</v>
      </c>
    </row>
    <row r="42">
      <c r="B42" s="2" t="inlineStr">
        <is>
          <t>project29</t>
        </is>
      </c>
      <c r="C42" s="2" t="n">
        <v>620500</v>
      </c>
      <c r="D42" s="2" t="n">
        <v>6.4404</v>
      </c>
      <c r="E42" s="2" t="n">
        <v>0.6288</v>
      </c>
      <c r="F42" s="2">
        <f>6.4404^0.6288</f>
        <v/>
      </c>
      <c r="G42" s="2" t="n">
        <v>7.6</v>
      </c>
      <c r="H42" s="2" t="n">
        <v>0.5555</v>
      </c>
      <c r="I42" s="2">
        <f>7.6^0.5555</f>
        <v/>
      </c>
      <c r="J42" s="2" t="n">
        <v>54735.23184261609</v>
      </c>
    </row>
    <row r="43">
      <c r="B43" s="2" t="inlineStr">
        <is>
          <t>project30</t>
        </is>
      </c>
      <c r="C43" s="2" t="n">
        <v>444900</v>
      </c>
      <c r="D43" s="2" t="n">
        <v>6.0359</v>
      </c>
      <c r="E43" s="2" t="n">
        <v>0.6288</v>
      </c>
      <c r="F43" s="2">
        <f>6.0359^0.6288</f>
        <v/>
      </c>
      <c r="G43" s="2" t="n">
        <v>5.45</v>
      </c>
      <c r="H43" s="2" t="n">
        <v>0.5555</v>
      </c>
      <c r="I43" s="2">
        <f>5.45^0.5555</f>
        <v/>
      </c>
      <c r="J43" s="2" t="n">
        <v>54735.23184261609</v>
      </c>
    </row>
    <row r="44">
      <c r="B44" s="2" t="inlineStr">
        <is>
          <t>project31</t>
        </is>
      </c>
      <c r="C44" s="2" t="n">
        <v>735400</v>
      </c>
      <c r="D44" s="2" t="n">
        <v>11.1701</v>
      </c>
      <c r="E44" s="2" t="n">
        <v>0.6288</v>
      </c>
      <c r="F44" s="2">
        <f>11.1701^0.6288</f>
        <v/>
      </c>
      <c r="G44" s="2" t="n">
        <v>9</v>
      </c>
      <c r="H44" s="2" t="n">
        <v>0.5555</v>
      </c>
      <c r="I44" s="2">
        <f>9.0^0.5555</f>
        <v/>
      </c>
      <c r="J44" s="2" t="n">
        <v>54735.23184261609</v>
      </c>
    </row>
    <row r="45">
      <c r="B45" s="2" t="inlineStr">
        <is>
          <t>project32</t>
        </is>
      </c>
      <c r="C45" s="2" t="n">
        <v>620500</v>
      </c>
      <c r="D45" s="2" t="n">
        <v>7.2913</v>
      </c>
      <c r="E45" s="2" t="n">
        <v>0.6288</v>
      </c>
      <c r="F45" s="2">
        <f>7.2913^0.6288</f>
        <v/>
      </c>
      <c r="G45" s="2" t="n">
        <v>7.6</v>
      </c>
      <c r="H45" s="2" t="n">
        <v>0.5555</v>
      </c>
      <c r="I45" s="2">
        <f>7.6^0.5555</f>
        <v/>
      </c>
      <c r="J45" s="2" t="n">
        <v>54735.23184261609</v>
      </c>
    </row>
    <row r="46">
      <c r="B46" s="2" t="inlineStr">
        <is>
          <t>project33</t>
        </is>
      </c>
      <c r="C46" s="2" t="n">
        <v>727200</v>
      </c>
      <c r="D46" s="2" t="n">
        <v>10.7937</v>
      </c>
      <c r="E46" s="2" t="n">
        <v>0.6288</v>
      </c>
      <c r="F46" s="2">
        <f>10.7937^0.6288</f>
        <v/>
      </c>
      <c r="G46" s="2" t="n">
        <v>8.9</v>
      </c>
      <c r="H46" s="2" t="n">
        <v>0.5555</v>
      </c>
      <c r="I46" s="2">
        <f>8.9^0.5555</f>
        <v/>
      </c>
      <c r="J46" s="2" t="n">
        <v>54735.23184261609</v>
      </c>
    </row>
    <row r="47">
      <c r="B47" s="2" t="inlineStr">
        <is>
          <t>project34</t>
        </is>
      </c>
      <c r="C47" s="2" t="n">
        <v>570400</v>
      </c>
      <c r="D47" s="2" t="n">
        <v>5.9801</v>
      </c>
      <c r="E47" s="2" t="n">
        <v>0.6288</v>
      </c>
      <c r="F47" s="2">
        <f>5.9801^0.6288</f>
        <v/>
      </c>
      <c r="G47" s="2" t="n">
        <v>6.98</v>
      </c>
      <c r="H47" s="2" t="n">
        <v>0.5555</v>
      </c>
      <c r="I47" s="2">
        <f>6.98^0.5555</f>
        <v/>
      </c>
      <c r="J47" s="2" t="n">
        <v>54735.23184261609</v>
      </c>
    </row>
    <row r="48">
      <c r="B48" s="2" t="inlineStr">
        <is>
          <t>project35</t>
        </is>
      </c>
      <c r="C48" s="2" t="n">
        <v>631000</v>
      </c>
      <c r="D48" s="2" t="n">
        <v>9.146100000000001</v>
      </c>
      <c r="E48" s="2" t="n">
        <v>0.6288</v>
      </c>
      <c r="F48" s="2">
        <f>9.1461^0.6288</f>
        <v/>
      </c>
      <c r="G48" s="2" t="n">
        <v>7.72</v>
      </c>
      <c r="H48" s="2" t="n">
        <v>0.5555</v>
      </c>
      <c r="I48" s="2">
        <f>7.72^0.5555</f>
        <v/>
      </c>
      <c r="J48" s="2" t="n">
        <v>54735.23184261609</v>
      </c>
    </row>
    <row r="49">
      <c r="B49" s="2" t="inlineStr">
        <is>
          <t>project36</t>
        </is>
      </c>
      <c r="C49" s="2" t="n">
        <v>307100</v>
      </c>
      <c r="D49" s="2" t="n">
        <v>4.3186</v>
      </c>
      <c r="E49" s="2" t="n">
        <v>0.6288</v>
      </c>
      <c r="F49" s="2">
        <f>4.3186^0.6288</f>
        <v/>
      </c>
      <c r="G49" s="2" t="n">
        <v>3.76</v>
      </c>
      <c r="H49" s="2" t="n">
        <v>0.5555</v>
      </c>
      <c r="I49" s="2">
        <f>3.76^0.5555</f>
        <v/>
      </c>
      <c r="J49" s="2" t="n">
        <v>54735.23184261609</v>
      </c>
    </row>
    <row r="50">
      <c r="B50" s="2" t="inlineStr">
        <is>
          <t>project37</t>
        </is>
      </c>
      <c r="C50" s="2" t="n">
        <v>718300</v>
      </c>
      <c r="D50" s="2" t="n">
        <v>9.5387</v>
      </c>
      <c r="E50" s="2" t="n">
        <v>0.6288</v>
      </c>
      <c r="F50" s="2">
        <f>9.5387^0.6288</f>
        <v/>
      </c>
      <c r="G50" s="2" t="n">
        <v>8.789999999999999</v>
      </c>
      <c r="H50" s="2" t="n">
        <v>0.5555</v>
      </c>
      <c r="I50" s="2">
        <f>8.79^0.5555</f>
        <v/>
      </c>
      <c r="J50" s="2" t="n">
        <v>54735.23184261609</v>
      </c>
    </row>
    <row r="51">
      <c r="B51" s="2" t="inlineStr">
        <is>
          <t>project38</t>
        </is>
      </c>
      <c r="C51" s="2" t="n">
        <v>300500</v>
      </c>
      <c r="D51" s="2" t="n">
        <v>4.6573</v>
      </c>
      <c r="E51" s="2" t="n">
        <v>0.6288</v>
      </c>
      <c r="F51" s="2">
        <f>4.6573^0.6288</f>
        <v/>
      </c>
      <c r="G51" s="2" t="n">
        <v>3.68</v>
      </c>
      <c r="H51" s="2" t="n">
        <v>0.5555</v>
      </c>
      <c r="I51" s="2">
        <f>3.68^0.5555</f>
        <v/>
      </c>
      <c r="J51" s="2" t="n">
        <v>54735.23184261609</v>
      </c>
    </row>
    <row r="52">
      <c r="B52" s="2" t="inlineStr">
        <is>
          <t>project39</t>
        </is>
      </c>
      <c r="C52" s="2" t="n">
        <v>528600</v>
      </c>
      <c r="D52" s="2" t="n">
        <v>8.1027</v>
      </c>
      <c r="E52" s="2" t="n">
        <v>0.6288</v>
      </c>
      <c r="F52" s="2">
        <f>8.1027^0.6288</f>
        <v/>
      </c>
      <c r="G52" s="2" t="n">
        <v>6.47</v>
      </c>
      <c r="H52" s="2" t="n">
        <v>0.5555</v>
      </c>
      <c r="I52" s="2">
        <f>6.47^0.5555</f>
        <v/>
      </c>
      <c r="J52" s="2" t="n">
        <v>54735.23184261609</v>
      </c>
    </row>
    <row r="53">
      <c r="B53" s="2" t="inlineStr">
        <is>
          <t>project40</t>
        </is>
      </c>
      <c r="C53" s="2" t="n">
        <v>574800</v>
      </c>
      <c r="D53" s="2" t="n">
        <v>5.6907</v>
      </c>
      <c r="E53" s="2" t="n">
        <v>0.6288</v>
      </c>
      <c r="F53" s="2">
        <f>5.6907^0.6288</f>
        <v/>
      </c>
      <c r="G53" s="2" t="n">
        <v>7.04</v>
      </c>
      <c r="H53" s="2" t="n">
        <v>0.5555</v>
      </c>
      <c r="I53" s="2">
        <f>7.04^0.5555</f>
        <v/>
      </c>
      <c r="J53" s="2" t="n">
        <v>54735.23184261609</v>
      </c>
    </row>
    <row r="54">
      <c r="B54" s="2" t="inlineStr">
        <is>
          <t>project41</t>
        </is>
      </c>
      <c r="C54" s="2" t="n">
        <v>780500</v>
      </c>
      <c r="D54" s="2" t="n">
        <v>7.6139</v>
      </c>
      <c r="E54" s="2" t="n">
        <v>0.6288</v>
      </c>
      <c r="F54" s="2">
        <f>7.6139^0.6288</f>
        <v/>
      </c>
      <c r="G54" s="2" t="n">
        <v>9.550000000000001</v>
      </c>
      <c r="H54" s="2" t="n">
        <v>0.5555</v>
      </c>
      <c r="I54" s="2">
        <f>9.55^0.5555</f>
        <v/>
      </c>
      <c r="J54" s="2" t="n">
        <v>54735.23184261609</v>
      </c>
    </row>
    <row r="55">
      <c r="B55" s="2" t="inlineStr">
        <is>
          <t>project42</t>
        </is>
      </c>
      <c r="C55" s="2" t="n">
        <v>182800</v>
      </c>
      <c r="D55" s="2" t="n">
        <v>2.7114</v>
      </c>
      <c r="E55" s="2" t="n">
        <v>0.6288</v>
      </c>
      <c r="F55" s="2">
        <f>2.7114^0.6288</f>
        <v/>
      </c>
      <c r="G55" s="2" t="n">
        <v>2.24</v>
      </c>
      <c r="H55" s="2" t="n">
        <v>0.5555</v>
      </c>
      <c r="I55" s="2">
        <f>2.24^0.5555</f>
        <v/>
      </c>
      <c r="J55" s="2" t="n">
        <v>54735.23184261609</v>
      </c>
    </row>
    <row r="56">
      <c r="B56" s="2" t="inlineStr">
        <is>
          <t>project43</t>
        </is>
      </c>
      <c r="C56" s="2" t="n">
        <v>327000</v>
      </c>
      <c r="D56" s="2" t="n">
        <v>3.9221</v>
      </c>
      <c r="E56" s="2" t="n">
        <v>0.6288</v>
      </c>
      <c r="F56" s="2">
        <f>3.9221^0.6288</f>
        <v/>
      </c>
      <c r="G56" s="2" t="n">
        <v>4</v>
      </c>
      <c r="H56" s="2" t="n">
        <v>0.5555</v>
      </c>
      <c r="I56" s="2">
        <f>4.0^0.5555</f>
        <v/>
      </c>
      <c r="J56" s="2" t="n">
        <v>54735.23184261609</v>
      </c>
    </row>
    <row r="57">
      <c r="B57" s="2" t="inlineStr">
        <is>
          <t>project44</t>
        </is>
      </c>
      <c r="C57" s="2" t="n">
        <v>387100</v>
      </c>
      <c r="D57" s="2" t="n">
        <v>6.2691</v>
      </c>
      <c r="E57" s="2" t="n">
        <v>0.6288</v>
      </c>
      <c r="F57" s="2">
        <f>6.2691^0.6288</f>
        <v/>
      </c>
      <c r="G57" s="2" t="n">
        <v>4.74</v>
      </c>
      <c r="H57" s="2" t="n">
        <v>0.5555</v>
      </c>
      <c r="I57" s="2">
        <f>4.74^0.5555</f>
        <v/>
      </c>
      <c r="J57" s="2" t="n">
        <v>54735.23184261609</v>
      </c>
    </row>
    <row r="58">
      <c r="B58" s="2" t="inlineStr">
        <is>
          <t>project45</t>
        </is>
      </c>
      <c r="C58" s="2" t="n">
        <v>109700</v>
      </c>
      <c r="D58" s="2" t="n">
        <v>2.6576</v>
      </c>
      <c r="E58" s="2" t="n">
        <v>0.6288</v>
      </c>
      <c r="F58" s="2">
        <f>2.6576^0.6288</f>
        <v/>
      </c>
      <c r="G58" s="2" t="n">
        <v>1.34</v>
      </c>
      <c r="H58" s="2" t="n">
        <v>0.5555</v>
      </c>
      <c r="I58" s="2">
        <f>1.34^0.5555</f>
        <v/>
      </c>
      <c r="J58" s="2" t="n">
        <v>54735.23184261609</v>
      </c>
    </row>
    <row r="59">
      <c r="B59" s="2" t="inlineStr">
        <is>
          <t>project46</t>
        </is>
      </c>
      <c r="C59" s="2" t="n">
        <v>187900</v>
      </c>
      <c r="D59" s="2" t="n">
        <v>3.0082</v>
      </c>
      <c r="E59" s="2" t="n">
        <v>0.6288</v>
      </c>
      <c r="F59" s="2">
        <f>3.0082^0.6288</f>
        <v/>
      </c>
      <c r="G59" s="2" t="n">
        <v>2.3</v>
      </c>
      <c r="H59" s="2" t="n">
        <v>0.5555</v>
      </c>
      <c r="I59" s="2">
        <f>2.3^0.5555</f>
        <v/>
      </c>
      <c r="J59" s="2" t="n">
        <v>54735.23184261609</v>
      </c>
    </row>
    <row r="60">
      <c r="B60" s="2" t="inlineStr">
        <is>
          <t>project47</t>
        </is>
      </c>
      <c r="C60" s="2" t="n">
        <v>872900</v>
      </c>
      <c r="D60" s="2" t="n">
        <v>10.9972</v>
      </c>
      <c r="E60" s="2" t="n">
        <v>0.6288</v>
      </c>
      <c r="F60" s="2">
        <f>10.9972^0.6288</f>
        <v/>
      </c>
      <c r="G60" s="2" t="n">
        <v>10.69</v>
      </c>
      <c r="H60" s="2" t="n">
        <v>0.5555</v>
      </c>
      <c r="I60" s="2">
        <f>10.69^0.5555</f>
        <v/>
      </c>
      <c r="J60" s="2" t="n">
        <v>54735.23184261609</v>
      </c>
    </row>
    <row r="61">
      <c r="B61" s="2" t="inlineStr">
        <is>
          <t>project48</t>
        </is>
      </c>
      <c r="C61" s="2" t="n">
        <v>564600</v>
      </c>
      <c r="D61" s="2" t="n">
        <v>8.7768</v>
      </c>
      <c r="E61" s="2" t="n">
        <v>0.6288</v>
      </c>
      <c r="F61" s="2">
        <f>8.7768^0.6288</f>
        <v/>
      </c>
      <c r="G61" s="2" t="n">
        <v>6.91</v>
      </c>
      <c r="H61" s="2" t="n">
        <v>0.5555</v>
      </c>
      <c r="I61" s="2">
        <f>6.91^0.5555</f>
        <v/>
      </c>
      <c r="J61" s="2" t="n">
        <v>54735.23184261609</v>
      </c>
    </row>
    <row r="62">
      <c r="B62" s="2" t="inlineStr">
        <is>
          <t>project49</t>
        </is>
      </c>
      <c r="C62" s="2" t="n">
        <v>886200</v>
      </c>
      <c r="D62" s="2" t="n">
        <v>9.579800000000001</v>
      </c>
      <c r="E62" s="2" t="n">
        <v>0.6288</v>
      </c>
      <c r="F62" s="2">
        <f>9.5798^0.6288</f>
        <v/>
      </c>
      <c r="G62" s="2" t="n">
        <v>10.85</v>
      </c>
      <c r="H62" s="2" t="n">
        <v>0.5555</v>
      </c>
      <c r="I62" s="2">
        <f>10.85^0.5555</f>
        <v/>
      </c>
      <c r="J62" s="2" t="n">
        <v>54735.23184261609</v>
      </c>
    </row>
    <row r="63">
      <c r="B63" s="2" t="inlineStr">
        <is>
          <t>project50</t>
        </is>
      </c>
      <c r="C63" s="2" t="n">
        <v>528300</v>
      </c>
      <c r="D63" s="2" t="n">
        <v>6.4343</v>
      </c>
      <c r="E63" s="2" t="n">
        <v>0.6288</v>
      </c>
      <c r="F63" s="2">
        <f>6.4343^0.6288</f>
        <v/>
      </c>
      <c r="G63" s="2" t="n">
        <v>6.47</v>
      </c>
      <c r="H63" s="2" t="n">
        <v>0.5555</v>
      </c>
      <c r="I63" s="2">
        <f>6.47^0.5555</f>
        <v/>
      </c>
      <c r="J63" s="2" t="n">
        <v>54735.23184261609</v>
      </c>
    </row>
    <row r="64">
      <c r="B64" s="2" t="inlineStr">
        <is>
          <t>project51</t>
        </is>
      </c>
      <c r="C64" s="2" t="n">
        <v>666100</v>
      </c>
      <c r="D64" s="2" t="n">
        <v>9.050800000000001</v>
      </c>
      <c r="E64" s="2" t="n">
        <v>0.6288</v>
      </c>
      <c r="F64" s="2">
        <f>9.0508^0.6288</f>
        <v/>
      </c>
      <c r="G64" s="2" t="n">
        <v>8.15</v>
      </c>
      <c r="H64" s="2" t="n">
        <v>0.5555</v>
      </c>
      <c r="I64" s="2">
        <f>8.15^0.5555</f>
        <v/>
      </c>
      <c r="J64" s="2" t="n">
        <v>54735.23184261609</v>
      </c>
    </row>
    <row r="65">
      <c r="B65" s="2" t="inlineStr">
        <is>
          <t>project52</t>
        </is>
      </c>
      <c r="C65" s="2" t="n">
        <v>229500</v>
      </c>
      <c r="D65" s="2" t="n">
        <v>3.5039</v>
      </c>
      <c r="E65" s="2" t="n">
        <v>0.6288</v>
      </c>
      <c r="F65" s="2">
        <f>3.5039^0.6288</f>
        <v/>
      </c>
      <c r="G65" s="2" t="n">
        <v>2.81</v>
      </c>
      <c r="H65" s="2" t="n">
        <v>0.5555</v>
      </c>
      <c r="I65" s="2">
        <f>2.81^0.5555</f>
        <v/>
      </c>
      <c r="J65" s="2" t="n">
        <v>54735.23184261609</v>
      </c>
    </row>
    <row r="66">
      <c r="B66" s="2" t="inlineStr">
        <is>
          <t>project53</t>
        </is>
      </c>
      <c r="C66" s="2" t="n">
        <v>417200</v>
      </c>
      <c r="D66" s="2" t="n">
        <v>5.0767</v>
      </c>
      <c r="E66" s="2" t="n">
        <v>0.6288</v>
      </c>
      <c r="F66" s="2">
        <f>5.0767^0.6288</f>
        <v/>
      </c>
      <c r="G66" s="2" t="n">
        <v>5.11</v>
      </c>
      <c r="H66" s="2" t="n">
        <v>0.5555</v>
      </c>
      <c r="I66" s="2">
        <f>5.11^0.5555</f>
        <v/>
      </c>
      <c r="J66" s="2" t="n">
        <v>54735.23184261609</v>
      </c>
    </row>
    <row r="67">
      <c r="B67" s="2" t="inlineStr">
        <is>
          <t>project54</t>
        </is>
      </c>
      <c r="C67" s="2" t="n">
        <v>798900</v>
      </c>
      <c r="D67" s="2" t="n">
        <v>8.4229</v>
      </c>
      <c r="E67" s="2" t="n">
        <v>0.6288</v>
      </c>
      <c r="F67" s="2">
        <f>8.4229^0.6288</f>
        <v/>
      </c>
      <c r="G67" s="2" t="n">
        <v>9.779999999999999</v>
      </c>
      <c r="H67" s="2" t="n">
        <v>0.5555</v>
      </c>
      <c r="I67" s="2">
        <f>9.78^0.5555</f>
        <v/>
      </c>
      <c r="J67" s="2" t="n">
        <v>54735.23184261609</v>
      </c>
    </row>
    <row r="68">
      <c r="B68" s="2" t="inlineStr">
        <is>
          <t>project55</t>
        </is>
      </c>
      <c r="C68" s="2" t="n">
        <v>278400</v>
      </c>
      <c r="D68" s="2" t="n">
        <v>3.4062</v>
      </c>
      <c r="E68" s="2" t="n">
        <v>0.6288</v>
      </c>
      <c r="F68" s="2">
        <f>3.4062^0.6288</f>
        <v/>
      </c>
      <c r="G68" s="2" t="n">
        <v>3.41</v>
      </c>
      <c r="H68" s="2" t="n">
        <v>0.5555</v>
      </c>
      <c r="I68" s="2">
        <f>3.41^0.5555</f>
        <v/>
      </c>
      <c r="J68" s="2" t="n">
        <v>54735.23184261609</v>
      </c>
    </row>
    <row r="69">
      <c r="B69" s="2" t="inlineStr">
        <is>
          <t>project56</t>
        </is>
      </c>
      <c r="C69" s="2" t="n">
        <v>47100</v>
      </c>
      <c r="D69" s="2" t="n">
        <v>1.3289</v>
      </c>
      <c r="E69" s="2" t="n">
        <v>0.6288</v>
      </c>
      <c r="F69" s="2">
        <f>1.3289^0.6288</f>
        <v/>
      </c>
      <c r="G69" s="2" t="n">
        <v>0.58</v>
      </c>
      <c r="H69" s="2" t="n">
        <v>0.5555</v>
      </c>
      <c r="I69" s="2">
        <f>0.58^0.5555</f>
        <v/>
      </c>
      <c r="J69" s="2" t="n">
        <v>54735.23184261609</v>
      </c>
    </row>
    <row r="70">
      <c r="B70" s="2" t="inlineStr">
        <is>
          <t>project57</t>
        </is>
      </c>
      <c r="C70" s="2" t="n">
        <v>521800</v>
      </c>
      <c r="D70" s="2" t="n">
        <v>8.027799999999999</v>
      </c>
      <c r="E70" s="2" t="n">
        <v>0.6288</v>
      </c>
      <c r="F70" s="2">
        <f>8.0278^0.6288</f>
        <v/>
      </c>
      <c r="G70" s="2" t="n">
        <v>6.39</v>
      </c>
      <c r="H70" s="2" t="n">
        <v>0.5555</v>
      </c>
      <c r="I70" s="2">
        <f>6.39^0.5555</f>
        <v/>
      </c>
      <c r="J70" s="2" t="n">
        <v>54735.23184261609</v>
      </c>
    </row>
    <row r="71">
      <c r="B71" s="2" t="inlineStr">
        <is>
          <t>project58</t>
        </is>
      </c>
      <c r="C71" s="2" t="n">
        <v>193500</v>
      </c>
      <c r="D71" s="2" t="n">
        <v>2.6966</v>
      </c>
      <c r="E71" s="2" t="n">
        <v>0.6288</v>
      </c>
      <c r="F71" s="2">
        <f>2.6966^0.6288</f>
        <v/>
      </c>
      <c r="G71" s="2" t="n">
        <v>2.37</v>
      </c>
      <c r="H71" s="2" t="n">
        <v>0.5555</v>
      </c>
      <c r="I71" s="2">
        <f>2.37^0.5555</f>
        <v/>
      </c>
      <c r="J71" s="2" t="n">
        <v>54735.23184261609</v>
      </c>
    </row>
    <row r="72">
      <c r="B72" s="2" t="inlineStr">
        <is>
          <t>project59</t>
        </is>
      </c>
      <c r="C72" s="2" t="n">
        <v>758500</v>
      </c>
      <c r="D72" s="2" t="n">
        <v>9.921200000000001</v>
      </c>
      <c r="E72" s="2" t="n">
        <v>0.6288</v>
      </c>
      <c r="F72" s="2">
        <f>9.9212^0.6288</f>
        <v/>
      </c>
      <c r="G72" s="2" t="n">
        <v>9.289999999999999</v>
      </c>
      <c r="H72" s="2" t="n">
        <v>0.5555</v>
      </c>
      <c r="I72" s="2">
        <f>9.29^0.5555</f>
        <v/>
      </c>
      <c r="J72" s="2" t="n">
        <v>54735.23184261609</v>
      </c>
    </row>
    <row r="73">
      <c r="B73" s="2" t="inlineStr">
        <is>
          <t>project60</t>
        </is>
      </c>
      <c r="C73" s="2" t="n">
        <v>864000</v>
      </c>
      <c r="D73" s="2" t="n">
        <v>11.4754</v>
      </c>
      <c r="E73" s="2" t="n">
        <v>0.6288</v>
      </c>
      <c r="F73" s="2">
        <f>11.4754^0.6288</f>
        <v/>
      </c>
      <c r="G73" s="2" t="n">
        <v>10.58</v>
      </c>
      <c r="H73" s="2" t="n">
        <v>0.5555</v>
      </c>
      <c r="I73" s="2">
        <f>10.58^0.5555</f>
        <v/>
      </c>
      <c r="J73" s="2" t="n">
        <v>54735.23184261609</v>
      </c>
    </row>
    <row r="74">
      <c r="B74" s="2" t="inlineStr">
        <is>
          <t>project61</t>
        </is>
      </c>
      <c r="C74" s="2" t="n">
        <v>300400</v>
      </c>
      <c r="D74" s="2" t="n">
        <v>4.6659</v>
      </c>
      <c r="E74" s="2" t="n">
        <v>0.6288</v>
      </c>
      <c r="F74" s="2">
        <f>4.6659^0.6288</f>
        <v/>
      </c>
      <c r="G74" s="2" t="n">
        <v>3.68</v>
      </c>
      <c r="H74" s="2" t="n">
        <v>0.5555</v>
      </c>
      <c r="I74" s="2">
        <f>3.68^0.5555</f>
        <v/>
      </c>
      <c r="J74" s="2" t="n">
        <v>54735.23184261609</v>
      </c>
    </row>
    <row r="75">
      <c r="B75" s="2" t="inlineStr">
        <is>
          <t>project62</t>
        </is>
      </c>
      <c r="C75" s="2" t="n">
        <v>811900</v>
      </c>
      <c r="D75" s="2" t="n">
        <v>11.2722</v>
      </c>
      <c r="E75" s="2" t="n">
        <v>0.6288</v>
      </c>
      <c r="F75" s="2">
        <f>11.2722^0.6288</f>
        <v/>
      </c>
      <c r="G75" s="2" t="n">
        <v>9.94</v>
      </c>
      <c r="H75" s="2" t="n">
        <v>0.5555</v>
      </c>
      <c r="I75" s="2">
        <f>9.94^0.5555</f>
        <v/>
      </c>
      <c r="J75" s="2" t="n">
        <v>54735.23184261609</v>
      </c>
    </row>
    <row r="76">
      <c r="B76" s="2" t="inlineStr">
        <is>
          <t>project63</t>
        </is>
      </c>
      <c r="C76" s="2" t="n">
        <v>170400</v>
      </c>
      <c r="D76" s="2" t="n">
        <v>3.0215</v>
      </c>
      <c r="E76" s="2" t="n">
        <v>0.6288</v>
      </c>
      <c r="F76" s="2">
        <f>3.0215^0.6288</f>
        <v/>
      </c>
      <c r="G76" s="2" t="n">
        <v>2.09</v>
      </c>
      <c r="H76" s="2" t="n">
        <v>0.5555</v>
      </c>
      <c r="I76" s="2">
        <f>2.09^0.5555</f>
        <v/>
      </c>
      <c r="J76" s="2" t="n">
        <v>54735.23184261609</v>
      </c>
    </row>
    <row r="77">
      <c r="B77" s="2" t="inlineStr">
        <is>
          <t>project64</t>
        </is>
      </c>
      <c r="C77" s="2" t="n">
        <v>342900</v>
      </c>
      <c r="D77" s="2" t="n">
        <v>4.0354</v>
      </c>
      <c r="E77" s="2" t="n">
        <v>0.6288</v>
      </c>
      <c r="F77" s="2">
        <f>4.0354^0.6288</f>
        <v/>
      </c>
      <c r="G77" s="2" t="n">
        <v>4.2</v>
      </c>
      <c r="H77" s="2" t="n">
        <v>0.5555</v>
      </c>
      <c r="I77" s="2">
        <f>4.2^0.5555</f>
        <v/>
      </c>
      <c r="J77" s="2" t="n">
        <v>54735.23184261609</v>
      </c>
    </row>
    <row r="78">
      <c r="B78" s="2" t="inlineStr">
        <is>
          <t>project65</t>
        </is>
      </c>
      <c r="C78" s="2" t="n">
        <v>489000</v>
      </c>
      <c r="D78" s="2" t="n">
        <v>7.4987</v>
      </c>
      <c r="E78" s="2" t="n">
        <v>0.6288</v>
      </c>
      <c r="F78" s="2">
        <f>7.4987^0.6288</f>
        <v/>
      </c>
      <c r="G78" s="2" t="n">
        <v>5.99</v>
      </c>
      <c r="H78" s="2" t="n">
        <v>0.5555</v>
      </c>
      <c r="I78" s="2">
        <f>5.99^0.5555</f>
        <v/>
      </c>
      <c r="J78" s="2" t="n">
        <v>54735.23184261609</v>
      </c>
    </row>
    <row r="79">
      <c r="B79" s="2" t="inlineStr">
        <is>
          <t>project66</t>
        </is>
      </c>
      <c r="C79" s="2" t="n">
        <v>565500</v>
      </c>
      <c r="D79" s="2" t="n">
        <v>6.5574</v>
      </c>
      <c r="E79" s="2" t="n">
        <v>0.6288</v>
      </c>
      <c r="F79" s="2">
        <f>6.5574^0.6288</f>
        <v/>
      </c>
      <c r="G79" s="2" t="n">
        <v>6.92</v>
      </c>
      <c r="H79" s="2" t="n">
        <v>0.5555</v>
      </c>
      <c r="I79" s="2">
        <f>6.92^0.5555</f>
        <v/>
      </c>
      <c r="J79" s="2" t="n">
        <v>54735.23184261609</v>
      </c>
    </row>
    <row r="80">
      <c r="B80" s="2" t="inlineStr">
        <is>
          <t>project67</t>
        </is>
      </c>
      <c r="C80" s="2" t="n">
        <v>326400</v>
      </c>
      <c r="D80" s="2" t="n">
        <v>5.3548</v>
      </c>
      <c r="E80" s="2" t="n">
        <v>0.6288</v>
      </c>
      <c r="F80" s="2">
        <f>5.3548^0.6288</f>
        <v/>
      </c>
      <c r="G80" s="2" t="n">
        <v>4</v>
      </c>
      <c r="H80" s="2" t="n">
        <v>0.5555</v>
      </c>
      <c r="I80" s="2">
        <f>4.0^0.5555</f>
        <v/>
      </c>
      <c r="J80" s="2" t="n">
        <v>54735.23184261609</v>
      </c>
    </row>
    <row r="81">
      <c r="B81" s="2" t="inlineStr">
        <is>
          <t>project68</t>
        </is>
      </c>
      <c r="C81" s="2" t="n">
        <v>875000</v>
      </c>
      <c r="D81" s="2" t="n">
        <v>8.5816</v>
      </c>
      <c r="E81" s="2" t="n">
        <v>0.6288</v>
      </c>
      <c r="F81" s="2">
        <f>8.5816^0.6288</f>
        <v/>
      </c>
      <c r="G81" s="2" t="n">
        <v>10.71</v>
      </c>
      <c r="H81" s="2" t="n">
        <v>0.5555</v>
      </c>
      <c r="I81" s="2">
        <f>10.71^0.5555</f>
        <v/>
      </c>
      <c r="J81" s="2" t="n">
        <v>54735.23184261609</v>
      </c>
    </row>
    <row r="82">
      <c r="B82" s="2" t="inlineStr">
        <is>
          <t>project69</t>
        </is>
      </c>
      <c r="C82" s="2" t="n">
        <v>113500</v>
      </c>
      <c r="D82" s="2" t="n">
        <v>2.386</v>
      </c>
      <c r="E82" s="2" t="n">
        <v>0.6288</v>
      </c>
      <c r="F82" s="2">
        <f>2.386^0.6288</f>
        <v/>
      </c>
      <c r="G82" s="2" t="n">
        <v>1.39</v>
      </c>
      <c r="H82" s="2" t="n">
        <v>0.5555</v>
      </c>
      <c r="I82" s="2">
        <f>1.39^0.5555</f>
        <v/>
      </c>
      <c r="J82" s="2" t="n">
        <v>54735.23184261609</v>
      </c>
    </row>
    <row r="83">
      <c r="B83" s="2" t="inlineStr">
        <is>
          <t>project70</t>
        </is>
      </c>
      <c r="C83" s="2" t="n">
        <v>150300</v>
      </c>
      <c r="D83" s="2" t="n">
        <v>2.5441</v>
      </c>
      <c r="E83" s="2" t="n">
        <v>0.6288</v>
      </c>
      <c r="F83" s="2">
        <f>2.5441^0.6288</f>
        <v/>
      </c>
      <c r="G83" s="2" t="n">
        <v>1.84</v>
      </c>
      <c r="H83" s="2" t="n">
        <v>0.5555</v>
      </c>
      <c r="I83" s="2">
        <f>1.84^0.5555</f>
        <v/>
      </c>
      <c r="J83" s="2" t="n">
        <v>54735.23184261609</v>
      </c>
    </row>
    <row r="84">
      <c r="B84" s="2" t="inlineStr">
        <is>
          <t>project71</t>
        </is>
      </c>
      <c r="C84" s="2" t="n">
        <v>177600</v>
      </c>
      <c r="D84" s="2" t="n">
        <v>2.5139</v>
      </c>
      <c r="E84" s="2" t="n">
        <v>0.6288</v>
      </c>
      <c r="F84" s="2">
        <f>2.5139^0.6288</f>
        <v/>
      </c>
      <c r="G84" s="2" t="n">
        <v>2.17</v>
      </c>
      <c r="H84" s="2" t="n">
        <v>0.5555</v>
      </c>
      <c r="I84" s="2">
        <f>2.17^0.5555</f>
        <v/>
      </c>
      <c r="J84" s="2" t="n">
        <v>54735.23184261609</v>
      </c>
    </row>
    <row r="85">
      <c r="B85" s="2" t="inlineStr">
        <is>
          <t>project72</t>
        </is>
      </c>
      <c r="C85" s="2" t="n">
        <v>421600</v>
      </c>
      <c r="D85" s="2" t="n">
        <v>5.7666</v>
      </c>
      <c r="E85" s="2" t="n">
        <v>0.6288</v>
      </c>
      <c r="F85" s="2">
        <f>5.7666^0.6288</f>
        <v/>
      </c>
      <c r="G85" s="2" t="n">
        <v>5.16</v>
      </c>
      <c r="H85" s="2" t="n">
        <v>0.5555</v>
      </c>
      <c r="I85" s="2">
        <f>5.16^0.5555</f>
        <v/>
      </c>
      <c r="J85" s="2" t="n">
        <v>54735.23184261609</v>
      </c>
    </row>
    <row r="86">
      <c r="B86" s="2" t="inlineStr">
        <is>
          <t>project73</t>
        </is>
      </c>
      <c r="C86" s="2" t="n">
        <v>443200</v>
      </c>
      <c r="D86" s="2" t="n">
        <v>7.6606</v>
      </c>
      <c r="E86" s="2" t="n">
        <v>0.6288</v>
      </c>
      <c r="F86" s="2">
        <f>7.6606^0.6288</f>
        <v/>
      </c>
      <c r="G86" s="2" t="n">
        <v>5.43</v>
      </c>
      <c r="H86" s="2" t="n">
        <v>0.5555</v>
      </c>
      <c r="I86" s="2">
        <f>5.43^0.5555</f>
        <v/>
      </c>
      <c r="J86" s="2" t="n">
        <v>54735.23184261609</v>
      </c>
    </row>
    <row r="87">
      <c r="B87" s="2" t="inlineStr">
        <is>
          <t>project74</t>
        </is>
      </c>
      <c r="C87" s="2" t="n">
        <v>317700</v>
      </c>
      <c r="D87" s="2" t="n">
        <v>4.2354</v>
      </c>
      <c r="E87" s="2" t="n">
        <v>0.6288</v>
      </c>
      <c r="F87" s="2">
        <f>4.2354^0.6288</f>
        <v/>
      </c>
      <c r="G87" s="2" t="n">
        <v>3.89</v>
      </c>
      <c r="H87" s="2" t="n">
        <v>0.5555</v>
      </c>
      <c r="I87" s="2">
        <f>3.89^0.5555</f>
        <v/>
      </c>
      <c r="J87" s="2" t="n">
        <v>54735.23184261609</v>
      </c>
    </row>
    <row r="88">
      <c r="B88" s="2" t="inlineStr">
        <is>
          <t>project75</t>
        </is>
      </c>
      <c r="C88" s="2" t="n">
        <v>694800</v>
      </c>
      <c r="D88" s="2" t="n">
        <v>9.0038</v>
      </c>
      <c r="E88" s="2" t="n">
        <v>0.6288</v>
      </c>
      <c r="F88" s="2">
        <f>9.0038^0.6288</f>
        <v/>
      </c>
      <c r="G88" s="2" t="n">
        <v>8.51</v>
      </c>
      <c r="H88" s="2" t="n">
        <v>0.5555</v>
      </c>
      <c r="I88" s="2">
        <f>8.51^0.5555</f>
        <v/>
      </c>
      <c r="J88" s="2" t="n">
        <v>54735.23184261609</v>
      </c>
    </row>
    <row r="89">
      <c r="B89" s="2" t="inlineStr">
        <is>
          <t>project76</t>
        </is>
      </c>
      <c r="C89" s="2" t="n">
        <v>637500</v>
      </c>
      <c r="D89" s="2" t="n">
        <v>8.7997</v>
      </c>
      <c r="E89" s="2" t="n">
        <v>0.6288</v>
      </c>
      <c r="F89" s="2">
        <f>8.7997^0.6288</f>
        <v/>
      </c>
      <c r="G89" s="2" t="n">
        <v>7.8</v>
      </c>
      <c r="H89" s="2" t="n">
        <v>0.5555</v>
      </c>
      <c r="I89" s="2">
        <f>7.8^0.5555</f>
        <v/>
      </c>
      <c r="J89" s="2" t="n">
        <v>54735.23184261609</v>
      </c>
    </row>
    <row r="90">
      <c r="B90" s="2" t="inlineStr">
        <is>
          <t>project77</t>
        </is>
      </c>
      <c r="C90" s="2" t="n">
        <v>865100</v>
      </c>
      <c r="D90" s="2" t="n">
        <v>9.0616</v>
      </c>
      <c r="E90" s="2" t="n">
        <v>0.6288</v>
      </c>
      <c r="F90" s="2">
        <f>9.0616^0.6288</f>
        <v/>
      </c>
      <c r="G90" s="2" t="n">
        <v>10.59</v>
      </c>
      <c r="H90" s="2" t="n">
        <v>0.5555</v>
      </c>
      <c r="I90" s="2">
        <f>10.59^0.5555</f>
        <v/>
      </c>
      <c r="J90" s="2" t="n">
        <v>54735.23184261609</v>
      </c>
    </row>
    <row r="91">
      <c r="B91" s="2" t="inlineStr">
        <is>
          <t>project78</t>
        </is>
      </c>
      <c r="C91" s="2" t="n">
        <v>308200</v>
      </c>
      <c r="D91" s="2" t="n">
        <v>4.7075</v>
      </c>
      <c r="E91" s="2" t="n">
        <v>0.6288</v>
      </c>
      <c r="F91" s="2">
        <f>4.7075^0.6288</f>
        <v/>
      </c>
      <c r="G91" s="2" t="n">
        <v>3.77</v>
      </c>
      <c r="H91" s="2" t="n">
        <v>0.5555</v>
      </c>
      <c r="I91" s="2">
        <f>3.77^0.5555</f>
        <v/>
      </c>
      <c r="J91" s="2" t="n">
        <v>54735.23184261609</v>
      </c>
    </row>
    <row r="92">
      <c r="B92" s="2" t="inlineStr">
        <is>
          <t>project79</t>
        </is>
      </c>
      <c r="C92" s="2" t="n">
        <v>504600</v>
      </c>
      <c r="D92" s="2" t="n">
        <v>8.4466</v>
      </c>
      <c r="E92" s="2" t="n">
        <v>0.6288</v>
      </c>
      <c r="F92" s="2">
        <f>8.4466^0.6288</f>
        <v/>
      </c>
      <c r="G92" s="2" t="n">
        <v>6.18</v>
      </c>
      <c r="H92" s="2" t="n">
        <v>0.5555</v>
      </c>
      <c r="I92" s="2">
        <f>6.18^0.5555</f>
        <v/>
      </c>
      <c r="J92" s="2" t="n">
        <v>54735.23184261609</v>
      </c>
    </row>
    <row r="93">
      <c r="B93" s="2" t="inlineStr">
        <is>
          <t>project80</t>
        </is>
      </c>
      <c r="C93" s="2" t="n">
        <v>652400</v>
      </c>
      <c r="D93" s="2" t="n">
        <v>6.277</v>
      </c>
      <c r="E93" s="2" t="n">
        <v>0.6288</v>
      </c>
      <c r="F93" s="2">
        <f>6.277^0.6288</f>
        <v/>
      </c>
      <c r="G93" s="2" t="n">
        <v>7.99</v>
      </c>
      <c r="H93" s="2" t="n">
        <v>0.5555</v>
      </c>
      <c r="I93" s="2">
        <f>7.99^0.5555</f>
        <v/>
      </c>
      <c r="J93" s="2" t="n">
        <v>54735.23184261609</v>
      </c>
    </row>
    <row r="94">
      <c r="B94" s="2" t="inlineStr">
        <is>
          <t>project81</t>
        </is>
      </c>
      <c r="C94" s="2" t="n">
        <v>371200</v>
      </c>
      <c r="D94" s="2" t="n">
        <v>4.5468</v>
      </c>
      <c r="E94" s="2" t="n">
        <v>0.6288</v>
      </c>
      <c r="F94" s="2">
        <f>4.5468^0.6288</f>
        <v/>
      </c>
      <c r="G94" s="2" t="n">
        <v>4.54</v>
      </c>
      <c r="H94" s="2" t="n">
        <v>0.5555</v>
      </c>
      <c r="I94" s="2">
        <f>4.54^0.5555</f>
        <v/>
      </c>
      <c r="J94" s="2" t="n">
        <v>54735.23184261609</v>
      </c>
    </row>
    <row r="95">
      <c r="B95" s="2" t="inlineStr">
        <is>
          <t>project82</t>
        </is>
      </c>
      <c r="C95" s="2" t="n">
        <v>545400</v>
      </c>
      <c r="D95" s="2" t="n">
        <v>8.116</v>
      </c>
      <c r="E95" s="2" t="n">
        <v>0.6288</v>
      </c>
      <c r="F95" s="2">
        <f>8.116^0.6288</f>
        <v/>
      </c>
      <c r="G95" s="2" t="n">
        <v>6.68</v>
      </c>
      <c r="H95" s="2" t="n">
        <v>0.5555</v>
      </c>
      <c r="I95" s="2">
        <f>6.68^0.5555</f>
        <v/>
      </c>
      <c r="J95" s="2" t="n">
        <v>54735.23184261609</v>
      </c>
    </row>
    <row r="96">
      <c r="B96" s="2" t="inlineStr">
        <is>
          <t>project83</t>
        </is>
      </c>
      <c r="C96" s="2" t="n">
        <v>79200</v>
      </c>
      <c r="D96" s="2" t="n">
        <v>1.6912</v>
      </c>
      <c r="E96" s="2" t="n">
        <v>0.6288</v>
      </c>
      <c r="F96" s="2">
        <f>1.6912^0.6288</f>
        <v/>
      </c>
      <c r="G96" s="2" t="n">
        <v>0.97</v>
      </c>
      <c r="H96" s="2" t="n">
        <v>0.5555</v>
      </c>
      <c r="I96" s="2">
        <f>0.97^0.5555</f>
        <v/>
      </c>
      <c r="J96" s="2" t="n">
        <v>54735.23184261609</v>
      </c>
    </row>
    <row r="97">
      <c r="B97" s="2" t="inlineStr">
        <is>
          <t>project84</t>
        </is>
      </c>
      <c r="C97" s="2" t="n">
        <v>397000</v>
      </c>
      <c r="D97" s="2" t="n">
        <v>6.8136</v>
      </c>
      <c r="E97" s="2" t="n">
        <v>0.6288</v>
      </c>
      <c r="F97" s="2">
        <f>6.8136^0.6288</f>
        <v/>
      </c>
      <c r="G97" s="2" t="n">
        <v>4.86</v>
      </c>
      <c r="H97" s="2" t="n">
        <v>0.5555</v>
      </c>
      <c r="I97" s="2">
        <f>4.86^0.5555</f>
        <v/>
      </c>
      <c r="J97" s="2" t="n">
        <v>54735.23184261609</v>
      </c>
    </row>
    <row r="98">
      <c r="B98" s="2" t="inlineStr">
        <is>
          <t>project85</t>
        </is>
      </c>
      <c r="C98" s="2" t="n">
        <v>132200</v>
      </c>
      <c r="D98" s="2" t="n">
        <v>2.5492</v>
      </c>
      <c r="E98" s="2" t="n">
        <v>0.6288</v>
      </c>
      <c r="F98" s="2">
        <f>2.5492^0.6288</f>
        <v/>
      </c>
      <c r="G98" s="2" t="n">
        <v>1.62</v>
      </c>
      <c r="H98" s="2" t="n">
        <v>0.5555</v>
      </c>
      <c r="I98" s="2">
        <f>1.62^0.5555</f>
        <v/>
      </c>
      <c r="J98" s="2" t="n">
        <v>54735.23184261609</v>
      </c>
    </row>
    <row r="99">
      <c r="B99" s="2" t="inlineStr">
        <is>
          <t>project86</t>
        </is>
      </c>
      <c r="C99" s="2" t="n">
        <v>471100</v>
      </c>
      <c r="D99" s="2" t="n">
        <v>6.412</v>
      </c>
      <c r="E99" s="2" t="n">
        <v>0.6288</v>
      </c>
      <c r="F99" s="2">
        <f>6.412^0.6288</f>
        <v/>
      </c>
      <c r="G99" s="2" t="n">
        <v>5.77</v>
      </c>
      <c r="H99" s="2" t="n">
        <v>0.5555</v>
      </c>
      <c r="I99" s="2">
        <f>5.77^0.5555</f>
        <v/>
      </c>
      <c r="J99" s="2" t="n">
        <v>54735.23184261609</v>
      </c>
    </row>
    <row r="100">
      <c r="B100" s="2" t="inlineStr">
        <is>
          <t>project87</t>
        </is>
      </c>
      <c r="C100" s="2" t="n">
        <v>419600</v>
      </c>
      <c r="D100" s="2" t="n">
        <v>5.3654</v>
      </c>
      <c r="E100" s="2" t="n">
        <v>0.6288</v>
      </c>
      <c r="F100" s="2">
        <f>5.3654^0.6288</f>
        <v/>
      </c>
      <c r="G100" s="2" t="n">
        <v>5.14</v>
      </c>
      <c r="H100" s="2" t="n">
        <v>0.5555</v>
      </c>
      <c r="I100" s="2">
        <f>5.14^0.5555</f>
        <v/>
      </c>
      <c r="J100" s="2" t="n">
        <v>54735.23184261609</v>
      </c>
    </row>
    <row r="101">
      <c r="B101" s="2" t="inlineStr">
        <is>
          <t>project88</t>
        </is>
      </c>
      <c r="C101" s="2" t="n">
        <v>743500</v>
      </c>
      <c r="D101" s="2" t="n">
        <v>7.3026</v>
      </c>
      <c r="E101" s="2" t="n">
        <v>0.6288</v>
      </c>
      <c r="F101" s="2">
        <f>7.3026^0.6288</f>
        <v/>
      </c>
      <c r="G101" s="2" t="n">
        <v>9.1</v>
      </c>
      <c r="H101" s="2" t="n">
        <v>0.5555</v>
      </c>
      <c r="I101" s="2">
        <f>9.1^0.5555</f>
        <v/>
      </c>
      <c r="J101" s="2" t="n">
        <v>54735.23184261609</v>
      </c>
    </row>
    <row r="102">
      <c r="B102" s="2" t="inlineStr">
        <is>
          <t>project89</t>
        </is>
      </c>
      <c r="C102" s="2" t="n">
        <v>578400</v>
      </c>
      <c r="D102" s="2" t="n">
        <v>7.2659</v>
      </c>
      <c r="E102" s="2" t="n">
        <v>0.6288</v>
      </c>
      <c r="F102" s="2">
        <f>7.2659^0.6288</f>
        <v/>
      </c>
      <c r="G102" s="2" t="n">
        <v>7.08</v>
      </c>
      <c r="H102" s="2" t="n">
        <v>0.5555</v>
      </c>
      <c r="I102" s="2">
        <f>7.08^0.5555</f>
        <v/>
      </c>
      <c r="J102" s="2" t="n">
        <v>54735.23184261609</v>
      </c>
    </row>
    <row r="103">
      <c r="B103" s="2" t="inlineStr">
        <is>
          <t>project90</t>
        </is>
      </c>
      <c r="C103" s="2" t="n">
        <v>760700</v>
      </c>
      <c r="D103" s="2" t="n">
        <v>11.1089</v>
      </c>
      <c r="E103" s="2" t="n">
        <v>0.6288</v>
      </c>
      <c r="F103" s="2">
        <f>11.1089^0.6288</f>
        <v/>
      </c>
      <c r="G103" s="2" t="n">
        <v>9.31</v>
      </c>
      <c r="H103" s="2" t="n">
        <v>0.5555</v>
      </c>
      <c r="I103" s="2">
        <f>9.31^0.5555</f>
        <v/>
      </c>
      <c r="J103" s="2" t="n">
        <v>54735.23184261609</v>
      </c>
    </row>
    <row r="104">
      <c r="B104" s="2" t="inlineStr">
        <is>
          <t>project91</t>
        </is>
      </c>
      <c r="C104" s="2" t="n">
        <v>345700</v>
      </c>
      <c r="D104" s="2" t="n">
        <v>5.031</v>
      </c>
      <c r="E104" s="2" t="n">
        <v>0.6288</v>
      </c>
      <c r="F104" s="2">
        <f>5.031^0.6288</f>
        <v/>
      </c>
      <c r="G104" s="2" t="n">
        <v>4.23</v>
      </c>
      <c r="H104" s="2" t="n">
        <v>0.5555</v>
      </c>
      <c r="I104" s="2">
        <f>4.23^0.5555</f>
        <v/>
      </c>
      <c r="J104" s="2" t="n">
        <v>54735.23184261609</v>
      </c>
    </row>
    <row r="105">
      <c r="B105" s="2" t="inlineStr">
        <is>
          <t>project92</t>
        </is>
      </c>
      <c r="C105" s="2" t="n">
        <v>616100</v>
      </c>
      <c r="D105" s="2" t="n">
        <v>6.7418</v>
      </c>
      <c r="E105" s="2" t="n">
        <v>0.6288</v>
      </c>
      <c r="F105" s="2">
        <f>6.7418^0.6288</f>
        <v/>
      </c>
      <c r="G105" s="2" t="n">
        <v>7.54</v>
      </c>
      <c r="H105" s="2" t="n">
        <v>0.5555</v>
      </c>
      <c r="I105" s="2">
        <f>7.54^0.5555</f>
        <v/>
      </c>
      <c r="J105" s="2" t="n">
        <v>54735.23184261609</v>
      </c>
    </row>
    <row r="106">
      <c r="B106" s="2" t="inlineStr">
        <is>
          <t>project93</t>
        </is>
      </c>
      <c r="C106" s="2" t="n">
        <v>605500</v>
      </c>
      <c r="D106" s="2" t="n">
        <v>9.369999999999999</v>
      </c>
      <c r="E106" s="2" t="n">
        <v>0.6288</v>
      </c>
      <c r="F106" s="2">
        <f>9.37^0.6288</f>
        <v/>
      </c>
      <c r="G106" s="2" t="n">
        <v>7.41</v>
      </c>
      <c r="H106" s="2" t="n">
        <v>0.5555</v>
      </c>
      <c r="I106" s="2">
        <f>7.41^0.5555</f>
        <v/>
      </c>
      <c r="J106" s="2" t="n">
        <v>54735.23184261609</v>
      </c>
    </row>
    <row r="107">
      <c r="B107" s="2" t="inlineStr">
        <is>
          <t>project94</t>
        </is>
      </c>
      <c r="C107" s="2" t="n">
        <v>719400</v>
      </c>
      <c r="D107" s="2" t="n">
        <v>7.1422</v>
      </c>
      <c r="E107" s="2" t="n">
        <v>0.6288</v>
      </c>
      <c r="F107" s="2">
        <f>7.1422^0.6288</f>
        <v/>
      </c>
      <c r="G107" s="2" t="n">
        <v>8.81</v>
      </c>
      <c r="H107" s="2" t="n">
        <v>0.5555</v>
      </c>
      <c r="I107" s="2">
        <f>8.81^0.5555</f>
        <v/>
      </c>
      <c r="J107" s="2" t="n">
        <v>54735.23184261609</v>
      </c>
    </row>
    <row r="108">
      <c r="B108" s="2" t="inlineStr">
        <is>
          <t>project95</t>
        </is>
      </c>
      <c r="C108" s="2" t="n">
        <v>754300</v>
      </c>
      <c r="D108" s="2" t="n">
        <v>8.256500000000001</v>
      </c>
      <c r="E108" s="2" t="n">
        <v>0.6288</v>
      </c>
      <c r="F108" s="2">
        <f>8.2565^0.6288</f>
        <v/>
      </c>
      <c r="G108" s="2" t="n">
        <v>9.23</v>
      </c>
      <c r="H108" s="2" t="n">
        <v>0.5555</v>
      </c>
      <c r="I108" s="2">
        <f>9.23^0.5555</f>
        <v/>
      </c>
      <c r="J108" s="2" t="n">
        <v>54735.23184261609</v>
      </c>
    </row>
    <row r="109">
      <c r="B109" s="2" t="inlineStr">
        <is>
          <t>project96</t>
        </is>
      </c>
      <c r="C109" s="2" t="n">
        <v>72900</v>
      </c>
      <c r="D109" s="2" t="n">
        <v>1.9636</v>
      </c>
      <c r="E109" s="2" t="n">
        <v>0.6288</v>
      </c>
      <c r="F109" s="2">
        <f>1.9636^0.6288</f>
        <v/>
      </c>
      <c r="G109" s="2" t="n">
        <v>0.89</v>
      </c>
      <c r="H109" s="2" t="n">
        <v>0.5555</v>
      </c>
      <c r="I109" s="2">
        <f>0.89^0.5555</f>
        <v/>
      </c>
      <c r="J109" s="2" t="n">
        <v>54735.23184261609</v>
      </c>
    </row>
    <row r="110">
      <c r="B110" s="2" t="inlineStr">
        <is>
          <t>project97</t>
        </is>
      </c>
      <c r="C110" s="2" t="n">
        <v>265600</v>
      </c>
      <c r="D110" s="2" t="n">
        <v>3.9874</v>
      </c>
      <c r="E110" s="2" t="n">
        <v>0.6288</v>
      </c>
      <c r="F110" s="2">
        <f>3.9874^0.6288</f>
        <v/>
      </c>
      <c r="G110" s="2" t="n">
        <v>3.25</v>
      </c>
      <c r="H110" s="2" t="n">
        <v>0.5555</v>
      </c>
      <c r="I110" s="2">
        <f>3.25^0.5555</f>
        <v/>
      </c>
      <c r="J110" s="2" t="n">
        <v>54735.23184261609</v>
      </c>
    </row>
    <row r="111">
      <c r="B111" s="2" t="inlineStr">
        <is>
          <t>project98</t>
        </is>
      </c>
      <c r="C111" s="2" t="n">
        <v>400000</v>
      </c>
      <c r="D111" s="2" t="n">
        <v>7.0415</v>
      </c>
      <c r="E111" s="2" t="n">
        <v>0.6288</v>
      </c>
      <c r="F111" s="2">
        <f>7.0415^0.6288</f>
        <v/>
      </c>
      <c r="G111" s="2" t="n">
        <v>4.9</v>
      </c>
      <c r="H111" s="2" t="n">
        <v>0.5555</v>
      </c>
      <c r="I111" s="2">
        <f>4.9^0.5555</f>
        <v/>
      </c>
      <c r="J111" s="2" t="n">
        <v>54735.23184261609</v>
      </c>
    </row>
    <row r="112">
      <c r="B112" s="2" t="inlineStr">
        <is>
          <t>project99</t>
        </is>
      </c>
      <c r="C112" s="2" t="n">
        <v>177000</v>
      </c>
      <c r="D112" s="2" t="n">
        <v>3.7363</v>
      </c>
      <c r="E112" s="2" t="n">
        <v>0.6288</v>
      </c>
      <c r="F112" s="2">
        <f>3.7363^0.6288</f>
        <v/>
      </c>
      <c r="G112" s="2" t="n">
        <v>2.17</v>
      </c>
      <c r="H112" s="2" t="n">
        <v>0.5555</v>
      </c>
      <c r="I112" s="2">
        <f>2.17^0.5555</f>
        <v/>
      </c>
      <c r="J112" s="2" t="n">
        <v>54735.23184261609</v>
      </c>
    </row>
    <row r="113">
      <c r="B113" s="2" t="inlineStr">
        <is>
          <t>project100</t>
        </is>
      </c>
      <c r="C113" s="2" t="n">
        <v>688000</v>
      </c>
      <c r="D113" s="2" t="n">
        <v>9.417</v>
      </c>
      <c r="E113" s="2" t="n">
        <v>0.6288</v>
      </c>
      <c r="F113" s="2">
        <f>9.417^0.6288</f>
        <v/>
      </c>
      <c r="G113" s="2" t="n">
        <v>8.42</v>
      </c>
      <c r="H113" s="2" t="n">
        <v>0.5555</v>
      </c>
      <c r="I113" s="2">
        <f>8.42^0.5555</f>
        <v/>
      </c>
      <c r="J113" s="2" t="n">
        <v>54735.23184261609</v>
      </c>
    </row>
  </sheetData>
  <mergeCells count="26">
    <mergeCell ref="R13:R14"/>
    <mergeCell ref="C2:C4"/>
    <mergeCell ref="T2:T4"/>
    <mergeCell ref="B1:J1"/>
    <mergeCell ref="O2:O4"/>
    <mergeCell ref="Q2:Q4"/>
    <mergeCell ref="S13:S14"/>
    <mergeCell ref="U13:U14"/>
    <mergeCell ref="J2:J4"/>
    <mergeCell ref="V2:V4"/>
    <mergeCell ref="O1:V1"/>
    <mergeCell ref="R2:R4"/>
    <mergeCell ref="I2:I4"/>
    <mergeCell ref="U2:U4"/>
    <mergeCell ref="P13:P14"/>
    <mergeCell ref="T13:T14"/>
    <mergeCell ref="G2:G4"/>
    <mergeCell ref="B2:B4"/>
    <mergeCell ref="S2:S4"/>
    <mergeCell ref="D2:D4"/>
    <mergeCell ref="P2:P4"/>
    <mergeCell ref="O13:O14"/>
    <mergeCell ref="Q13:Q14"/>
    <mergeCell ref="F2:F4"/>
    <mergeCell ref="H2:H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8" defaultRowHeight="15"/>
  <cols>
    <col width="10" customWidth="1" min="1" max="1"/>
    <col width="22" customWidth="1" min="2" max="2"/>
    <col width="23" customWidth="1" min="3" max="3"/>
    <col width="12" customWidth="1" min="4" max="4"/>
    <col width="23" customWidth="1" min="5" max="5"/>
    <col width="20" customWidth="1" min="6" max="6"/>
    <col width="23" customWidth="1" min="7" max="7"/>
    <col width="12" customWidth="1" min="8" max="8"/>
    <col width="20" customWidth="1" min="9" max="9"/>
    <col width="20" customWidth="1" min="10" max="10"/>
    <col width="20" customWidth="1" min="11" max="11"/>
  </cols>
  <sheetData>
    <row r="1">
      <c r="B1" s="7" t="inlineStr">
        <is>
          <t>Source Lines of Code</t>
        </is>
      </c>
      <c r="C1" s="7" t="inlineStr">
        <is>
          <t>Effort (Labor Months)</t>
        </is>
      </c>
      <c r="D1" s="7" t="inlineStr">
        <is>
          <t>COCOMO (a)</t>
        </is>
      </c>
      <c r="E1" s="7" t="inlineStr">
        <is>
          <t>COCOMO (b)</t>
        </is>
      </c>
      <c r="F1" s="7" t="inlineStr">
        <is>
          <t>KLOC^b</t>
        </is>
      </c>
      <c r="G1" s="7" t="inlineStr">
        <is>
          <t>Dev Time (Months) t_d</t>
        </is>
      </c>
      <c r="H1" s="7" t="inlineStr">
        <is>
          <t>COCOMO (c)</t>
        </is>
      </c>
      <c r="I1" s="7" t="inlineStr">
        <is>
          <t>Effort^d</t>
        </is>
      </c>
      <c r="J1" s="7" t="inlineStr">
        <is>
          <t>Predicted Effort</t>
        </is>
      </c>
      <c r="K1" s="7" t="inlineStr">
        <is>
          <t>Predicted Time</t>
        </is>
      </c>
    </row>
    <row r="2">
      <c r="B2" s="8" t="n">
        <v>421000</v>
      </c>
      <c r="C2" s="8" t="n">
        <v>6.710531838590892</v>
      </c>
      <c r="D2" s="8" t="n">
        <v>4.32</v>
      </c>
      <c r="E2" s="8" t="n">
        <v>1.44</v>
      </c>
      <c r="F2" s="8" t="n">
        <v>6011.269764486027</v>
      </c>
      <c r="G2" s="8" t="n">
        <v>3.377007573422617</v>
      </c>
      <c r="H2" s="8" t="n">
        <v>2.375</v>
      </c>
      <c r="I2" s="8" t="n">
        <v>1.783750509360697</v>
      </c>
      <c r="J2" s="8" t="n">
        <v>25968.68538257964</v>
      </c>
      <c r="K2" s="8" t="n">
        <v>4.236407459731656</v>
      </c>
    </row>
    <row r="3">
      <c r="B3" s="8" t="n">
        <v>757300</v>
      </c>
      <c r="C3" s="8" t="n">
        <v>12.05828657571205</v>
      </c>
      <c r="D3" s="8" t="n">
        <v>4.32</v>
      </c>
      <c r="E3" s="8" t="n">
        <v>1.44</v>
      </c>
      <c r="F3" s="8" t="n">
        <v>14000.57452999958</v>
      </c>
      <c r="G3" s="8" t="n">
        <v>6.056923406130881</v>
      </c>
      <c r="H3" s="8" t="n">
        <v>2.375</v>
      </c>
      <c r="I3" s="8" t="n">
        <v>2.131625086631066</v>
      </c>
      <c r="J3" s="8" t="n">
        <v>60482.48196959817</v>
      </c>
      <c r="K3" s="8" t="n">
        <v>5.062609580748781</v>
      </c>
    </row>
    <row r="4">
      <c r="B4" s="8" t="n">
        <v>336000</v>
      </c>
      <c r="C4" s="8" t="n">
        <v>5.395578557670826</v>
      </c>
      <c r="D4" s="8" t="n">
        <v>4.32</v>
      </c>
      <c r="E4" s="8" t="n">
        <v>1.44</v>
      </c>
      <c r="F4" s="8" t="n">
        <v>4344.387540022925</v>
      </c>
      <c r="G4" s="8" t="n">
        <v>2.698662304486659</v>
      </c>
      <c r="H4" s="8" t="n">
        <v>2.375</v>
      </c>
      <c r="I4" s="8" t="n">
        <v>1.669319851802161</v>
      </c>
      <c r="J4" s="8" t="n">
        <v>18767.75417289904</v>
      </c>
      <c r="K4" s="8" t="n">
        <v>3.964634648030132</v>
      </c>
    </row>
    <row r="5">
      <c r="B5" s="8" t="n">
        <v>462100</v>
      </c>
      <c r="C5" s="8" t="n">
        <v>7.410445848219133</v>
      </c>
      <c r="D5" s="8" t="n">
        <v>4.32</v>
      </c>
      <c r="E5" s="8" t="n">
        <v>1.44</v>
      </c>
      <c r="F5" s="8" t="n">
        <v>6874.162505562855</v>
      </c>
      <c r="G5" s="8" t="n">
        <v>3.686980697110234</v>
      </c>
      <c r="H5" s="8" t="n">
        <v>2.375</v>
      </c>
      <c r="I5" s="8" t="n">
        <v>1.838368960892939</v>
      </c>
      <c r="J5" s="8" t="n">
        <v>29696.38202403153</v>
      </c>
      <c r="K5" s="8" t="n">
        <v>4.366126282120732</v>
      </c>
    </row>
    <row r="6">
      <c r="B6" s="8" t="n">
        <v>574000</v>
      </c>
      <c r="C6" s="8" t="n">
        <v>9.227126632280488</v>
      </c>
      <c r="D6" s="8" t="n">
        <v>4.32</v>
      </c>
      <c r="E6" s="8" t="n">
        <v>1.44</v>
      </c>
      <c r="F6" s="8" t="n">
        <v>9393.622971045976</v>
      </c>
      <c r="G6" s="8" t="n">
        <v>4.572252416396885</v>
      </c>
      <c r="H6" s="8" t="n">
        <v>2.375</v>
      </c>
      <c r="I6" s="8" t="n">
        <v>1.965079885221089</v>
      </c>
      <c r="J6" s="8" t="n">
        <v>40580.45123491862</v>
      </c>
      <c r="K6" s="8" t="n">
        <v>4.667064727400087</v>
      </c>
    </row>
    <row r="7">
      <c r="B7" s="8" t="n">
        <v>721200</v>
      </c>
      <c r="C7" s="8" t="n">
        <v>11.5775923404229</v>
      </c>
      <c r="D7" s="8" t="n">
        <v>4.32</v>
      </c>
      <c r="E7" s="8" t="n">
        <v>1.44</v>
      </c>
      <c r="F7" s="8" t="n">
        <v>13049.69117231341</v>
      </c>
      <c r="G7" s="8" t="n">
        <v>5.751235951642034</v>
      </c>
      <c r="H7" s="8" t="n">
        <v>2.375</v>
      </c>
      <c r="I7" s="8" t="n">
        <v>2.105425841550754</v>
      </c>
      <c r="J7" s="8" t="n">
        <v>56374.66586439394</v>
      </c>
      <c r="K7" s="8" t="n">
        <v>5.000386373683042</v>
      </c>
    </row>
    <row r="8">
      <c r="B8" s="8" t="n">
        <v>282900</v>
      </c>
      <c r="C8" s="8" t="n">
        <v>4.515137763234531</v>
      </c>
      <c r="D8" s="8" t="n">
        <v>4.32</v>
      </c>
      <c r="E8" s="8" t="n">
        <v>1.44</v>
      </c>
      <c r="F8" s="8" t="n">
        <v>3391.184701396704</v>
      </c>
      <c r="G8" s="8" t="n">
        <v>2.268087402910468</v>
      </c>
      <c r="H8" s="8" t="n">
        <v>2.375</v>
      </c>
      <c r="I8" s="8" t="n">
        <v>1.581320808261493</v>
      </c>
      <c r="J8" s="8" t="n">
        <v>14649.91791003376</v>
      </c>
      <c r="K8" s="8" t="n">
        <v>3.755636919621046</v>
      </c>
    </row>
    <row r="9">
      <c r="B9" s="8" t="n">
        <v>511100</v>
      </c>
      <c r="C9" s="8" t="n">
        <v>8.192895648864253</v>
      </c>
      <c r="D9" s="8" t="n">
        <v>4.32</v>
      </c>
      <c r="E9" s="8" t="n">
        <v>1.44</v>
      </c>
      <c r="F9" s="8" t="n">
        <v>7947.828158492962</v>
      </c>
      <c r="G9" s="8" t="n">
        <v>4.09168418748876</v>
      </c>
      <c r="H9" s="8" t="n">
        <v>2.375</v>
      </c>
      <c r="I9" s="8" t="n">
        <v>1.895330610413006</v>
      </c>
      <c r="J9" s="8" t="n">
        <v>34334.6176446896</v>
      </c>
      <c r="K9" s="8" t="n">
        <v>4.50141019973089</v>
      </c>
    </row>
    <row r="10">
      <c r="B10" s="8" t="n">
        <v>892700</v>
      </c>
      <c r="C10" s="8" t="n">
        <v>14.22372693090514</v>
      </c>
      <c r="D10" s="8" t="n">
        <v>4.32</v>
      </c>
      <c r="E10" s="8" t="n">
        <v>1.44</v>
      </c>
      <c r="F10" s="8" t="n">
        <v>17742.54723392845</v>
      </c>
      <c r="G10" s="8" t="n">
        <v>7.158374533991164</v>
      </c>
      <c r="H10" s="8" t="n">
        <v>2.375</v>
      </c>
      <c r="I10" s="8" t="n">
        <v>2.241383009204213</v>
      </c>
      <c r="J10" s="8" t="n">
        <v>76647.80405057089</v>
      </c>
      <c r="K10" s="8" t="n">
        <v>5.323284646860006</v>
      </c>
    </row>
    <row r="11">
      <c r="B11" s="8" t="n">
        <v>512900</v>
      </c>
      <c r="C11" s="8" t="n">
        <v>8.217947673284096</v>
      </c>
      <c r="D11" s="8" t="n">
        <v>4.32</v>
      </c>
      <c r="E11" s="8" t="n">
        <v>1.44</v>
      </c>
      <c r="F11" s="8" t="n">
        <v>7988.166099353474</v>
      </c>
      <c r="G11" s="8" t="n">
        <v>4.092285918635787</v>
      </c>
      <c r="H11" s="8" t="n">
        <v>2.375</v>
      </c>
      <c r="I11" s="8" t="n">
        <v>1.897090568722529</v>
      </c>
      <c r="J11" s="8" t="n">
        <v>34508.87754920701</v>
      </c>
      <c r="K11" s="8" t="n">
        <v>4.505590100716006</v>
      </c>
    </row>
    <row r="12">
      <c r="B12" s="8" t="n">
        <v>56600</v>
      </c>
      <c r="C12" s="8" t="n">
        <v>0.90454408880723</v>
      </c>
      <c r="D12" s="8" t="n">
        <v>4.32</v>
      </c>
      <c r="E12" s="8" t="n">
        <v>1.44</v>
      </c>
      <c r="F12" s="8" t="n">
        <v>334.2378745388015</v>
      </c>
      <c r="G12" s="8" t="n">
        <v>0.4529162826664345</v>
      </c>
      <c r="H12" s="8" t="n">
        <v>2.375</v>
      </c>
      <c r="I12" s="8" t="n">
        <v>0.9699618226296035</v>
      </c>
      <c r="J12" s="8" t="n">
        <v>1443.907618007623</v>
      </c>
      <c r="K12" s="8" t="n">
        <v>2.303659328745308</v>
      </c>
    </row>
    <row r="13">
      <c r="B13" s="8" t="n">
        <v>373900</v>
      </c>
      <c r="C13" s="8" t="n">
        <v>5.980177360349276</v>
      </c>
      <c r="D13" s="8" t="n">
        <v>4.32</v>
      </c>
      <c r="E13" s="8" t="n">
        <v>1.44</v>
      </c>
      <c r="F13" s="8" t="n">
        <v>5067.197944091656</v>
      </c>
      <c r="G13" s="8" t="n">
        <v>3.002283147188179</v>
      </c>
      <c r="H13" s="8" t="n">
        <v>2.375</v>
      </c>
      <c r="I13" s="8" t="n">
        <v>1.722348676294986</v>
      </c>
      <c r="J13" s="8" t="n">
        <v>21890.29511847595</v>
      </c>
      <c r="K13" s="8" t="n">
        <v>4.090578106200592</v>
      </c>
    </row>
    <row r="14">
      <c r="B14" s="8" t="n">
        <v>199800</v>
      </c>
      <c r="C14" s="8" t="n">
        <v>3.205167755511384</v>
      </c>
      <c r="D14" s="8" t="n">
        <v>4.32</v>
      </c>
      <c r="E14" s="8" t="n">
        <v>1.44</v>
      </c>
      <c r="F14" s="8" t="n">
        <v>2055.216116023198</v>
      </c>
      <c r="G14" s="8" t="n">
        <v>1.59763828718969</v>
      </c>
      <c r="H14" s="8" t="n">
        <v>2.375</v>
      </c>
      <c r="I14" s="8" t="n">
        <v>1.424881121836526</v>
      </c>
      <c r="J14" s="8" t="n">
        <v>8878.533621220215</v>
      </c>
      <c r="K14" s="8" t="n">
        <v>3.38409266436175</v>
      </c>
    </row>
    <row r="15">
      <c r="B15" s="8" t="n">
        <v>819500</v>
      </c>
      <c r="C15" s="8" t="n">
        <v>13.12820005038987</v>
      </c>
      <c r="D15" s="8" t="n">
        <v>4.32</v>
      </c>
      <c r="E15" s="8" t="n">
        <v>1.44</v>
      </c>
      <c r="F15" s="8" t="n">
        <v>15685.93819119845</v>
      </c>
      <c r="G15" s="8" t="n">
        <v>6.558578071352637</v>
      </c>
      <c r="H15" s="8" t="n">
        <v>2.375</v>
      </c>
      <c r="I15" s="8" t="n">
        <v>2.187431070239313</v>
      </c>
      <c r="J15" s="8" t="n">
        <v>67763.25298597732</v>
      </c>
      <c r="K15" s="8" t="n">
        <v>5.195148791818368</v>
      </c>
    </row>
    <row r="16">
      <c r="B16" s="8" t="n">
        <v>278600</v>
      </c>
      <c r="C16" s="8" t="n">
        <v>4.471100443543683</v>
      </c>
      <c r="D16" s="8" t="n">
        <v>4.32</v>
      </c>
      <c r="E16" s="8" t="n">
        <v>1.44</v>
      </c>
      <c r="F16" s="8" t="n">
        <v>3317.208743357138</v>
      </c>
      <c r="G16" s="8" t="n">
        <v>2.225482979540057</v>
      </c>
      <c r="H16" s="8" t="n">
        <v>2.375</v>
      </c>
      <c r="I16" s="8" t="n">
        <v>1.57661620339444</v>
      </c>
      <c r="J16" s="8" t="n">
        <v>14330.34177130284</v>
      </c>
      <c r="K16" s="8" t="n">
        <v>3.744463483061796</v>
      </c>
    </row>
    <row r="17">
      <c r="B17" s="8" t="n">
        <v>837400</v>
      </c>
      <c r="C17" s="8" t="n">
        <v>13.41230985234068</v>
      </c>
      <c r="D17" s="8" t="n">
        <v>4.32</v>
      </c>
      <c r="E17" s="8" t="n">
        <v>1.44</v>
      </c>
      <c r="F17" s="8" t="n">
        <v>16181.67436956783</v>
      </c>
      <c r="G17" s="8" t="n">
        <v>6.709185251706814</v>
      </c>
      <c r="H17" s="8" t="n">
        <v>2.375</v>
      </c>
      <c r="I17" s="8" t="n">
        <v>2.201714931482453</v>
      </c>
      <c r="J17" s="8" t="n">
        <v>69904.83327653303</v>
      </c>
      <c r="K17" s="8" t="n">
        <v>5.229072962270827</v>
      </c>
    </row>
    <row r="18">
      <c r="B18" s="8" t="n">
        <v>590900</v>
      </c>
      <c r="C18" s="8" t="n">
        <v>9.43492164393343</v>
      </c>
      <c r="D18" s="8" t="n">
        <v>4.32</v>
      </c>
      <c r="E18" s="8" t="n">
        <v>1.44</v>
      </c>
      <c r="F18" s="8" t="n">
        <v>9794.452075657055</v>
      </c>
      <c r="G18" s="8" t="n">
        <v>4.704197689630952</v>
      </c>
      <c r="H18" s="8" t="n">
        <v>2.375</v>
      </c>
      <c r="I18" s="8" t="n">
        <v>1.978428877842685</v>
      </c>
      <c r="J18" s="8" t="n">
        <v>42312.03296683848</v>
      </c>
      <c r="K18" s="8" t="n">
        <v>4.698768584876377</v>
      </c>
    </row>
    <row r="19">
      <c r="B19" s="8" t="n">
        <v>461200</v>
      </c>
      <c r="C19" s="8" t="n">
        <v>7.3792334614837</v>
      </c>
      <c r="D19" s="8" t="n">
        <v>4.32</v>
      </c>
      <c r="E19" s="8" t="n">
        <v>1.44</v>
      </c>
      <c r="F19" s="8" t="n">
        <v>6854.891577325798</v>
      </c>
      <c r="G19" s="8" t="n">
        <v>3.680147726390285</v>
      </c>
      <c r="H19" s="8" t="n">
        <v>2.375</v>
      </c>
      <c r="I19" s="8" t="n">
        <v>1.836011597552179</v>
      </c>
      <c r="J19" s="8" t="n">
        <v>29613.13161404745</v>
      </c>
      <c r="K19" s="8" t="n">
        <v>4.360527544186426</v>
      </c>
    </row>
    <row r="20">
      <c r="B20" s="8" t="n">
        <v>898600</v>
      </c>
      <c r="C20" s="8" t="n">
        <v>14.35620842670704</v>
      </c>
      <c r="D20" s="8" t="n">
        <v>4.32</v>
      </c>
      <c r="E20" s="8" t="n">
        <v>1.44</v>
      </c>
      <c r="F20" s="8" t="n">
        <v>17911.65173817248</v>
      </c>
      <c r="G20" s="8" t="n">
        <v>7.164305872197843</v>
      </c>
      <c r="H20" s="8" t="n">
        <v>2.375</v>
      </c>
      <c r="I20" s="8" t="n">
        <v>2.247709004941357</v>
      </c>
      <c r="J20" s="8" t="n">
        <v>77378.33550890512</v>
      </c>
      <c r="K20" s="8" t="n">
        <v>5.338308886735722</v>
      </c>
    </row>
    <row r="21">
      <c r="B21" s="8" t="n">
        <v>664600</v>
      </c>
      <c r="C21" s="8" t="n">
        <v>10.68670313327689</v>
      </c>
      <c r="D21" s="8" t="n">
        <v>4.32</v>
      </c>
      <c r="E21" s="8" t="n">
        <v>1.44</v>
      </c>
      <c r="F21" s="8" t="n">
        <v>11600.7718366772</v>
      </c>
      <c r="G21" s="8" t="n">
        <v>5.30069936000346</v>
      </c>
      <c r="H21" s="8" t="n">
        <v>2.375</v>
      </c>
      <c r="I21" s="8" t="n">
        <v>2.054794991900935</v>
      </c>
      <c r="J21" s="8" t="n">
        <v>50115.33433444548</v>
      </c>
      <c r="K21" s="8" t="n">
        <v>4.880138105764719</v>
      </c>
    </row>
    <row r="22">
      <c r="B22" s="8" t="n">
        <v>359000</v>
      </c>
      <c r="C22" s="8" t="n">
        <v>5.733048313872608</v>
      </c>
      <c r="D22" s="8" t="n">
        <v>4.32</v>
      </c>
      <c r="E22" s="8" t="n">
        <v>1.44</v>
      </c>
      <c r="F22" s="8" t="n">
        <v>4778.988725611377</v>
      </c>
      <c r="G22" s="8" t="n">
        <v>2.858279197155137</v>
      </c>
      <c r="H22" s="8" t="n">
        <v>2.375</v>
      </c>
      <c r="I22" s="8" t="n">
        <v>1.700392665150078</v>
      </c>
      <c r="J22" s="8" t="n">
        <v>20645.23129464115</v>
      </c>
      <c r="K22" s="8" t="n">
        <v>4.038432579731435</v>
      </c>
    </row>
    <row r="23">
      <c r="B23" s="8" t="n">
        <v>284300</v>
      </c>
      <c r="C23" s="8" t="n">
        <v>4.529815616292636</v>
      </c>
      <c r="D23" s="8" t="n">
        <v>4.32</v>
      </c>
      <c r="E23" s="8" t="n">
        <v>1.44</v>
      </c>
      <c r="F23" s="8" t="n">
        <v>3415.377224183474</v>
      </c>
      <c r="G23" s="8" t="n">
        <v>2.276226398365941</v>
      </c>
      <c r="H23" s="8" t="n">
        <v>2.375</v>
      </c>
      <c r="I23" s="8" t="n">
        <v>1.582881777747916</v>
      </c>
      <c r="J23" s="8" t="n">
        <v>14754.42960847261</v>
      </c>
      <c r="K23" s="8" t="n">
        <v>3.759344222151302</v>
      </c>
    </row>
    <row r="24">
      <c r="B24" s="8" t="n">
        <v>292500</v>
      </c>
      <c r="C24" s="8" t="n">
        <v>4.657202803150952</v>
      </c>
      <c r="D24" s="8" t="n">
        <v>4.32</v>
      </c>
      <c r="E24" s="8" t="n">
        <v>1.44</v>
      </c>
      <c r="F24" s="8" t="n">
        <v>3558.125428050311</v>
      </c>
      <c r="G24" s="8" t="n">
        <v>2.336736881679315</v>
      </c>
      <c r="H24" s="8" t="n">
        <v>2.375</v>
      </c>
      <c r="I24" s="8" t="n">
        <v>1.596283577476235</v>
      </c>
      <c r="J24" s="8" t="n">
        <v>15371.10184917734</v>
      </c>
      <c r="K24" s="8" t="n">
        <v>3.791173496506058</v>
      </c>
    </row>
    <row r="25">
      <c r="B25" s="8" t="n">
        <v>842500</v>
      </c>
      <c r="C25" s="8" t="n">
        <v>13.50474843192032</v>
      </c>
      <c r="D25" s="8" t="n">
        <v>4.32</v>
      </c>
      <c r="E25" s="8" t="n">
        <v>1.44</v>
      </c>
      <c r="F25" s="8" t="n">
        <v>16323.77762097661</v>
      </c>
      <c r="G25" s="8" t="n">
        <v>6.765558234702048</v>
      </c>
      <c r="H25" s="8" t="n">
        <v>2.375</v>
      </c>
      <c r="I25" s="8" t="n">
        <v>2.20631691994639</v>
      </c>
      <c r="J25" s="8" t="n">
        <v>70518.71932261894</v>
      </c>
      <c r="K25" s="8" t="n">
        <v>5.240002684872676</v>
      </c>
    </row>
    <row r="26">
      <c r="B26" s="8" t="n">
        <v>784900</v>
      </c>
      <c r="C26" s="8" t="n">
        <v>12.49814399677364</v>
      </c>
      <c r="D26" s="8" t="n">
        <v>4.32</v>
      </c>
      <c r="E26" s="8" t="n">
        <v>1.44</v>
      </c>
      <c r="F26" s="8" t="n">
        <v>14741.19305505934</v>
      </c>
      <c r="G26" s="8" t="n">
        <v>6.282130276171746</v>
      </c>
      <c r="H26" s="8" t="n">
        <v>2.375</v>
      </c>
      <c r="I26" s="8" t="n">
        <v>2.154969060809843</v>
      </c>
      <c r="J26" s="8" t="n">
        <v>63681.95399785634</v>
      </c>
      <c r="K26" s="8" t="n">
        <v>5.118051519423378</v>
      </c>
    </row>
    <row r="27">
      <c r="B27" s="8" t="n">
        <v>311000</v>
      </c>
      <c r="C27" s="8" t="n">
        <v>4.990291883825144</v>
      </c>
      <c r="D27" s="8" t="n">
        <v>4.32</v>
      </c>
      <c r="E27" s="8" t="n">
        <v>1.44</v>
      </c>
      <c r="F27" s="8" t="n">
        <v>3886.645765402231</v>
      </c>
      <c r="G27" s="8" t="n">
        <v>2.476796907938832</v>
      </c>
      <c r="H27" s="8" t="n">
        <v>2.375</v>
      </c>
      <c r="I27" s="8" t="n">
        <v>1.630160209700955</v>
      </c>
      <c r="J27" s="8" t="n">
        <v>16790.30970653764</v>
      </c>
      <c r="K27" s="8" t="n">
        <v>3.871630498039769</v>
      </c>
    </row>
    <row r="28">
      <c r="B28" s="8" t="n">
        <v>168800</v>
      </c>
      <c r="C28" s="8" t="n">
        <v>2.707609299209136</v>
      </c>
      <c r="D28" s="8" t="n">
        <v>4.32</v>
      </c>
      <c r="E28" s="8" t="n">
        <v>1.44</v>
      </c>
      <c r="F28" s="8" t="n">
        <v>1612.190348534862</v>
      </c>
      <c r="G28" s="8" t="n">
        <v>1.354062107362677</v>
      </c>
      <c r="H28" s="8" t="n">
        <v>2.375</v>
      </c>
      <c r="I28" s="8" t="n">
        <v>1.353649237881438</v>
      </c>
      <c r="J28" s="8" t="n">
        <v>6964.662305670604</v>
      </c>
      <c r="K28" s="8" t="n">
        <v>3.214916939968416</v>
      </c>
    </row>
    <row r="29">
      <c r="B29" s="8" t="n">
        <v>403300</v>
      </c>
      <c r="C29" s="8" t="n">
        <v>6.436896291117513</v>
      </c>
      <c r="D29" s="8" t="n">
        <v>4.32</v>
      </c>
      <c r="E29" s="8" t="n">
        <v>1.44</v>
      </c>
      <c r="F29" s="8" t="n">
        <v>5650.731081391452</v>
      </c>
      <c r="G29" s="8" t="n">
        <v>3.235024658122179</v>
      </c>
      <c r="H29" s="8" t="n">
        <v>2.375</v>
      </c>
      <c r="I29" s="8" t="n">
        <v>1.761317538481594</v>
      </c>
      <c r="J29" s="8" t="n">
        <v>24411.15827161108</v>
      </c>
      <c r="K29" s="8" t="n">
        <v>4.183129153893785</v>
      </c>
    </row>
    <row r="30">
      <c r="B30" s="8" t="n">
        <v>232500</v>
      </c>
      <c r="C30" s="8" t="n">
        <v>3.718288524905074</v>
      </c>
      <c r="D30" s="8" t="n">
        <v>4.32</v>
      </c>
      <c r="E30" s="8" t="n">
        <v>1.44</v>
      </c>
      <c r="F30" s="8" t="n">
        <v>2556.519198158475</v>
      </c>
      <c r="G30" s="8" t="n">
        <v>1.867810810769343</v>
      </c>
      <c r="H30" s="8" t="n">
        <v>2.375</v>
      </c>
      <c r="I30" s="8" t="n">
        <v>1.490679565922772</v>
      </c>
      <c r="J30" s="8" t="n">
        <v>11044.16293604461</v>
      </c>
      <c r="K30" s="8" t="n">
        <v>3.540363969066584</v>
      </c>
    </row>
    <row r="31">
      <c r="B31" s="8" t="n">
        <v>172000</v>
      </c>
      <c r="C31" s="8" t="n">
        <v>2.742720265528896</v>
      </c>
      <c r="D31" s="8" t="n">
        <v>4.32</v>
      </c>
      <c r="E31" s="8" t="n">
        <v>1.44</v>
      </c>
      <c r="F31" s="8" t="n">
        <v>1656.383758978172</v>
      </c>
      <c r="G31" s="8" t="n">
        <v>1.379984904156822</v>
      </c>
      <c r="H31" s="8" t="n">
        <v>2.375</v>
      </c>
      <c r="I31" s="8" t="n">
        <v>1.358961586227188</v>
      </c>
      <c r="J31" s="8" t="n">
        <v>7155.577838785703</v>
      </c>
      <c r="K31" s="8" t="n">
        <v>3.227533767289572</v>
      </c>
    </row>
    <row r="32">
      <c r="B32" s="8" t="n">
        <v>710400</v>
      </c>
      <c r="C32" s="8" t="n">
        <v>11.32297043660378</v>
      </c>
      <c r="D32" s="8" t="n">
        <v>4.32</v>
      </c>
      <c r="E32" s="8" t="n">
        <v>1.44</v>
      </c>
      <c r="F32" s="8" t="n">
        <v>12769.21654609206</v>
      </c>
      <c r="G32" s="8" t="n">
        <v>5.682876552339406</v>
      </c>
      <c r="H32" s="8" t="n">
        <v>2.375</v>
      </c>
      <c r="I32" s="8" t="n">
        <v>2.091240367270159</v>
      </c>
      <c r="J32" s="8" t="n">
        <v>55163.01547911768</v>
      </c>
      <c r="K32" s="8" t="n">
        <v>4.966695872266627</v>
      </c>
    </row>
    <row r="33">
      <c r="B33" s="8" t="n">
        <v>771800</v>
      </c>
      <c r="C33" s="8" t="n">
        <v>12.38315122673381</v>
      </c>
      <c r="D33" s="8" t="n">
        <v>4.32</v>
      </c>
      <c r="E33" s="8" t="n">
        <v>1.44</v>
      </c>
      <c r="F33" s="8" t="n">
        <v>14388.21354674913</v>
      </c>
      <c r="G33" s="8" t="n">
        <v>6.202705733296852</v>
      </c>
      <c r="H33" s="8" t="n">
        <v>2.375</v>
      </c>
      <c r="I33" s="8" t="n">
        <v>2.148922126868166</v>
      </c>
      <c r="J33" s="8" t="n">
        <v>62157.08252195626</v>
      </c>
      <c r="K33" s="8" t="n">
        <v>5.103690051311893</v>
      </c>
    </row>
    <row r="34">
      <c r="B34" s="8" t="n">
        <v>565900</v>
      </c>
      <c r="C34" s="8" t="n">
        <v>9.065372772395678</v>
      </c>
      <c r="D34" s="8" t="n">
        <v>4.32</v>
      </c>
      <c r="E34" s="8" t="n">
        <v>1.44</v>
      </c>
      <c r="F34" s="8" t="n">
        <v>9203.33348903273</v>
      </c>
      <c r="G34" s="8" t="n">
        <v>4.54978343491191</v>
      </c>
      <c r="H34" s="8" t="n">
        <v>2.375</v>
      </c>
      <c r="I34" s="8" t="n">
        <v>1.954543060587882</v>
      </c>
      <c r="J34" s="8" t="n">
        <v>39758.40067262139</v>
      </c>
      <c r="K34" s="8" t="n">
        <v>4.642039768896219</v>
      </c>
    </row>
    <row r="35">
      <c r="B35" s="8" t="n">
        <v>178900</v>
      </c>
      <c r="C35" s="8" t="n">
        <v>2.870853321189147</v>
      </c>
      <c r="D35" s="8" t="n">
        <v>4.32</v>
      </c>
      <c r="E35" s="8" t="n">
        <v>1.44</v>
      </c>
      <c r="F35" s="8" t="n">
        <v>1752.907060892848</v>
      </c>
      <c r="G35" s="8" t="n">
        <v>1.430432492897175</v>
      </c>
      <c r="H35" s="8" t="n">
        <v>2.375</v>
      </c>
      <c r="I35" s="8" t="n">
        <v>1.377955984157547</v>
      </c>
      <c r="J35" s="8" t="n">
        <v>7572.558503057102</v>
      </c>
      <c r="K35" s="8" t="n">
        <v>3.272645462374175</v>
      </c>
    </row>
    <row r="36">
      <c r="B36" s="8" t="n">
        <v>832800</v>
      </c>
      <c r="C36" s="8" t="n">
        <v>13.36335988245446</v>
      </c>
      <c r="D36" s="8" t="n">
        <v>4.32</v>
      </c>
      <c r="E36" s="8" t="n">
        <v>1.44</v>
      </c>
      <c r="F36" s="8" t="n">
        <v>16053.82896515218</v>
      </c>
      <c r="G36" s="8" t="n">
        <v>6.674336717104051</v>
      </c>
      <c r="H36" s="8" t="n">
        <v>2.375</v>
      </c>
      <c r="I36" s="8" t="n">
        <v>2.199269047253721</v>
      </c>
      <c r="J36" s="8" t="n">
        <v>69352.54112945742</v>
      </c>
      <c r="K36" s="8" t="n">
        <v>5.223263987227586</v>
      </c>
    </row>
    <row r="37">
      <c r="B37" s="8" t="n">
        <v>543100</v>
      </c>
      <c r="C37" s="8" t="n">
        <v>8.720715767946343</v>
      </c>
      <c r="D37" s="8" t="n">
        <v>4.32</v>
      </c>
      <c r="E37" s="8" t="n">
        <v>1.44</v>
      </c>
      <c r="F37" s="8" t="n">
        <v>8674.149760187896</v>
      </c>
      <c r="G37" s="8" t="n">
        <v>4.352906749838806</v>
      </c>
      <c r="H37" s="8" t="n">
        <v>2.375</v>
      </c>
      <c r="I37" s="8" t="n">
        <v>1.931647374354629</v>
      </c>
      <c r="J37" s="8" t="n">
        <v>37472.32696401171</v>
      </c>
      <c r="K37" s="8" t="n">
        <v>4.587662514092244</v>
      </c>
    </row>
    <row r="38">
      <c r="B38" s="8" t="n">
        <v>411600</v>
      </c>
      <c r="C38" s="8" t="n">
        <v>6.565264369237292</v>
      </c>
      <c r="D38" s="8" t="n">
        <v>4.32</v>
      </c>
      <c r="E38" s="8" t="n">
        <v>1.44</v>
      </c>
      <c r="F38" s="8" t="n">
        <v>5818.948682730501</v>
      </c>
      <c r="G38" s="8" t="n">
        <v>3.283839794327624</v>
      </c>
      <c r="H38" s="8" t="n">
        <v>2.375</v>
      </c>
      <c r="I38" s="8" t="n">
        <v>1.77192230278994</v>
      </c>
      <c r="J38" s="8" t="n">
        <v>25137.85830939576</v>
      </c>
      <c r="K38" s="8" t="n">
        <v>4.208315469126108</v>
      </c>
    </row>
    <row r="39">
      <c r="B39" s="8" t="n">
        <v>310600</v>
      </c>
      <c r="C39" s="8" t="n">
        <v>4.948850173940147</v>
      </c>
      <c r="D39" s="8" t="n">
        <v>4.32</v>
      </c>
      <c r="E39" s="8" t="n">
        <v>1.44</v>
      </c>
      <c r="F39" s="8" t="n">
        <v>3879.449384862241</v>
      </c>
      <c r="G39" s="8" t="n">
        <v>2.478276959293044</v>
      </c>
      <c r="H39" s="8" t="n">
        <v>2.375</v>
      </c>
      <c r="I39" s="8" t="n">
        <v>1.626032826623891</v>
      </c>
      <c r="J39" s="8" t="n">
        <v>16759.22134260488</v>
      </c>
      <c r="K39" s="8" t="n">
        <v>3.861827963231741</v>
      </c>
    </row>
    <row r="40">
      <c r="B40" s="8" t="n">
        <v>822600</v>
      </c>
      <c r="C40" s="8" t="n">
        <v>13.11277438368166</v>
      </c>
      <c r="D40" s="8" t="n">
        <v>4.32</v>
      </c>
      <c r="E40" s="8" t="n">
        <v>1.44</v>
      </c>
      <c r="F40" s="8" t="n">
        <v>15771.45406717608</v>
      </c>
      <c r="G40" s="8" t="n">
        <v>6.58467285648961</v>
      </c>
      <c r="H40" s="8" t="n">
        <v>2.375</v>
      </c>
      <c r="I40" s="8" t="n">
        <v>2.186649398550035</v>
      </c>
      <c r="J40" s="8" t="n">
        <v>68132.68157020069</v>
      </c>
      <c r="K40" s="8" t="n">
        <v>5.193292321556334</v>
      </c>
    </row>
    <row r="41">
      <c r="B41" s="8" t="n">
        <v>248500</v>
      </c>
      <c r="C41" s="8" t="n">
        <v>3.98002268955835</v>
      </c>
      <c r="D41" s="8" t="n">
        <v>4.32</v>
      </c>
      <c r="E41" s="8" t="n">
        <v>1.44</v>
      </c>
      <c r="F41" s="8" t="n">
        <v>2813.649565976347</v>
      </c>
      <c r="G41" s="8" t="n">
        <v>1.990024706313285</v>
      </c>
      <c r="H41" s="8" t="n">
        <v>2.375</v>
      </c>
      <c r="I41" s="8" t="n">
        <v>1.521826725131574</v>
      </c>
      <c r="J41" s="8" t="n">
        <v>12154.96612501782</v>
      </c>
      <c r="K41" s="8" t="n">
        <v>3.614338472187489</v>
      </c>
    </row>
    <row r="42">
      <c r="B42" s="8" t="n">
        <v>712100</v>
      </c>
      <c r="C42" s="8" t="n">
        <v>11.41660563316727</v>
      </c>
      <c r="D42" s="8" t="n">
        <v>4.32</v>
      </c>
      <c r="E42" s="8" t="n">
        <v>1.44</v>
      </c>
      <c r="F42" s="8" t="n">
        <v>12813.2417312268</v>
      </c>
      <c r="G42" s="8" t="n">
        <v>5.681957700582521</v>
      </c>
      <c r="H42" s="8" t="n">
        <v>2.375</v>
      </c>
      <c r="I42" s="8" t="n">
        <v>2.096482530146238</v>
      </c>
      <c r="J42" s="8" t="n">
        <v>55353.20427889978</v>
      </c>
      <c r="K42" s="8" t="n">
        <v>4.979146009097315</v>
      </c>
    </row>
    <row r="43">
      <c r="B43" s="8" t="n">
        <v>765100</v>
      </c>
      <c r="C43" s="8" t="n">
        <v>12.30012040391874</v>
      </c>
      <c r="D43" s="8" t="n">
        <v>4.32</v>
      </c>
      <c r="E43" s="8" t="n">
        <v>1.44</v>
      </c>
      <c r="F43" s="8" t="n">
        <v>14208.69561897679</v>
      </c>
      <c r="G43" s="8" t="n">
        <v>6.14762871014722</v>
      </c>
      <c r="H43" s="8" t="n">
        <v>2.375</v>
      </c>
      <c r="I43" s="8" t="n">
        <v>2.144531581448445</v>
      </c>
      <c r="J43" s="8" t="n">
        <v>61381.56507397975</v>
      </c>
      <c r="K43" s="8" t="n">
        <v>5.093262505940056</v>
      </c>
    </row>
    <row r="44">
      <c r="B44" s="8" t="n">
        <v>791500</v>
      </c>
      <c r="C44" s="8" t="n">
        <v>12.64881154974053</v>
      </c>
      <c r="D44" s="8" t="n">
        <v>4.32</v>
      </c>
      <c r="E44" s="8" t="n">
        <v>1.44</v>
      </c>
      <c r="F44" s="8" t="n">
        <v>14920.0171947815</v>
      </c>
      <c r="G44" s="8" t="n">
        <v>6.361168847795876</v>
      </c>
      <c r="H44" s="8" t="n">
        <v>2.375</v>
      </c>
      <c r="I44" s="8" t="n">
        <v>2.162833638635326</v>
      </c>
      <c r="J44" s="8" t="n">
        <v>64454.47428145609</v>
      </c>
      <c r="K44" s="8" t="n">
        <v>5.136729891758899</v>
      </c>
    </row>
    <row r="45">
      <c r="B45" s="8" t="n">
        <v>296500</v>
      </c>
      <c r="C45" s="8" t="n">
        <v>4.760408813567444</v>
      </c>
      <c r="D45" s="8" t="n">
        <v>4.32</v>
      </c>
      <c r="E45" s="8" t="n">
        <v>1.44</v>
      </c>
      <c r="F45" s="8" t="n">
        <v>3628.403395493192</v>
      </c>
      <c r="G45" s="8" t="n">
        <v>2.367724845012505</v>
      </c>
      <c r="H45" s="8" t="n">
        <v>2.375</v>
      </c>
      <c r="I45" s="8" t="n">
        <v>1.606955506596567</v>
      </c>
      <c r="J45" s="8" t="n">
        <v>15674.70266853059</v>
      </c>
      <c r="K45" s="8" t="n">
        <v>3.816519328166846</v>
      </c>
    </row>
    <row r="46">
      <c r="B46" s="8" t="n">
        <v>339500</v>
      </c>
      <c r="C46" s="8" t="n">
        <v>5.414188648409484</v>
      </c>
      <c r="D46" s="8" t="n">
        <v>4.32</v>
      </c>
      <c r="E46" s="8" t="n">
        <v>1.44</v>
      </c>
      <c r="F46" s="8" t="n">
        <v>4409.702402238304</v>
      </c>
      <c r="G46" s="8" t="n">
        <v>2.723582354978056</v>
      </c>
      <c r="H46" s="8" t="n">
        <v>2.375</v>
      </c>
      <c r="I46" s="8" t="n">
        <v>1.671068099765401</v>
      </c>
      <c r="J46" s="8" t="n">
        <v>19049.91437766947</v>
      </c>
      <c r="K46" s="8" t="n">
        <v>3.968786736942827</v>
      </c>
    </row>
    <row r="47">
      <c r="B47" s="8" t="n">
        <v>766200</v>
      </c>
      <c r="C47" s="8" t="n">
        <v>12.3170826567055</v>
      </c>
      <c r="D47" s="8" t="n">
        <v>4.32</v>
      </c>
      <c r="E47" s="8" t="n">
        <v>1.44</v>
      </c>
      <c r="F47" s="8" t="n">
        <v>14238.1214335724</v>
      </c>
      <c r="G47" s="8" t="n">
        <v>6.099631153846851</v>
      </c>
      <c r="H47" s="8" t="n">
        <v>2.375</v>
      </c>
      <c r="I47" s="8" t="n">
        <v>2.145430192781549</v>
      </c>
      <c r="J47" s="8" t="n">
        <v>61508.68459303277</v>
      </c>
      <c r="K47" s="8" t="n">
        <v>5.095396707856179</v>
      </c>
    </row>
    <row r="48">
      <c r="B48" s="8" t="n">
        <v>266500</v>
      </c>
      <c r="C48" s="8" t="n">
        <v>4.267004915312523</v>
      </c>
      <c r="D48" s="8" t="n">
        <v>4.32</v>
      </c>
      <c r="E48" s="8" t="n">
        <v>1.44</v>
      </c>
      <c r="F48" s="8" t="n">
        <v>3111.744905793742</v>
      </c>
      <c r="G48" s="8" t="n">
        <v>2.136982359866795</v>
      </c>
      <c r="H48" s="8" t="n">
        <v>2.375</v>
      </c>
      <c r="I48" s="8" t="n">
        <v>1.554380844292349</v>
      </c>
      <c r="J48" s="8" t="n">
        <v>13442.73799302897</v>
      </c>
      <c r="K48" s="8" t="n">
        <v>3.691654505194328</v>
      </c>
    </row>
    <row r="49">
      <c r="B49" s="8" t="n">
        <v>787300</v>
      </c>
      <c r="C49" s="8" t="n">
        <v>12.60209289957439</v>
      </c>
      <c r="D49" s="8" t="n">
        <v>4.32</v>
      </c>
      <c r="E49" s="8" t="n">
        <v>1.44</v>
      </c>
      <c r="F49" s="8" t="n">
        <v>14806.14376801164</v>
      </c>
      <c r="G49" s="8" t="n">
        <v>6.267703711294694</v>
      </c>
      <c r="H49" s="8" t="n">
        <v>2.375</v>
      </c>
      <c r="I49" s="8" t="n">
        <v>2.160402015369004</v>
      </c>
      <c r="J49" s="8" t="n">
        <v>63962.54107781027</v>
      </c>
      <c r="K49" s="8" t="n">
        <v>5.130954786501384</v>
      </c>
    </row>
    <row r="50">
      <c r="B50" s="8" t="n">
        <v>114800</v>
      </c>
      <c r="C50" s="8" t="n">
        <v>1.828118088426527</v>
      </c>
      <c r="D50" s="8" t="n">
        <v>4.32</v>
      </c>
      <c r="E50" s="8" t="n">
        <v>1.44</v>
      </c>
      <c r="F50" s="8" t="n">
        <v>925.3719240880469</v>
      </c>
      <c r="G50" s="8" t="n">
        <v>0.9170482170163066</v>
      </c>
      <c r="H50" s="8" t="n">
        <v>2.375</v>
      </c>
      <c r="I50" s="8" t="n">
        <v>1.20129395238286</v>
      </c>
      <c r="J50" s="8" t="n">
        <v>3997.606712060362</v>
      </c>
      <c r="K50" s="8" t="n">
        <v>2.853073136909293</v>
      </c>
    </row>
    <row r="51">
      <c r="B51" s="8" t="n">
        <v>813700</v>
      </c>
      <c r="C51" s="8" t="n">
        <v>13.0771680413168</v>
      </c>
      <c r="D51" s="8" t="n">
        <v>4.32</v>
      </c>
      <c r="E51" s="8" t="n">
        <v>1.44</v>
      </c>
      <c r="F51" s="8" t="n">
        <v>15526.32293990649</v>
      </c>
      <c r="G51" s="8" t="n">
        <v>6.506200907238634</v>
      </c>
      <c r="H51" s="8" t="n">
        <v>2.375</v>
      </c>
      <c r="I51" s="8" t="n">
        <v>2.184842655721758</v>
      </c>
      <c r="J51" s="8" t="n">
        <v>67073.71510039603</v>
      </c>
      <c r="K51" s="8" t="n">
        <v>5.189001307339175</v>
      </c>
    </row>
    <row r="52">
      <c r="B52" s="8" t="n">
        <v>228700</v>
      </c>
      <c r="C52" s="8" t="n">
        <v>3.648518485256497</v>
      </c>
      <c r="D52" s="8" t="n">
        <v>4.32</v>
      </c>
      <c r="E52" s="8" t="n">
        <v>1.44</v>
      </c>
      <c r="F52" s="8" t="n">
        <v>2496.567295414382</v>
      </c>
      <c r="G52" s="8" t="n">
        <v>1.836281917801363</v>
      </c>
      <c r="H52" s="8" t="n">
        <v>2.375</v>
      </c>
      <c r="I52" s="8" t="n">
        <v>1.482120217473267</v>
      </c>
      <c r="J52" s="8" t="n">
        <v>10785.17071619013</v>
      </c>
      <c r="K52" s="8" t="n">
        <v>3.520035516499009</v>
      </c>
    </row>
    <row r="53">
      <c r="B53" s="8" t="n">
        <v>894500</v>
      </c>
      <c r="C53" s="8" t="n">
        <v>14.25569505612468</v>
      </c>
      <c r="D53" s="8" t="n">
        <v>4.32</v>
      </c>
      <c r="E53" s="8" t="n">
        <v>1.44</v>
      </c>
      <c r="F53" s="8" t="n">
        <v>17794.08646911252</v>
      </c>
      <c r="G53" s="8" t="n">
        <v>7.160857902444524</v>
      </c>
      <c r="H53" s="8" t="n">
        <v>2.375</v>
      </c>
      <c r="I53" s="8" t="n">
        <v>2.242913229793436</v>
      </c>
      <c r="J53" s="8" t="n">
        <v>76870.45354656612</v>
      </c>
      <c r="K53" s="8" t="n">
        <v>5.326918920759412</v>
      </c>
    </row>
    <row r="54">
      <c r="B54" s="8" t="n">
        <v>209100</v>
      </c>
      <c r="C54" s="8" t="n">
        <v>3.351537090235731</v>
      </c>
      <c r="D54" s="8" t="n">
        <v>4.32</v>
      </c>
      <c r="E54" s="8" t="n">
        <v>1.44</v>
      </c>
      <c r="F54" s="8" t="n">
        <v>2194.369747425447</v>
      </c>
      <c r="G54" s="8" t="n">
        <v>1.676099695029975</v>
      </c>
      <c r="H54" s="8" t="n">
        <v>2.375</v>
      </c>
      <c r="I54" s="8" t="n">
        <v>1.444355784597572</v>
      </c>
      <c r="J54" s="8" t="n">
        <v>9479.677308877934</v>
      </c>
      <c r="K54" s="8" t="n">
        <v>3.430344988419234</v>
      </c>
    </row>
    <row r="55">
      <c r="B55" s="8" t="n">
        <v>266300</v>
      </c>
      <c r="C55" s="8" t="n">
        <v>4.259606633996833</v>
      </c>
      <c r="D55" s="8" t="n">
        <v>4.32</v>
      </c>
      <c r="E55" s="8" t="n">
        <v>1.44</v>
      </c>
      <c r="F55" s="8" t="n">
        <v>3108.38267483862</v>
      </c>
      <c r="G55" s="8" t="n">
        <v>2.139475571785695</v>
      </c>
      <c r="H55" s="8" t="n">
        <v>2.375</v>
      </c>
      <c r="I55" s="8" t="n">
        <v>1.553561057461881</v>
      </c>
      <c r="J55" s="8" t="n">
        <v>13428.21315530284</v>
      </c>
      <c r="K55" s="8" t="n">
        <v>3.689707511471967</v>
      </c>
    </row>
    <row r="56">
      <c r="B56" s="8" t="n">
        <v>362700</v>
      </c>
      <c r="C56" s="8" t="n">
        <v>5.803047195974954</v>
      </c>
      <c r="D56" s="8" t="n">
        <v>4.32</v>
      </c>
      <c r="E56" s="8" t="n">
        <v>1.44</v>
      </c>
      <c r="F56" s="8" t="n">
        <v>4850.075285797777</v>
      </c>
      <c r="G56" s="8" t="n">
        <v>2.892875985904057</v>
      </c>
      <c r="H56" s="8" t="n">
        <v>2.375</v>
      </c>
      <c r="I56" s="8" t="n">
        <v>1.706677469408025</v>
      </c>
      <c r="J56" s="8" t="n">
        <v>20952.3252346464</v>
      </c>
      <c r="K56" s="8" t="n">
        <v>4.053358989844059</v>
      </c>
    </row>
    <row r="57">
      <c r="B57" s="8" t="n">
        <v>700000</v>
      </c>
      <c r="C57" s="8" t="n">
        <v>11.22272700476795</v>
      </c>
      <c r="D57" s="8" t="n">
        <v>4.32</v>
      </c>
      <c r="E57" s="8" t="n">
        <v>1.44</v>
      </c>
      <c r="F57" s="8" t="n">
        <v>12500.89702183576</v>
      </c>
      <c r="G57" s="8" t="n">
        <v>5.587094690294323</v>
      </c>
      <c r="H57" s="8" t="n">
        <v>2.375</v>
      </c>
      <c r="I57" s="8" t="n">
        <v>2.08559469376944</v>
      </c>
      <c r="J57" s="8" t="n">
        <v>54003.87513433049</v>
      </c>
      <c r="K57" s="8" t="n">
        <v>4.95328739770242</v>
      </c>
    </row>
    <row r="58">
      <c r="B58" s="8" t="n">
        <v>439700</v>
      </c>
      <c r="C58" s="8" t="n">
        <v>7.058516565895002</v>
      </c>
      <c r="D58" s="8" t="n">
        <v>4.32</v>
      </c>
      <c r="E58" s="8" t="n">
        <v>1.44</v>
      </c>
      <c r="F58" s="8" t="n">
        <v>6399.489200296707</v>
      </c>
      <c r="G58" s="8" t="n">
        <v>3.505456301682619</v>
      </c>
      <c r="H58" s="8" t="n">
        <v>2.375</v>
      </c>
      <c r="I58" s="8" t="n">
        <v>1.811377151273178</v>
      </c>
      <c r="J58" s="8" t="n">
        <v>27645.79334528178</v>
      </c>
      <c r="K58" s="8" t="n">
        <v>4.302020734273797</v>
      </c>
    </row>
    <row r="59">
      <c r="B59" s="8" t="n">
        <v>564700</v>
      </c>
      <c r="C59" s="8" t="n">
        <v>9.003213977709251</v>
      </c>
      <c r="D59" s="8" t="n">
        <v>4.32</v>
      </c>
      <c r="E59" s="8" t="n">
        <v>1.44</v>
      </c>
      <c r="F59" s="8" t="n">
        <v>9175.243829733645</v>
      </c>
      <c r="G59" s="8" t="n">
        <v>4.528188797123621</v>
      </c>
      <c r="H59" s="8" t="n">
        <v>2.375</v>
      </c>
      <c r="I59" s="8" t="n">
        <v>1.950459163181653</v>
      </c>
      <c r="J59" s="8" t="n">
        <v>39637.05334444935</v>
      </c>
      <c r="K59" s="8" t="n">
        <v>4.632340512556426</v>
      </c>
    </row>
    <row r="60">
      <c r="B60" s="8" t="n">
        <v>732100</v>
      </c>
      <c r="C60" s="8" t="n">
        <v>11.75462369691031</v>
      </c>
      <c r="D60" s="8" t="n">
        <v>4.32</v>
      </c>
      <c r="E60" s="8" t="n">
        <v>1.44</v>
      </c>
      <c r="F60" s="8" t="n">
        <v>13334.6427783187</v>
      </c>
      <c r="G60" s="8" t="n">
        <v>5.842075180581638</v>
      </c>
      <c r="H60" s="8" t="n">
        <v>2.375</v>
      </c>
      <c r="I60" s="8" t="n">
        <v>2.11516111620026</v>
      </c>
      <c r="J60" s="8" t="n">
        <v>57605.65680233677</v>
      </c>
      <c r="K60" s="8" t="n">
        <v>5.023507650975617</v>
      </c>
    </row>
    <row r="61">
      <c r="B61" s="8" t="n">
        <v>243100</v>
      </c>
      <c r="C61" s="8" t="n">
        <v>3.885502437886955</v>
      </c>
      <c r="D61" s="8" t="n">
        <v>4.32</v>
      </c>
      <c r="E61" s="8" t="n">
        <v>1.44</v>
      </c>
      <c r="F61" s="8" t="n">
        <v>2726.028178391415</v>
      </c>
      <c r="G61" s="8" t="n">
        <v>1.946177124467014</v>
      </c>
      <c r="H61" s="8" t="n">
        <v>2.375</v>
      </c>
      <c r="I61" s="8" t="n">
        <v>1.510747709527295</v>
      </c>
      <c r="J61" s="8" t="n">
        <v>11776.44173065091</v>
      </c>
      <c r="K61" s="8" t="n">
        <v>3.588025810127326</v>
      </c>
    </row>
    <row r="62">
      <c r="B62" s="8" t="n">
        <v>880900</v>
      </c>
      <c r="C62" s="8" t="n">
        <v>14.15059901725972</v>
      </c>
      <c r="D62" s="8" t="n">
        <v>4.32</v>
      </c>
      <c r="E62" s="8" t="n">
        <v>1.44</v>
      </c>
      <c r="F62" s="8" t="n">
        <v>17405.81320150257</v>
      </c>
      <c r="G62" s="8" t="n">
        <v>7.055517441871807</v>
      </c>
      <c r="H62" s="8" t="n">
        <v>2.375</v>
      </c>
      <c r="I62" s="8" t="n">
        <v>2.237873567553481</v>
      </c>
      <c r="J62" s="8" t="n">
        <v>75193.11303049112</v>
      </c>
      <c r="K62" s="8" t="n">
        <v>5.314949722939518</v>
      </c>
    </row>
    <row r="63">
      <c r="B63" s="8" t="n">
        <v>93300</v>
      </c>
      <c r="C63" s="8" t="n">
        <v>1.494694880954769</v>
      </c>
      <c r="D63" s="8" t="n">
        <v>4.32</v>
      </c>
      <c r="E63" s="8" t="n">
        <v>1.44</v>
      </c>
      <c r="F63" s="8" t="n">
        <v>686.4826524333331</v>
      </c>
      <c r="G63" s="8" t="n">
        <v>0.7428066569833738</v>
      </c>
      <c r="H63" s="8" t="n">
        <v>2.375</v>
      </c>
      <c r="I63" s="8" t="n">
        <v>1.129962353038153</v>
      </c>
      <c r="J63" s="8" t="n">
        <v>2965.605058511999</v>
      </c>
      <c r="K63" s="8" t="n">
        <v>2.683660588465612</v>
      </c>
    </row>
    <row r="64">
      <c r="B64" s="8" t="n">
        <v>752600</v>
      </c>
      <c r="C64" s="8" t="n">
        <v>12.05049919308409</v>
      </c>
      <c r="D64" s="8" t="n">
        <v>4.32</v>
      </c>
      <c r="E64" s="8" t="n">
        <v>1.44</v>
      </c>
      <c r="F64" s="8" t="n">
        <v>13875.6222512981</v>
      </c>
      <c r="G64" s="8" t="n">
        <v>6.022762394558168</v>
      </c>
      <c r="H64" s="8" t="n">
        <v>2.375</v>
      </c>
      <c r="I64" s="8" t="n">
        <v>2.131206497499076</v>
      </c>
      <c r="J64" s="8" t="n">
        <v>59942.68812560779</v>
      </c>
      <c r="K64" s="8" t="n">
        <v>5.061615431560305</v>
      </c>
    </row>
    <row r="65">
      <c r="B65" s="8" t="n">
        <v>539100</v>
      </c>
      <c r="C65" s="8" t="n">
        <v>8.596321062360889</v>
      </c>
      <c r="D65" s="8" t="n">
        <v>4.32</v>
      </c>
      <c r="E65" s="8" t="n">
        <v>1.44</v>
      </c>
      <c r="F65" s="8" t="n">
        <v>8582.302891480156</v>
      </c>
      <c r="G65" s="8" t="n">
        <v>4.331719847266776</v>
      </c>
      <c r="H65" s="8" t="n">
        <v>2.375</v>
      </c>
      <c r="I65" s="8" t="n">
        <v>1.923229176012827</v>
      </c>
      <c r="J65" s="8" t="n">
        <v>37075.54849119428</v>
      </c>
      <c r="K65" s="8" t="n">
        <v>4.567669293030464</v>
      </c>
    </row>
    <row r="66">
      <c r="B66" s="8" t="n">
        <v>490500</v>
      </c>
      <c r="C66" s="8" t="n">
        <v>7.851377881766347</v>
      </c>
      <c r="D66" s="8" t="n">
        <v>4.32</v>
      </c>
      <c r="E66" s="8" t="n">
        <v>1.44</v>
      </c>
      <c r="F66" s="8" t="n">
        <v>7490.661585388375</v>
      </c>
      <c r="G66" s="8" t="n">
        <v>3.915052293433646</v>
      </c>
      <c r="H66" s="8" t="n">
        <v>2.375</v>
      </c>
      <c r="I66" s="8" t="n">
        <v>1.870955885517559</v>
      </c>
      <c r="J66" s="8" t="n">
        <v>32359.65804887778</v>
      </c>
      <c r="K66" s="8" t="n">
        <v>4.443520228104203</v>
      </c>
    </row>
    <row r="67">
      <c r="B67" s="8" t="n">
        <v>793400</v>
      </c>
      <c r="C67" s="8" t="n">
        <v>12.68919190630223</v>
      </c>
      <c r="D67" s="8" t="n">
        <v>4.32</v>
      </c>
      <c r="E67" s="8" t="n">
        <v>1.44</v>
      </c>
      <c r="F67" s="8" t="n">
        <v>14971.61885682652</v>
      </c>
      <c r="G67" s="8" t="n">
        <v>6.369217588624907</v>
      </c>
      <c r="H67" s="8" t="n">
        <v>2.375</v>
      </c>
      <c r="I67" s="8" t="n">
        <v>2.164930333555058</v>
      </c>
      <c r="J67" s="8" t="n">
        <v>64677.39346149059</v>
      </c>
      <c r="K67" s="8" t="n">
        <v>5.141709542193263</v>
      </c>
    </row>
    <row r="68">
      <c r="B68" s="8" t="n">
        <v>803400</v>
      </c>
      <c r="C68" s="8" t="n">
        <v>12.91072130160659</v>
      </c>
      <c r="D68" s="8" t="n">
        <v>4.32</v>
      </c>
      <c r="E68" s="8" t="n">
        <v>1.44</v>
      </c>
      <c r="F68" s="8" t="n">
        <v>15244.10148846465</v>
      </c>
      <c r="G68" s="8" t="n">
        <v>6.428889598671161</v>
      </c>
      <c r="H68" s="8" t="n">
        <v>2.375</v>
      </c>
      <c r="I68" s="8" t="n">
        <v>2.176351073166319</v>
      </c>
      <c r="J68" s="8" t="n">
        <v>65854.51843016729</v>
      </c>
      <c r="K68" s="8" t="n">
        <v>5.168833798770008</v>
      </c>
    </row>
    <row r="69">
      <c r="B69" s="8" t="n">
        <v>751500</v>
      </c>
      <c r="C69" s="8" t="n">
        <v>11.96638090340003</v>
      </c>
      <c r="D69" s="8" t="n">
        <v>4.32</v>
      </c>
      <c r="E69" s="8" t="n">
        <v>1.44</v>
      </c>
      <c r="F69" s="8" t="n">
        <v>13846.42757108154</v>
      </c>
      <c r="G69" s="8" t="n">
        <v>6.03337188696043</v>
      </c>
      <c r="H69" s="8" t="n">
        <v>2.375</v>
      </c>
      <c r="I69" s="8" t="n">
        <v>2.126672905887303</v>
      </c>
      <c r="J69" s="8" t="n">
        <v>59816.56710707225</v>
      </c>
      <c r="K69" s="8" t="n">
        <v>5.050848151482343</v>
      </c>
    </row>
    <row r="70">
      <c r="B70" s="8" t="n">
        <v>869500</v>
      </c>
      <c r="C70" s="8" t="n">
        <v>13.87933262228265</v>
      </c>
      <c r="D70" s="8" t="n">
        <v>4.32</v>
      </c>
      <c r="E70" s="8" t="n">
        <v>1.44</v>
      </c>
      <c r="F70" s="8" t="n">
        <v>17082.37314597826</v>
      </c>
      <c r="G70" s="8" t="n">
        <v>6.959982603846208</v>
      </c>
      <c r="H70" s="8" t="n">
        <v>2.375</v>
      </c>
      <c r="I70" s="8" t="n">
        <v>2.224744027264755</v>
      </c>
      <c r="J70" s="8" t="n">
        <v>73795.85199062608</v>
      </c>
      <c r="K70" s="8" t="n">
        <v>5.283767064753794</v>
      </c>
    </row>
    <row r="71">
      <c r="B71" s="8" t="n">
        <v>836900</v>
      </c>
      <c r="C71" s="8" t="n">
        <v>13.38281613838004</v>
      </c>
      <c r="D71" s="8" t="n">
        <v>4.32</v>
      </c>
      <c r="E71" s="8" t="n">
        <v>1.44</v>
      </c>
      <c r="F71" s="8" t="n">
        <v>16167.76312650875</v>
      </c>
      <c r="G71" s="8" t="n">
        <v>6.702702743068946</v>
      </c>
      <c r="H71" s="8" t="n">
        <v>2.375</v>
      </c>
      <c r="I71" s="8" t="n">
        <v>2.200241963899762</v>
      </c>
      <c r="J71" s="8" t="n">
        <v>69844.73670651778</v>
      </c>
      <c r="K71" s="8" t="n">
        <v>5.225574664261935</v>
      </c>
    </row>
    <row r="72">
      <c r="B72" s="8" t="n">
        <v>666700</v>
      </c>
      <c r="C72" s="8" t="n">
        <v>10.65572109169388</v>
      </c>
      <c r="D72" s="8" t="n">
        <v>4.32</v>
      </c>
      <c r="E72" s="8" t="n">
        <v>1.44</v>
      </c>
      <c r="F72" s="8" t="n">
        <v>11653.59324235717</v>
      </c>
      <c r="G72" s="8" t="n">
        <v>5.308837892020473</v>
      </c>
      <c r="H72" s="8" t="n">
        <v>2.375</v>
      </c>
      <c r="I72" s="8" t="n">
        <v>2.052982203872678</v>
      </c>
      <c r="J72" s="8" t="n">
        <v>50343.52280698297</v>
      </c>
      <c r="K72" s="8" t="n">
        <v>4.875832734197611</v>
      </c>
    </row>
    <row r="73">
      <c r="B73" s="8" t="n">
        <v>216200</v>
      </c>
      <c r="C73" s="8" t="n">
        <v>3.460558927506765</v>
      </c>
      <c r="D73" s="8" t="n">
        <v>4.32</v>
      </c>
      <c r="E73" s="8" t="n">
        <v>1.44</v>
      </c>
      <c r="F73" s="8" t="n">
        <v>2302.460524818363</v>
      </c>
      <c r="G73" s="8" t="n">
        <v>1.733833668749112</v>
      </c>
      <c r="H73" s="8" t="n">
        <v>2.375</v>
      </c>
      <c r="I73" s="8" t="n">
        <v>1.458479938276528</v>
      </c>
      <c r="J73" s="8" t="n">
        <v>9946.629467215331</v>
      </c>
      <c r="K73" s="8" t="n">
        <v>3.463889853406754</v>
      </c>
    </row>
    <row r="74">
      <c r="B74" s="8" t="n">
        <v>806300</v>
      </c>
      <c r="C74" s="8" t="n">
        <v>12.95428091302945</v>
      </c>
      <c r="D74" s="8" t="n">
        <v>4.32</v>
      </c>
      <c r="E74" s="8" t="n">
        <v>1.44</v>
      </c>
      <c r="F74" s="8" t="n">
        <v>15323.40182116826</v>
      </c>
      <c r="G74" s="8" t="n">
        <v>6.452374635500063</v>
      </c>
      <c r="H74" s="8" t="n">
        <v>2.375</v>
      </c>
      <c r="I74" s="8" t="n">
        <v>2.178580672295041</v>
      </c>
      <c r="J74" s="8" t="n">
        <v>66197.0958674469</v>
      </c>
      <c r="K74" s="8" t="n">
        <v>5.174129096700723</v>
      </c>
    </row>
    <row r="75">
      <c r="B75" s="8" t="n">
        <v>550800</v>
      </c>
      <c r="C75" s="8" t="n">
        <v>8.784581049346416</v>
      </c>
      <c r="D75" s="8" t="n">
        <v>4.32</v>
      </c>
      <c r="E75" s="8" t="n">
        <v>1.44</v>
      </c>
      <c r="F75" s="8" t="n">
        <v>8851.793247131682</v>
      </c>
      <c r="G75" s="8" t="n">
        <v>4.411939836113964</v>
      </c>
      <c r="H75" s="8" t="n">
        <v>2.375</v>
      </c>
      <c r="I75" s="8" t="n">
        <v>1.935936911871283</v>
      </c>
      <c r="J75" s="8" t="n">
        <v>38239.74682760887</v>
      </c>
      <c r="K75" s="8" t="n">
        <v>4.597850165694296</v>
      </c>
    </row>
    <row r="76">
      <c r="B76" s="8" t="n">
        <v>173800</v>
      </c>
      <c r="C76" s="8" t="n">
        <v>2.767328562468813</v>
      </c>
      <c r="D76" s="8" t="n">
        <v>4.32</v>
      </c>
      <c r="E76" s="8" t="n">
        <v>1.44</v>
      </c>
      <c r="F76" s="8" t="n">
        <v>1681.402434292099</v>
      </c>
      <c r="G76" s="8" t="n">
        <v>1.388631720644052</v>
      </c>
      <c r="H76" s="8" t="n">
        <v>2.375</v>
      </c>
      <c r="I76" s="8" t="n">
        <v>1.36265671460998</v>
      </c>
      <c r="J76" s="8" t="n">
        <v>7263.658516141868</v>
      </c>
      <c r="K76" s="8" t="n">
        <v>3.236309697198702</v>
      </c>
    </row>
    <row r="77">
      <c r="B77" s="8" t="n">
        <v>53400</v>
      </c>
      <c r="C77" s="8" t="n">
        <v>0.8523790290117313</v>
      </c>
      <c r="D77" s="8" t="n">
        <v>4.32</v>
      </c>
      <c r="E77" s="8" t="n">
        <v>1.44</v>
      </c>
      <c r="F77" s="8" t="n">
        <v>307.3685370951201</v>
      </c>
      <c r="G77" s="8" t="n">
        <v>0.4276318776590401</v>
      </c>
      <c r="H77" s="8" t="n">
        <v>2.375</v>
      </c>
      <c r="I77" s="8" t="n">
        <v>0.9526039059406516</v>
      </c>
      <c r="J77" s="8" t="n">
        <v>1327.832080250919</v>
      </c>
      <c r="K77" s="8" t="n">
        <v>2.262434276609048</v>
      </c>
    </row>
    <row r="78">
      <c r="B78" s="8" t="n">
        <v>515500</v>
      </c>
      <c r="C78" s="8" t="n">
        <v>8.241366950392147</v>
      </c>
      <c r="D78" s="8" t="n">
        <v>4.32</v>
      </c>
      <c r="E78" s="8" t="n">
        <v>1.44</v>
      </c>
      <c r="F78" s="8" t="n">
        <v>8046.542032769152</v>
      </c>
      <c r="G78" s="8" t="n">
        <v>4.134360390836382</v>
      </c>
      <c r="H78" s="8" t="n">
        <v>2.375</v>
      </c>
      <c r="I78" s="8" t="n">
        <v>1.898732449215556</v>
      </c>
      <c r="J78" s="8" t="n">
        <v>34761.06158156274</v>
      </c>
      <c r="K78" s="8" t="n">
        <v>4.509489566886944</v>
      </c>
    </row>
    <row r="79">
      <c r="B79" s="8" t="n">
        <v>670700</v>
      </c>
      <c r="C79" s="8" t="n">
        <v>10.70938175917951</v>
      </c>
      <c r="D79" s="8" t="n">
        <v>4.32</v>
      </c>
      <c r="E79" s="8" t="n">
        <v>1.44</v>
      </c>
      <c r="F79" s="8" t="n">
        <v>11754.40799899486</v>
      </c>
      <c r="G79" s="8" t="n">
        <v>5.342424545965454</v>
      </c>
      <c r="H79" s="8" t="n">
        <v>2.375</v>
      </c>
      <c r="I79" s="8" t="n">
        <v>2.056119621979181</v>
      </c>
      <c r="J79" s="8" t="n">
        <v>50779.0425556578</v>
      </c>
      <c r="K79" s="8" t="n">
        <v>4.883284102200555</v>
      </c>
    </row>
    <row r="80">
      <c r="B80" s="8" t="n">
        <v>782300</v>
      </c>
      <c r="C80" s="8" t="n">
        <v>12.45745944721684</v>
      </c>
      <c r="D80" s="8" t="n">
        <v>4.32</v>
      </c>
      <c r="E80" s="8" t="n">
        <v>1.44</v>
      </c>
      <c r="F80" s="8" t="n">
        <v>14670.92833197982</v>
      </c>
      <c r="G80" s="8" t="n">
        <v>6.281009323019495</v>
      </c>
      <c r="H80" s="8" t="n">
        <v>2.375</v>
      </c>
      <c r="I80" s="8" t="n">
        <v>2.15283409355259</v>
      </c>
      <c r="J80" s="8" t="n">
        <v>63378.41039415281</v>
      </c>
      <c r="K80" s="8" t="n">
        <v>5.112980972187402</v>
      </c>
    </row>
    <row r="81">
      <c r="B81" s="8" t="n">
        <v>852500</v>
      </c>
      <c r="C81" s="8" t="n">
        <v>13.6446352147447</v>
      </c>
      <c r="D81" s="8" t="n">
        <v>4.32</v>
      </c>
      <c r="E81" s="8" t="n">
        <v>1.44</v>
      </c>
      <c r="F81" s="8" t="n">
        <v>16603.51038870127</v>
      </c>
      <c r="G81" s="8" t="n">
        <v>6.844229067919875</v>
      </c>
      <c r="H81" s="8" t="n">
        <v>2.375</v>
      </c>
      <c r="I81" s="8" t="n">
        <v>2.213239571445016</v>
      </c>
      <c r="J81" s="8" t="n">
        <v>71727.1648791895</v>
      </c>
      <c r="K81" s="8" t="n">
        <v>5.256443982181913</v>
      </c>
    </row>
    <row r="82">
      <c r="B82" s="8" t="n">
        <v>413600</v>
      </c>
      <c r="C82" s="8" t="n">
        <v>6.649017917121794</v>
      </c>
      <c r="D82" s="8" t="n">
        <v>4.32</v>
      </c>
      <c r="E82" s="8" t="n">
        <v>1.44</v>
      </c>
      <c r="F82" s="8" t="n">
        <v>5859.707844258788</v>
      </c>
      <c r="G82" s="8" t="n">
        <v>3.304672135573913</v>
      </c>
      <c r="H82" s="8" t="n">
        <v>2.375</v>
      </c>
      <c r="I82" s="8" t="n">
        <v>1.778763794018465</v>
      </c>
      <c r="J82" s="8" t="n">
        <v>25313.93788719797</v>
      </c>
      <c r="K82" s="8" t="n">
        <v>4.224564010793854</v>
      </c>
    </row>
    <row r="83">
      <c r="B83" s="8" t="n">
        <v>163300</v>
      </c>
      <c r="C83" s="8" t="n">
        <v>2.624662945775468</v>
      </c>
      <c r="D83" s="8" t="n">
        <v>4.32</v>
      </c>
      <c r="E83" s="8" t="n">
        <v>1.44</v>
      </c>
      <c r="F83" s="8" t="n">
        <v>1537.09286285418</v>
      </c>
      <c r="G83" s="8" t="n">
        <v>1.310531905848683</v>
      </c>
      <c r="H83" s="8" t="n">
        <v>2.375</v>
      </c>
      <c r="I83" s="8" t="n">
        <v>1.340906068254422</v>
      </c>
      <c r="J83" s="8" t="n">
        <v>6640.241167530058</v>
      </c>
      <c r="K83" s="8" t="n">
        <v>3.184651912104253</v>
      </c>
    </row>
    <row r="84">
      <c r="B84" s="8" t="n">
        <v>505400</v>
      </c>
      <c r="C84" s="8" t="n">
        <v>8.094748281811158</v>
      </c>
      <c r="D84" s="8" t="n">
        <v>4.32</v>
      </c>
      <c r="E84" s="8" t="n">
        <v>1.44</v>
      </c>
      <c r="F84" s="8" t="n">
        <v>7820.50399330159</v>
      </c>
      <c r="G84" s="8" t="n">
        <v>4.02390493480384</v>
      </c>
      <c r="H84" s="8" t="n">
        <v>2.375</v>
      </c>
      <c r="I84" s="8" t="n">
        <v>1.888399243911338</v>
      </c>
      <c r="J84" s="8" t="n">
        <v>33784.57725106287</v>
      </c>
      <c r="K84" s="8" t="n">
        <v>4.484948204289427</v>
      </c>
    </row>
    <row r="85">
      <c r="B85" s="8" t="n">
        <v>496000</v>
      </c>
      <c r="C85" s="8" t="n">
        <v>7.949765719507846</v>
      </c>
      <c r="D85" s="8" t="n">
        <v>4.32</v>
      </c>
      <c r="E85" s="8" t="n">
        <v>1.44</v>
      </c>
      <c r="F85" s="8" t="n">
        <v>7611.90946392693</v>
      </c>
      <c r="G85" s="8" t="n">
        <v>3.956401109289132</v>
      </c>
      <c r="H85" s="8" t="n">
        <v>2.375</v>
      </c>
      <c r="I85" s="8" t="n">
        <v>1.87805244716169</v>
      </c>
      <c r="J85" s="8" t="n">
        <v>32883.44888416434</v>
      </c>
      <c r="K85" s="8" t="n">
        <v>4.460374562009014</v>
      </c>
    </row>
    <row r="86">
      <c r="B86" s="8" t="n">
        <v>166900</v>
      </c>
      <c r="C86" s="8" t="n">
        <v>2.66467383317796</v>
      </c>
      <c r="D86" s="8" t="n">
        <v>4.32</v>
      </c>
      <c r="E86" s="8" t="n">
        <v>1.44</v>
      </c>
      <c r="F86" s="8" t="n">
        <v>1586.123957035185</v>
      </c>
      <c r="G86" s="8" t="n">
        <v>1.340321137163266</v>
      </c>
      <c r="H86" s="8" t="n">
        <v>2.375</v>
      </c>
      <c r="I86" s="8" t="n">
        <v>1.347087460234222</v>
      </c>
      <c r="J86" s="8" t="n">
        <v>6852.055494392001</v>
      </c>
      <c r="K86" s="8" t="n">
        <v>3.199332718056277</v>
      </c>
    </row>
    <row r="87">
      <c r="B87" s="8" t="n">
        <v>734700</v>
      </c>
      <c r="C87" s="8" t="n">
        <v>11.7353366700168</v>
      </c>
      <c r="D87" s="8" t="n">
        <v>4.32</v>
      </c>
      <c r="E87" s="8" t="n">
        <v>1.44</v>
      </c>
      <c r="F87" s="8" t="n">
        <v>13402.89012672117</v>
      </c>
      <c r="G87" s="8" t="n">
        <v>5.864909852819545</v>
      </c>
      <c r="H87" s="8" t="n">
        <v>2.375</v>
      </c>
      <c r="I87" s="8" t="n">
        <v>2.114105461867414</v>
      </c>
      <c r="J87" s="8" t="n">
        <v>57900.48534743547</v>
      </c>
      <c r="K87" s="8" t="n">
        <v>5.021000471935109</v>
      </c>
    </row>
    <row r="88">
      <c r="B88" s="8" t="n">
        <v>819900</v>
      </c>
      <c r="C88" s="8" t="n">
        <v>13.08446777914392</v>
      </c>
      <c r="D88" s="8" t="n">
        <v>4.32</v>
      </c>
      <c r="E88" s="8" t="n">
        <v>1.44</v>
      </c>
      <c r="F88" s="8" t="n">
        <v>15696.96451276266</v>
      </c>
      <c r="G88" s="8" t="n">
        <v>6.540331429093255</v>
      </c>
      <c r="H88" s="8" t="n">
        <v>2.375</v>
      </c>
      <c r="I88" s="8" t="n">
        <v>2.185213338971938</v>
      </c>
      <c r="J88" s="8" t="n">
        <v>67810.88669513472</v>
      </c>
      <c r="K88" s="8" t="n">
        <v>5.189881680058353</v>
      </c>
    </row>
    <row r="89">
      <c r="B89" s="8" t="n">
        <v>329300</v>
      </c>
      <c r="C89" s="8" t="n">
        <v>5.272511372429832</v>
      </c>
      <c r="D89" s="8" t="n">
        <v>4.32</v>
      </c>
      <c r="E89" s="8" t="n">
        <v>1.44</v>
      </c>
      <c r="F89" s="8" t="n">
        <v>4220.190856687409</v>
      </c>
      <c r="G89" s="8" t="n">
        <v>2.646418014395665</v>
      </c>
      <c r="H89" s="8" t="n">
        <v>2.375</v>
      </c>
      <c r="I89" s="8" t="n">
        <v>1.657651869052676</v>
      </c>
      <c r="J89" s="8" t="n">
        <v>18231.22450088961</v>
      </c>
      <c r="K89" s="8" t="n">
        <v>3.936923189000106</v>
      </c>
    </row>
    <row r="90">
      <c r="B90" s="8" t="n">
        <v>843500</v>
      </c>
      <c r="C90" s="8" t="n">
        <v>13.51877804988546</v>
      </c>
      <c r="D90" s="8" t="n">
        <v>4.32</v>
      </c>
      <c r="E90" s="8" t="n">
        <v>1.44</v>
      </c>
      <c r="F90" s="8" t="n">
        <v>16351.68548630925</v>
      </c>
      <c r="G90" s="8" t="n">
        <v>6.757898302057982</v>
      </c>
      <c r="H90" s="8" t="n">
        <v>2.375</v>
      </c>
      <c r="I90" s="8" t="n">
        <v>2.207013456449295</v>
      </c>
      <c r="J90" s="8" t="n">
        <v>70639.28130085595</v>
      </c>
      <c r="K90" s="8" t="n">
        <v>5.241656959067075</v>
      </c>
    </row>
    <row r="91">
      <c r="B91" s="8" t="n">
        <v>276300</v>
      </c>
      <c r="C91" s="8" t="n">
        <v>4.405287138894696</v>
      </c>
      <c r="D91" s="8" t="n">
        <v>4.32</v>
      </c>
      <c r="E91" s="8" t="n">
        <v>1.44</v>
      </c>
      <c r="F91" s="8" t="n">
        <v>3277.845461265991</v>
      </c>
      <c r="G91" s="8" t="n">
        <v>2.203304013322327</v>
      </c>
      <c r="H91" s="8" t="n">
        <v>2.375</v>
      </c>
      <c r="I91" s="8" t="n">
        <v>1.569524730927496</v>
      </c>
      <c r="J91" s="8" t="n">
        <v>14160.29239266908</v>
      </c>
      <c r="K91" s="8" t="n">
        <v>3.727621235952804</v>
      </c>
    </row>
    <row r="92">
      <c r="B92" s="8" t="n">
        <v>317200</v>
      </c>
      <c r="C92" s="8" t="n">
        <v>5.096779634720811</v>
      </c>
      <c r="D92" s="8" t="n">
        <v>4.32</v>
      </c>
      <c r="E92" s="8" t="n">
        <v>1.44</v>
      </c>
      <c r="F92" s="8" t="n">
        <v>3998.70878906155</v>
      </c>
      <c r="G92" s="8" t="n">
        <v>2.542387221617127</v>
      </c>
      <c r="H92" s="8" t="n">
        <v>2.375</v>
      </c>
      <c r="I92" s="8" t="n">
        <v>1.640657546418982</v>
      </c>
      <c r="J92" s="8" t="n">
        <v>17274.4219687459</v>
      </c>
      <c r="K92" s="8" t="n">
        <v>3.896561672745082</v>
      </c>
    </row>
    <row r="93">
      <c r="B93" s="8" t="n">
        <v>811800</v>
      </c>
      <c r="C93" s="8" t="n">
        <v>13.00323718924855</v>
      </c>
      <c r="D93" s="8" t="n">
        <v>4.32</v>
      </c>
      <c r="E93" s="8" t="n">
        <v>1.44</v>
      </c>
      <c r="F93" s="8" t="n">
        <v>15474.14377321522</v>
      </c>
      <c r="G93" s="8" t="n">
        <v>6.489129006799021</v>
      </c>
      <c r="H93" s="8" t="n">
        <v>2.375</v>
      </c>
      <c r="I93" s="8" t="n">
        <v>2.181080280708319</v>
      </c>
      <c r="J93" s="8" t="n">
        <v>66848.30110028974</v>
      </c>
      <c r="K93" s="8" t="n">
        <v>5.180065666682259</v>
      </c>
    </row>
    <row r="94">
      <c r="B94" s="8" t="n">
        <v>798100</v>
      </c>
      <c r="C94" s="8" t="n">
        <v>12.80601084444662</v>
      </c>
      <c r="D94" s="8" t="n">
        <v>4.32</v>
      </c>
      <c r="E94" s="8" t="n">
        <v>1.44</v>
      </c>
      <c r="F94" s="8" t="n">
        <v>15099.49864826302</v>
      </c>
      <c r="G94" s="8" t="n">
        <v>6.404933297591289</v>
      </c>
      <c r="H94" s="8" t="n">
        <v>2.375</v>
      </c>
      <c r="I94" s="8" t="n">
        <v>2.170969964666008</v>
      </c>
      <c r="J94" s="8" t="n">
        <v>65229.83416049623</v>
      </c>
      <c r="K94" s="8" t="n">
        <v>5.156053666081768</v>
      </c>
    </row>
    <row r="95">
      <c r="B95" s="8" t="n">
        <v>103600</v>
      </c>
      <c r="C95" s="8" t="n">
        <v>1.65584046598333</v>
      </c>
      <c r="D95" s="8" t="n">
        <v>4.32</v>
      </c>
      <c r="E95" s="8" t="n">
        <v>1.44</v>
      </c>
      <c r="F95" s="8" t="n">
        <v>798.2116237395669</v>
      </c>
      <c r="G95" s="8" t="n">
        <v>0.8281378918044189</v>
      </c>
      <c r="H95" s="8" t="n">
        <v>2.375</v>
      </c>
      <c r="I95" s="8" t="n">
        <v>1.1656861098586</v>
      </c>
      <c r="J95" s="8" t="n">
        <v>3448.274214554929</v>
      </c>
      <c r="K95" s="8" t="n">
        <v>2.768504510914176</v>
      </c>
    </row>
    <row r="96">
      <c r="B96" s="8" t="n">
        <v>289000</v>
      </c>
      <c r="C96" s="8" t="n">
        <v>4.644866413081818</v>
      </c>
      <c r="D96" s="8" t="n">
        <v>4.32</v>
      </c>
      <c r="E96" s="8" t="n">
        <v>1.44</v>
      </c>
      <c r="F96" s="8" t="n">
        <v>3496.97794735292</v>
      </c>
      <c r="G96" s="8" t="n">
        <v>2.311054213137675</v>
      </c>
      <c r="H96" s="8" t="n">
        <v>2.375</v>
      </c>
      <c r="I96" s="8" t="n">
        <v>1.594996966282674</v>
      </c>
      <c r="J96" s="8" t="n">
        <v>15106.94473256462</v>
      </c>
      <c r="K96" s="8" t="n">
        <v>3.788117794921351</v>
      </c>
    </row>
    <row r="97">
      <c r="B97" s="8" t="n">
        <v>242100</v>
      </c>
      <c r="C97" s="8" t="n">
        <v>3.866575909131303</v>
      </c>
      <c r="D97" s="8" t="n">
        <v>4.32</v>
      </c>
      <c r="E97" s="8" t="n">
        <v>1.44</v>
      </c>
      <c r="F97" s="8" t="n">
        <v>2709.895206883439</v>
      </c>
      <c r="G97" s="8" t="n">
        <v>1.935263588101009</v>
      </c>
      <c r="H97" s="8" t="n">
        <v>2.375</v>
      </c>
      <c r="I97" s="8" t="n">
        <v>1.50850678668179</v>
      </c>
      <c r="J97" s="8" t="n">
        <v>11706.74729373646</v>
      </c>
      <c r="K97" s="8" t="n">
        <v>3.582703618369251</v>
      </c>
    </row>
    <row r="98">
      <c r="B98" s="8" t="n">
        <v>131100</v>
      </c>
      <c r="C98" s="8" t="n">
        <v>2.101929098889913</v>
      </c>
      <c r="D98" s="8" t="n">
        <v>4.32</v>
      </c>
      <c r="E98" s="8" t="n">
        <v>1.44</v>
      </c>
      <c r="F98" s="8" t="n">
        <v>1120.334928298481</v>
      </c>
      <c r="G98" s="8" t="n">
        <v>1.047168576195714</v>
      </c>
      <c r="H98" s="8" t="n">
        <v>2.375</v>
      </c>
      <c r="I98" s="8" t="n">
        <v>1.253360174889097</v>
      </c>
      <c r="J98" s="8" t="n">
        <v>4839.84689024944</v>
      </c>
      <c r="K98" s="8" t="n">
        <v>2.976730415361605</v>
      </c>
    </row>
    <row r="99">
      <c r="B99" s="8" t="n">
        <v>858700</v>
      </c>
      <c r="C99" s="8" t="n">
        <v>13.70962465153802</v>
      </c>
      <c r="D99" s="8" t="n">
        <v>4.32</v>
      </c>
      <c r="E99" s="8" t="n">
        <v>1.44</v>
      </c>
      <c r="F99" s="8" t="n">
        <v>16777.67226259986</v>
      </c>
      <c r="G99" s="8" t="n">
        <v>6.842698055590399</v>
      </c>
      <c r="H99" s="8" t="n">
        <v>2.375</v>
      </c>
      <c r="I99" s="8" t="n">
        <v>2.216438940487447</v>
      </c>
      <c r="J99" s="8" t="n">
        <v>72479.5441744314</v>
      </c>
      <c r="K99" s="8" t="n">
        <v>5.264042483657687</v>
      </c>
    </row>
    <row r="100">
      <c r="B100" s="8" t="n">
        <v>639300</v>
      </c>
      <c r="C100" s="8" t="n">
        <v>10.23770698708892</v>
      </c>
      <c r="D100" s="8" t="n">
        <v>4.32</v>
      </c>
      <c r="E100" s="8" t="n">
        <v>1.44</v>
      </c>
      <c r="F100" s="8" t="n">
        <v>10970.20578512565</v>
      </c>
      <c r="G100" s="8" t="n">
        <v>5.139280598565767</v>
      </c>
      <c r="H100" s="8" t="n">
        <v>2.375</v>
      </c>
      <c r="I100" s="8" t="n">
        <v>2.028157227178146</v>
      </c>
      <c r="J100" s="8" t="n">
        <v>47391.28899174283</v>
      </c>
      <c r="K100" s="8" t="n">
        <v>4.816873414548096</v>
      </c>
    </row>
    <row r="101">
      <c r="B101" s="8" t="n">
        <v>135200</v>
      </c>
      <c r="C101" s="8" t="n">
        <v>2.163992532656006</v>
      </c>
      <c r="D101" s="8" t="n">
        <v>4.32</v>
      </c>
      <c r="E101" s="8" t="n">
        <v>1.44</v>
      </c>
      <c r="F101" s="8" t="n">
        <v>1171.133585929945</v>
      </c>
      <c r="G101" s="8" t="n">
        <v>1.080289764571473</v>
      </c>
      <c r="H101" s="8" t="n">
        <v>2.375</v>
      </c>
      <c r="I101" s="8" t="n">
        <v>1.264496845825794</v>
      </c>
      <c r="J101" s="8" t="n">
        <v>5059.297091217363</v>
      </c>
      <c r="K101" s="8" t="n">
        <v>3.00318000883626</v>
      </c>
    </row>
    <row r="102">
      <c r="A102" s="9" t="inlineStr">
        <is>
          <t>AVERAGE</t>
        </is>
      </c>
      <c r="B102" s="8" t="n">
        <v>513677</v>
      </c>
      <c r="C102" s="8" t="n">
        <v>8.219999675572993</v>
      </c>
      <c r="D102" s="8" t="n">
        <v>4.32</v>
      </c>
      <c r="E102" s="8" t="n">
        <v>1.44</v>
      </c>
      <c r="F102" s="8" t="n">
        <v>8675.495786595269</v>
      </c>
      <c r="G102" s="8" t="n">
        <v>4.109919384702668</v>
      </c>
      <c r="H102" s="8" t="n">
        <v>2.375</v>
      </c>
      <c r="I102" s="8" t="n">
        <v>1.832248059732305</v>
      </c>
      <c r="J102" s="8" t="n">
        <v>37478.14179809156</v>
      </c>
      <c r="K102" s="8" t="n">
        <v>4.351589141864223</v>
      </c>
    </row>
    <row r="103">
      <c r="A103" s="9" t="inlineStr">
        <is>
          <t>Variance</t>
        </is>
      </c>
      <c r="C103" s="8" t="n">
        <v>17.08770595027635</v>
      </c>
      <c r="D103" s="8" t="n">
        <v>0</v>
      </c>
      <c r="E103" s="8" t="n">
        <v>4.930380657631324e-32</v>
      </c>
      <c r="G103" s="8" t="n">
        <v>4.273236958514718</v>
      </c>
      <c r="H103" s="8" t="n">
        <v>0</v>
      </c>
      <c r="I103" s="8" t="n">
        <v>0.1132355309435164</v>
      </c>
      <c r="K103" s="8" t="n">
        <v>0.6387191667282721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2025-02-28T02:46:30Z</dcterms:created>
  <dcterms:modified xsi:type="dcterms:W3CDTF">2025-02-28T02:46:32Z</dcterms:modified>
</cp:coreProperties>
</file>