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F2" i="1" l="1"/>
  <c r="G2" i="1"/>
  <c r="E2" i="1"/>
  <c r="B3" i="8" l="1"/>
  <c r="S2" i="1" l="1"/>
  <c r="AA2" i="1" l="1"/>
  <c r="AD2" i="1" l="1"/>
  <c r="AC2" i="1"/>
  <c r="Q2" i="1" l="1"/>
  <c r="W2" i="1" l="1"/>
  <c r="X2" i="1"/>
  <c r="Z2" i="1" l="1"/>
  <c r="AI2" i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<sst xmlns="http://schemas.openxmlformats.org/spreadsheetml/2006/main" count="180" uniqueCount="107">
  <si>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</si>
  <si>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</si>
  <si>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</si>
  <si>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</si>
  <si>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</si>
  <si>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</si>
  <si>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</si>
  <si>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</si>
  <si>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</si>
  <si>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</si>
  <si>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</si>
  <si>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</si>
  <si>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</si>
  <si>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</si>
  <si>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</si>
  <si>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</si>
  <si>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</si>
  <si>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</si>
  <si>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</si>
  <si>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</si>
  <si>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</si>
  <si>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</si>
  <si>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</si>
  <si>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</si>
  <si>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</si>
  <si>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</si>
  <si>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</si>
  <si>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</si>
  <si>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</si>
  <si>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</si>
  <si>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</si>
  <si>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</si>
  <si>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</si>
  <si>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</si>
  <si>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</si>
  <si>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</si>
  <si>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</si>
  <si>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</si>
  <si>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</si>
  <si>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</si>
  <si>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</si>
  <si>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</si>
  <si>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</si>
  <si>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</si>
  <si>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</si>
  <si>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</si>
  <si>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</si>
  <si>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</si>
  <si>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</si>
  <si>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</si>
  <si>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</si>
  <si>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</si>
  <si>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</si>
  <si>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</si>
  <si>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</si>
  <si>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</si>
  <si>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</si>
  <si>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</si>
  <si>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</si>
  <si>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</si>
  <si>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</si>
  <si>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</si>
  <si>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</si>
  <si>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</si>
  <si>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</si>
  <si>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</si>
  <si>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</si>
  <si>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</si>
  <si>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</si>
  <si>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</si>
  <si>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</si>
  <si>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</si>
  <si>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</si>
  <si>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</si>
  <si>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</si>
  <si>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</si>
  <si>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</si>
  <si>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</si>
  <si>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</si>
  <si>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</si>
  <si>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</si>
  <si>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</si>
  <si>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</si>
  <si>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</si>
  <si>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</si>
  <si>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</si>
  <si>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</si>
  <si>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</si>
  <si>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</si>
  <si>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</si>
  <si>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</si>
  <si>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</si>
  <si>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</si>
  <si>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</si>
  <si>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</si>
  <si>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</si>
  <si>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</si>
  <si>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</si>
  <si>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</si>
  <si>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</si>
  <si>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</si>
  <si>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</si>
  <si>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</si>
  <si>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</si>
  <si>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</si>
  <si>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paper_02_seo_</t>
  </si>
  <si>
    <t>St1 @ 2.1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</si>
</sst>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b/>
      <sz val="11"/>
      <color rgb="FFFF0000"/>
      <name val="Cutive Mono"/>
      <family val="3"/>
    </font>
    <font>
      <sz val="11"/>
      <color rgb="FFFF0000"/>
      <name val="Cutive Mono"/>
      <family val="3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thin">
        <color theme="6"/>
      </left>
      <right/>
      <top style="medium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8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2" borderId="7" xfId="37" applyFont="1" applyAlignment="1">
      <alignment horizontal="center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8" fillId="35" borderId="7" xfId="37" applyFont="1" applyFill="1" applyAlignment="1">
      <alignment vertical="top" wrapText="1"/>
    </xf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2" borderId="7" xfId="37" applyFon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5" xfId="0" applyFont="1" applyFill="1" applyBorder="1" applyAlignment="1">
      <alignment horizontal="center"/>
    </xf>
    <xf numFmtId="0" fontId="18" fillId="38" borderId="22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7" fillId="35" borderId="7" xfId="37" applyFont="1" applyFill="1" applyAlignment="1">
      <alignment vertical="top" wrapText="1"/>
    </xf>
    <xf numFmtId="0" fontId="30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6" xfId="0" applyFont="1" applyBorder="1" applyAlignment="1">
      <alignment vertical="center" wrapText="1"/>
    </xf>
    <xf numFmtId="0" fontId="35" fillId="0" borderId="27" xfId="0" applyFont="1" applyBorder="1" applyAlignment="1">
      <alignment vertical="center"/>
    </xf>
    <xf numFmtId="0" fontId="35" fillId="0" borderId="27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14" fontId="20" fillId="32" borderId="7" xfId="37" applyNumberFormat="1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 applyAlignment="1">
      <alignment horizontal="right" vertical="center"/>
    </xf>
    <xf numFmtId="0" fontId="36" fillId="0" borderId="30" xfId="43" applyBorder="1" applyAlignment="1">
      <alignment horizontal="right" vertical="center"/>
    </xf>
    <xf numFmtId="0" fontId="0" fillId="0" borderId="30" xfId="0" applyBorder="1" applyAlignment="1">
      <alignment horizontal="right"/>
    </xf>
    <xf numFmtId="0" fontId="38" fillId="0" borderId="24" xfId="0" applyFont="1" applyBorder="1" applyAlignment="1">
      <alignment horizontal="right" vertical="center" wrapText="1"/>
    </xf>
    <xf numFmtId="0" fontId="38" fillId="0" borderId="0" xfId="0" applyFont="1" applyAlignment="1">
      <alignment horizontal="center"/>
    </xf>
    <xf numFmtId="0" fontId="38" fillId="0" borderId="0" xfId="0" applyFont="1"/>
    <xf numFmtId="0" fontId="39" fillId="0" borderId="14" xfId="0" applyNumberFormat="1" applyFont="1" applyFill="1" applyBorder="1" applyAlignment="1">
      <alignment horizontal="center" vertical="center"/>
    </xf>
    <xf numFmtId="0" fontId="38" fillId="0" borderId="14" xfId="37" applyFont="1" applyFill="1" applyBorder="1" applyAlignment="1">
      <alignment horizontal="center" vertical="center"/>
    </xf>
    <xf numFmtId="0" fontId="38" fillId="0" borderId="11" xfId="37" applyFont="1" applyFill="1" applyBorder="1" applyAlignment="1">
      <alignment horizontal="center" vertical="center"/>
    </xf>
    <xf numFmtId="0" fontId="40" fillId="37" borderId="12" xfId="37" applyFont="1" applyFill="1" applyBorder="1" applyAlignment="1">
      <alignment horizontal="center" vertical="center"/>
    </xf>
    <xf numFmtId="9" fontId="38" fillId="0" borderId="11" xfId="42" applyNumberFormat="1" applyFont="1" applyFill="1" applyBorder="1" applyAlignment="1">
      <alignment horizontal="center" vertical="center"/>
    </xf>
    <xf numFmtId="0" fontId="41" fillId="37" borderId="11" xfId="37" applyFont="1" applyFill="1" applyBorder="1" applyAlignment="1">
      <alignment horizontal="center" vertical="center"/>
    </xf>
    <xf numFmtId="9" fontId="38" fillId="0" borderId="12" xfId="42" applyNumberFormat="1" applyFont="1" applyFill="1" applyBorder="1" applyAlignment="1">
      <alignment horizontal="center" vertical="center"/>
    </xf>
    <xf numFmtId="0" fontId="38" fillId="0" borderId="12" xfId="42" applyNumberFormat="1" applyFont="1" applyFill="1" applyBorder="1" applyAlignment="1">
      <alignment horizontal="center" vertical="center"/>
    </xf>
    <xf numFmtId="0" fontId="38" fillId="0" borderId="12" xfId="37" applyFont="1" applyFill="1" applyBorder="1" applyAlignment="1">
      <alignment horizontal="center" vertical="center"/>
    </xf>
    <xf numFmtId="0" fontId="38" fillId="0" borderId="7" xfId="37" applyFont="1" applyFill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N2" totalsRowShown="0" headerRowDxfId="42" dataDxfId="41" tableBorderDxfId="40" headerRowCellStyle="Note" dataCellStyle="Note">
  <autoFilter ref="A1:AN2"/>
  <tableColumns count="40">
    <tableColumn id="1" name="Name" dataDxfId="39"/>
    <tableColumn id="2" name="Start point distance [meters]" dataDxfId="38"/>
    <tableColumn id="3" name="End Point distance  [meters]" dataDxfId="37" dataCellStyle="Note"/>
    <tableColumn id="4" name="Q [m3/sec]" dataDxfId="36"/>
    <tableColumn id="5" name="Ti" dataDxfId="35" dataCellStyle="Note">
      <calculatedColumnFormula>100/3600</calculatedColumnFormula>
    </tableColumn>
    <tableColumn id="6" name="Tp" dataDxfId="34" dataCellStyle="Note">
      <calculatedColumnFormula>100/3600</calculatedColumnFormula>
    </tableColumn>
    <tableColumn id="7" name="Tt" dataDxfId="33" dataCellStyle="Note">
      <calculatedColumnFormula>100/3600</calculatedColumnFormula>
    </tableColumn>
    <tableColumn id="8" name="Q average" dataDxfId="32" dataCellStyle="Note"/>
    <tableColumn id="9" name="Drainage Area [km2]" dataDxfId="31" dataCellStyle="Note"/>
    <tableColumn id="10" name="longitudinal slope" dataDxfId="30" dataCellStyle="Note"/>
    <tableColumn id="11" name="depth [meters]" dataDxfId="29" dataCellStyle="Note"/>
    <tableColumn id="12" name="width [meters]" dataDxfId="28" dataCellStyle="Note"/>
    <tableColumn id="13" name="Cup" dataDxfId="27" dataCellStyle="Note"/>
    <tableColumn id="14" name="Inj Mass" dataDxfId="26" dataCellStyle="Note"/>
    <tableColumn id="15" name="R ratio" dataDxfId="25" dataCellStyle="Note"/>
    <tableColumn id="16" name="Ref" dataDxfId="24" dataCellStyle="Note"/>
    <tableColumn id="17" name="Calculated Velocity [meters/sec]" dataDxfId="23">
      <calculatedColumnFormula>Table1[Q '[m3/sec']]/(Table1[depth '[meters']]*Table1[width '[meters']])</calculatedColumnFormula>
    </tableColumn>
    <tableColumn id="18" name="calculated time [hours]" dataDxfId="22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1" dataCellStyle="Note">
      <calculatedColumnFormula>Table1[[#This Row],[Reach Length '[meters']]]/(Table1[[#This Row],[Tp]]*3600)</calculatedColumnFormula>
    </tableColumn>
    <tableColumn id="20" name="ɳ" dataDxfId="20"/>
    <tableColumn id="21" name="river side slope" dataDxfId="19"/>
    <tableColumn id="22" name="Initial Concentration [mgr/Lit]" dataDxfId="18"/>
    <tableColumn id="23" name="End Point of Reach [km]" dataDxfId="17" dataCellStyle="Note">
      <calculatedColumnFormula>Table1[[#This Row],[End Point distance  '[meters']]]/1000</calculatedColumnFormula>
    </tableColumn>
    <tableColumn id="24" name="Observed Concentration [ppm]" dataDxfId="16" dataCellStyle="Note">
      <calculatedColumnFormula>((1/1000000)*Table1[[#This Row],[Cup]]*Table1[[#This Row],[R ratio]]*Table1[[#This Row],[Inj Mass]])/Table1[[#This Row],[Q '[m3/sec']]]</calculatedColumnFormula>
    </tableColumn>
    <tableColumn id="25" name="Error in Calc time Vs Obs Time" dataDxfId="15" dataCellStyle="Percent">
      <calculatedColumnFormula>IF(AVERAGE(Table1[[#This Row],[Error Ti]]&lt;=AVERAGE(Table1[[#This Row],[Error Tp]])),"use Ti","use Tp")</calculatedColumnFormula>
    </tableColumn>
    <tableColumn id="26" name="Reach Length [meters]" dataDxfId="14" dataCellStyle="Note">
      <calculatedColumnFormula>(Table1[[#This Row],[End Point distance  '[meters']]]-Table1[[#This Row],[Start point distance '[meters']]])</calculatedColumnFormula>
    </tableColumn>
    <tableColumn id="39" name="Reach Time (seconds)" dataDxfId="13" dataCellStyle="Note">
      <calculatedColumnFormula>(Table1[[#This Row],[Tp]]-AN2)*3600</calculatedColumnFormula>
    </tableColumn>
    <tableColumn id="27" name="Time Cell" dataDxfId="12" dataCellStyle="Note">
      <calculatedColumnFormula>FLOOR((Table1[[#This Row],[Tp]]*3600)/Table1[[#This Row],[Delta T]],1)</calculatedColumnFormula>
    </tableColumn>
    <tableColumn id="37" name="End Spatial Cell" dataDxfId="11" dataCellStyle="Note">
      <calculatedColumnFormula>Table1[[#This Row],[End Point distance  '[meters']]]/Delta_X__meters</calculatedColumnFormula>
    </tableColumn>
    <tableColumn id="38" name="Start Spatial Cell" dataDxfId="10" dataCellStyle="Note">
      <calculatedColumnFormula>Table1[[#This Row],[Start point distance '[meters']]]/Delta_X__meters</calculatedColumnFormula>
    </tableColumn>
    <tableColumn id="28" name="Delta T" dataDxfId="9" dataCellStyle="Note">
      <calculatedColumnFormula>Delta_T__seconds</calculatedColumnFormula>
    </tableColumn>
    <tableColumn id="29" name="Error Ti" dataDxfId="8" dataCellStyle="Percent">
      <calculatedColumnFormula>((Table1[[#This Row],[Ti]]-Table1[[#This Row],[calculated time '[hours']]])/Table1[[#This Row],[Ti]])</calculatedColumnFormula>
    </tableColumn>
    <tableColumn id="30" name="Error Tp" dataDxfId="7" dataCellStyle="Percent">
      <calculatedColumnFormula>(('Reach Propertise'!$F2-'Reach Propertise'!$R2)/'Reach Propertise'!$F2)</calculatedColumnFormula>
    </tableColumn>
    <tableColumn id="31" name="Error Tt" dataDxfId="6" dataCellStyle="Percent">
      <calculatedColumnFormula>((Table1[[#This Row],[Tt]]-Table1[[#This Row],[calculated time '[hours']]])/Table1[[#This Row],[Tt]])</calculatedColumnFormula>
    </tableColumn>
    <tableColumn id="32" name="Column1" dataDxfId="5" dataCellStyle="Percent">
      <calculatedColumnFormula>Table1[[#This Row],[width '[meters']]]/Table1[[#This Row],[depth '[meters']]]</calculatedColumnFormula>
    </tableColumn>
    <tableColumn id="33" name="Vi" dataDxfId="4" dataCellStyle="Note">
      <calculatedColumnFormula>Table1[[#This Row],[depth '[meters']]]*Table1[[#This Row],[width '[meters']]]*Delta_X__meters</calculatedColumnFormula>
    </tableColumn>
    <tableColumn id="34" name="delta Tp" dataDxfId="3" dataCellStyle="Note">
      <calculatedColumnFormula>Table1[[#This Row],[Column3]]-Table1[[#This Row],[Column2]]</calculatedColumnFormula>
    </tableColumn>
    <tableColumn id="35" name="Column2" dataDxfId="2" dataCellStyle="Note"/>
    <tableColumn id="36" name="Column3" dataDxfId="1" dataCellStyle="Note">
      <calculatedColumnFormula>'Reach Propertise'!$F2</calculatedColumnFormula>
    </tableColumn>
    <tableColumn id="40" name="Column4" dataDxfId="0" dataCellStyle="No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62" customWidth="1"/>
    <col min="3" max="16384" width="9.140625" style="1"/>
  </cols>
  <sheetData>
    <row r="1" spans="1:24" x14ac:dyDescent="0.25">
      <c r="A1" s="4"/>
      <c r="B1" s="53"/>
      <c r="C1" s="6"/>
      <c r="D1" s="6"/>
      <c r="E1" s="6"/>
      <c r="F1" s="6"/>
      <c r="G1" s="6"/>
      <c r="H1" s="7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3" t="s">
        <v>0</v>
      </c>
      <c r="B2" s="54" t="s">
        <v>105</v>
      </c>
      <c r="C2" s="6"/>
      <c r="D2" s="6"/>
      <c r="E2" s="6"/>
      <c r="F2" s="6"/>
      <c r="G2" s="6"/>
      <c r="H2" s="7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3" t="s">
        <v>1</v>
      </c>
      <c r="B3" s="55">
        <f>DATE(2019,1,7)</f>
        <v>43472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3" t="s">
        <v>2</v>
      </c>
      <c r="B4" s="54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3" t="s">
        <v>3</v>
      </c>
      <c r="B5" s="54" t="s">
        <v>6</v>
      </c>
      <c r="C5" s="6"/>
      <c r="D5" s="6"/>
      <c r="E5" s="6"/>
      <c r="F5" s="9"/>
      <c r="G5" s="9"/>
      <c r="H5" s="9"/>
      <c r="I5" s="9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3" t="s">
        <v>4</v>
      </c>
      <c r="B6" s="56" t="str">
        <f ca="1">LEFT(CELL("filename"),FIND("[",CELL("filename"),1)-1)</f>
        <v>C:\Users\Mostafa\Desktop\watum_Working_Branch\</v>
      </c>
      <c r="C6" s="6"/>
      <c r="D6" s="6"/>
      <c r="E6" s="6"/>
      <c r="F6" s="9"/>
      <c r="G6" s="9"/>
      <c r="H6" s="9"/>
      <c r="I6" s="9"/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0"/>
      <c r="B7" s="57"/>
      <c r="C7" s="6"/>
      <c r="D7" s="6"/>
      <c r="E7" s="6"/>
      <c r="F7" s="9"/>
      <c r="G7" s="9">
        <v>1</v>
      </c>
      <c r="H7" s="9"/>
      <c r="I7" s="9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5">
      <c r="A8" s="4"/>
      <c r="B8" s="53"/>
      <c r="C8" s="6"/>
      <c r="D8" s="6"/>
      <c r="E8" s="6"/>
      <c r="F8" s="9"/>
      <c r="G8" s="15"/>
      <c r="H8" s="9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A9" s="3" t="s">
        <v>30</v>
      </c>
      <c r="B9" s="58">
        <v>1</v>
      </c>
      <c r="C9" s="6"/>
      <c r="D9" s="6"/>
      <c r="E9" s="6"/>
      <c r="F9" s="9"/>
      <c r="G9" s="15"/>
      <c r="H9" s="9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3" t="s">
        <v>31</v>
      </c>
      <c r="B10" s="58">
        <v>1E-3</v>
      </c>
      <c r="C10" s="6"/>
      <c r="D10" s="6"/>
      <c r="E10" s="6"/>
      <c r="F10" s="9"/>
      <c r="G10" s="15"/>
      <c r="H10" s="9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5">
      <c r="A11" s="3" t="s">
        <v>7</v>
      </c>
      <c r="B11" s="59" t="s">
        <v>63</v>
      </c>
      <c r="C11" s="6"/>
      <c r="D11" s="6"/>
      <c r="E11" s="6"/>
      <c r="F11" s="9"/>
      <c r="G11" s="15"/>
      <c r="H11" s="9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5">
      <c r="A12" s="3" t="s">
        <v>18</v>
      </c>
      <c r="B12" s="58">
        <v>50</v>
      </c>
      <c r="C12" s="6"/>
      <c r="D12" s="6"/>
      <c r="E12" s="6"/>
      <c r="F12" s="9"/>
      <c r="G12" s="15"/>
      <c r="H12" s="9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3" t="s">
        <v>23</v>
      </c>
      <c r="B13" s="60">
        <v>0</v>
      </c>
      <c r="C13" s="6"/>
      <c r="D13" s="6"/>
      <c r="E13" s="6"/>
      <c r="F13" s="9"/>
      <c r="G13" s="15"/>
      <c r="H13" s="9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3" t="s">
        <v>55</v>
      </c>
      <c r="B14" s="58">
        <v>0.5</v>
      </c>
      <c r="C14" s="6"/>
      <c r="D14" s="6"/>
      <c r="E14" s="6"/>
      <c r="F14" s="9"/>
      <c r="G14" s="15"/>
      <c r="H14" s="9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10"/>
      <c r="B15" s="57"/>
      <c r="C15" s="6"/>
      <c r="D15" s="6"/>
      <c r="E15" s="6"/>
      <c r="F15" s="9"/>
      <c r="G15" s="15"/>
      <c r="H15" s="9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10"/>
      <c r="B16" s="57"/>
      <c r="C16" s="6"/>
      <c r="D16" s="6"/>
      <c r="E16" s="6"/>
      <c r="F16" s="9"/>
      <c r="G16" s="15"/>
      <c r="H16" s="9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10"/>
      <c r="B17" s="57"/>
      <c r="C17" s="6"/>
      <c r="D17" s="6"/>
      <c r="E17" s="6"/>
      <c r="F17" s="9"/>
      <c r="G17" s="15"/>
      <c r="H17" s="9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10"/>
      <c r="B18" s="57"/>
      <c r="C18" s="6"/>
      <c r="D18" s="6"/>
      <c r="E18" s="6"/>
      <c r="F18" s="9"/>
      <c r="G18" s="15"/>
      <c r="H18" s="9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10"/>
      <c r="B19" s="57"/>
      <c r="C19" s="6"/>
      <c r="D19" s="6"/>
      <c r="E19" s="6"/>
      <c r="F19" s="9"/>
      <c r="G19" s="15"/>
      <c r="H19" s="9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10"/>
      <c r="B20" s="61"/>
      <c r="C20" s="6"/>
      <c r="D20" s="6"/>
      <c r="E20" s="6"/>
      <c r="F20" s="9"/>
      <c r="G20" s="15"/>
      <c r="H20" s="9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10"/>
      <c r="B21" s="57"/>
      <c r="C21" s="6"/>
      <c r="D21" s="6"/>
      <c r="E21" s="6"/>
      <c r="F21" s="9"/>
      <c r="G21" s="15"/>
      <c r="H21" s="9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10"/>
      <c r="B22" s="5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10"/>
      <c r="B23" s="5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10"/>
      <c r="B24" s="5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10"/>
      <c r="B25" s="5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10"/>
      <c r="B26" s="5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10"/>
      <c r="B27" s="5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10"/>
      <c r="B28" s="5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10"/>
      <c r="B29" s="5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5">
      <c r="A30" s="10"/>
      <c r="B30" s="5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A31" s="10"/>
      <c r="B31" s="5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A32" s="10"/>
      <c r="B32" s="5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A33" s="10"/>
      <c r="B33" s="5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10"/>
      <c r="B34" s="5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10"/>
      <c r="B35" s="5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10"/>
      <c r="B36" s="5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10"/>
      <c r="B37" s="5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10"/>
      <c r="B38" s="5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10"/>
      <c r="B39" s="5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10"/>
      <c r="B40" s="5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10"/>
      <c r="B41" s="5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10"/>
      <c r="B42" s="5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5">
      <c r="A43" s="10"/>
      <c r="B43" s="5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5">
      <c r="A44" s="10"/>
      <c r="B44" s="5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5">
      <c r="A45" s="10"/>
      <c r="B45" s="5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5">
      <c r="A46" s="10"/>
      <c r="B46" s="5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A47" s="10"/>
      <c r="B47" s="5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5">
      <c r="A48" s="10"/>
      <c r="B48" s="5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10"/>
      <c r="B49" s="5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5">
      <c r="A50" s="10"/>
      <c r="B50" s="5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5">
      <c r="A51" s="10"/>
      <c r="B51" s="5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5">
      <c r="A52" s="10"/>
      <c r="B52" s="5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5">
      <c r="A53" s="10"/>
      <c r="B53" s="5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5">
      <c r="A54" s="10"/>
      <c r="B54" s="5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5">
      <c r="A55" s="10"/>
      <c r="B55" s="5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5">
      <c r="A56" s="10"/>
      <c r="B56" s="5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5">
      <c r="A57" s="10"/>
      <c r="B57" s="5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5">
      <c r="A58" s="10"/>
      <c r="B58" s="5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5">
      <c r="A59" s="10"/>
      <c r="B59" s="5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5">
      <c r="A60" s="10"/>
      <c r="B60" s="5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5">
      <c r="A61" s="10"/>
      <c r="B61" s="5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5">
      <c r="A62" s="10"/>
      <c r="B62" s="5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A63" s="10"/>
      <c r="B63" s="5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3:24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3:24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3:24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3:24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3:24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3:24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3:24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3:24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3:24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3:24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3:24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3:24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3:24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3:24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3:24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3:24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3:24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3:24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3:24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3:24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3:24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3:24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3:24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3:24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3:24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3:24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3:24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N2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23.28515625" style="14" customWidth="1"/>
    <col min="2" max="2" width="18.140625" style="14" customWidth="1"/>
    <col min="3" max="3" width="17.28515625" style="14" customWidth="1"/>
    <col min="4" max="4" width="14.5703125" style="14" customWidth="1"/>
    <col min="5" max="5" width="8.85546875" style="14" customWidth="1"/>
    <col min="6" max="6" width="7.7109375" style="14" customWidth="1"/>
    <col min="7" max="7" width="10.7109375" style="14" customWidth="1"/>
    <col min="8" max="8" width="13.42578125" style="14" bestFit="1" customWidth="1"/>
    <col min="9" max="9" width="24.85546875" style="14" customWidth="1"/>
    <col min="10" max="10" width="23.7109375" style="14" customWidth="1"/>
    <col min="11" max="12" width="19.140625" style="14" customWidth="1"/>
    <col min="13" max="13" width="10.28515625" style="14" customWidth="1"/>
    <col min="14" max="14" width="12.85546875" style="14" customWidth="1"/>
    <col min="15" max="15" width="17.85546875" style="14" customWidth="1"/>
    <col min="16" max="16" width="12.7109375" style="14" customWidth="1"/>
    <col min="17" max="17" width="39.7109375" style="14" customWidth="1"/>
    <col min="18" max="18" width="19.140625" style="14" customWidth="1"/>
    <col min="19" max="19" width="22.5703125" style="14" customWidth="1"/>
    <col min="20" max="20" width="9.140625" style="14"/>
    <col min="21" max="21" width="21.42578125" style="14" customWidth="1"/>
    <col min="22" max="22" width="38.5703125" style="14" customWidth="1"/>
    <col min="23" max="23" width="29.42578125" style="14" customWidth="1"/>
    <col min="24" max="24" width="24.28515625" style="28" customWidth="1"/>
    <col min="25" max="25" width="17.140625" style="5" customWidth="1"/>
    <col min="26" max="27" width="19.42578125" style="14" customWidth="1"/>
    <col min="28" max="28" width="16.42578125" style="14" customWidth="1"/>
    <col min="29" max="30" width="12.140625" style="14" customWidth="1"/>
    <col min="31" max="31" width="11.140625" style="14" customWidth="1"/>
    <col min="32" max="34" width="12.28515625" style="14" customWidth="1"/>
    <col min="35" max="35" width="11.140625" style="14" customWidth="1"/>
    <col min="36" max="36" width="9.140625" style="14"/>
    <col min="37" max="37" width="12.28515625" style="14" customWidth="1"/>
    <col min="38" max="39" width="11.140625" style="14" customWidth="1"/>
    <col min="40" max="16384" width="9.140625" style="14"/>
  </cols>
  <sheetData>
    <row r="1" spans="1:40" s="16" customFormat="1" ht="51.75" customHeight="1" thickBot="1" x14ac:dyDescent="0.3">
      <c r="A1" s="17" t="s">
        <v>40</v>
      </c>
      <c r="B1" s="18" t="s">
        <v>49</v>
      </c>
      <c r="C1" s="18" t="s">
        <v>48</v>
      </c>
      <c r="D1" s="18" t="s">
        <v>11</v>
      </c>
      <c r="E1" s="18" t="s">
        <v>39</v>
      </c>
      <c r="F1" s="18" t="s">
        <v>38</v>
      </c>
      <c r="G1" s="18" t="s">
        <v>37</v>
      </c>
      <c r="H1" s="18" t="s">
        <v>36</v>
      </c>
      <c r="I1" s="18" t="s">
        <v>50</v>
      </c>
      <c r="J1" s="18" t="s">
        <v>14</v>
      </c>
      <c r="K1" s="18" t="s">
        <v>13</v>
      </c>
      <c r="L1" s="18" t="s">
        <v>12</v>
      </c>
      <c r="M1" s="18" t="s">
        <v>43</v>
      </c>
      <c r="N1" s="18" t="s">
        <v>41</v>
      </c>
      <c r="O1" s="18" t="s">
        <v>42</v>
      </c>
      <c r="P1" s="18" t="s">
        <v>34</v>
      </c>
      <c r="Q1" s="18" t="s">
        <v>44</v>
      </c>
      <c r="R1" s="18" t="s">
        <v>32</v>
      </c>
      <c r="S1" s="18" t="s">
        <v>46</v>
      </c>
      <c r="T1" s="18" t="s">
        <v>15</v>
      </c>
      <c r="U1" s="18" t="s">
        <v>35</v>
      </c>
      <c r="V1" s="18" t="s">
        <v>9</v>
      </c>
      <c r="W1" s="18" t="s">
        <v>22</v>
      </c>
      <c r="X1" s="30" t="s">
        <v>56</v>
      </c>
      <c r="Y1" s="19" t="s">
        <v>45</v>
      </c>
      <c r="Z1" s="18" t="s">
        <v>10</v>
      </c>
      <c r="AA1" s="18" t="s">
        <v>83</v>
      </c>
      <c r="AB1" s="29" t="s">
        <v>73</v>
      </c>
      <c r="AC1" s="29" t="s">
        <v>74</v>
      </c>
      <c r="AD1" s="29" t="s">
        <v>75</v>
      </c>
      <c r="AE1" s="20" t="s">
        <v>47</v>
      </c>
      <c r="AF1" s="21" t="s">
        <v>51</v>
      </c>
      <c r="AG1" s="22" t="s">
        <v>52</v>
      </c>
      <c r="AH1" s="22" t="s">
        <v>53</v>
      </c>
      <c r="AI1" s="22" t="s">
        <v>54</v>
      </c>
      <c r="AJ1" s="22" t="s">
        <v>57</v>
      </c>
      <c r="AK1" s="22" t="s">
        <v>58</v>
      </c>
      <c r="AL1" s="22" t="s">
        <v>59</v>
      </c>
      <c r="AM1" s="22" t="s">
        <v>60</v>
      </c>
      <c r="AN1" s="46" t="s">
        <v>82</v>
      </c>
    </row>
    <row r="2" spans="1:40" s="84" customFormat="1" ht="15.75" thickBot="1" x14ac:dyDescent="0.3">
      <c r="A2" s="72" t="s">
        <v>106</v>
      </c>
      <c r="B2" s="73">
        <v>0</v>
      </c>
      <c r="C2" s="73">
        <v>100</v>
      </c>
      <c r="D2" s="73">
        <v>10</v>
      </c>
      <c r="E2" s="73">
        <f>100/3600</f>
        <v>2.7777777777777776E-2</v>
      </c>
      <c r="F2" s="73">
        <f t="shared" ref="F2:G2" si="0">100/3600</f>
        <v>2.7777777777777776E-2</v>
      </c>
      <c r="G2" s="73">
        <f t="shared" si="0"/>
        <v>2.7777777777777776E-2</v>
      </c>
      <c r="H2" s="73">
        <v>10</v>
      </c>
      <c r="I2" s="73"/>
      <c r="J2" s="73">
        <v>1E-4</v>
      </c>
      <c r="K2" s="73">
        <v>0.5</v>
      </c>
      <c r="L2" s="73">
        <v>50</v>
      </c>
      <c r="M2" s="74">
        <v>538.4</v>
      </c>
      <c r="N2" s="74">
        <v>1800</v>
      </c>
      <c r="O2" s="74">
        <v>1</v>
      </c>
      <c r="P2" s="74">
        <v>13</v>
      </c>
      <c r="Q2" s="75">
        <f>Table1[Q '[m3/sec']]/(Table1[depth '[meters']]*Table1[width '[meters']])</f>
        <v>0.4</v>
      </c>
      <c r="R2" s="76">
        <f>(Table1[[#This Row],[Reach Length '[meters']]]/(Table1[[#This Row],[Q '[m3/sec']]]/(Table1[[#This Row],[depth '[meters']]]*Table1[[#This Row],[width '[meters']]])))/3600</f>
        <v>6.9444444444444448E-2</v>
      </c>
      <c r="S2" s="77">
        <f>(Table1[[#This Row],[End Point distance  '[meters']]]/(3600*Table1[[#This Row],[Tp]]))</f>
        <v>1</v>
      </c>
      <c r="T2" s="77">
        <v>1</v>
      </c>
      <c r="U2" s="77">
        <v>0</v>
      </c>
      <c r="V2" s="77">
        <v>0</v>
      </c>
      <c r="W2" s="77">
        <f>Table1[[#This Row],[End Point distance  '[meters']]]/1000</f>
        <v>0.1</v>
      </c>
      <c r="X2" s="78">
        <f>((1/1000000)*Table1[[#This Row],[Cup]]*Table1[[#This Row],[R ratio]]*Table1[[#This Row],[Inj Mass]])/Table1[[#This Row],[Q '[m3/sec']]]</f>
        <v>9.6911999999999998E-2</v>
      </c>
      <c r="Y2" s="79" t="str">
        <f>IF(AVERAGE(Table1[[#This Row],[Error Ti]]&lt;=AVERAGE(Table1[[#This Row],[Error Tp]])),"use Ti","use Tp")</f>
        <v>use Ti</v>
      </c>
      <c r="Z2" s="77">
        <f>(Table1[[#This Row],[End Point distance  '[meters']]]-Table1[[#This Row],[Start point distance '[meters']]])</f>
        <v>100</v>
      </c>
      <c r="AA2" s="77">
        <f>(Table1[[#This Row],[Tp]]-AN2)*3600</f>
        <v>100</v>
      </c>
      <c r="AB2" s="80">
        <f>FLOOR((Table1[[#This Row],[Tp]]*3600)/Table1[[#This Row],[Delta T]],1)</f>
        <v>100000</v>
      </c>
      <c r="AC2" s="80">
        <f>Table1[[#This Row],[End Point distance  '[meters']]]/Delta_X__meters</f>
        <v>100</v>
      </c>
      <c r="AD2" s="80">
        <f>Table1[[#This Row],[Start point distance '[meters']]]/Delta_X__meters</f>
        <v>0</v>
      </c>
      <c r="AE2" s="77">
        <f t="shared" ref="AE2" si="1">Delta_T__seconds</f>
        <v>1E-3</v>
      </c>
      <c r="AF2" s="81">
        <f>((Table1[[#This Row],[Ti]]-Table1[[#This Row],[calculated time '[hours']]])/Table1[[#This Row],[Ti]])</f>
        <v>-1.5000000000000002</v>
      </c>
      <c r="AG2" s="81">
        <f>(('Reach Propertise'!$F2-'Reach Propertise'!$R2)/'Reach Propertise'!$F2)</f>
        <v>-1.5000000000000002</v>
      </c>
      <c r="AH2" s="81">
        <f>((Table1[[#This Row],[Tt]]-Table1[[#This Row],[calculated time '[hours']]])/Table1[[#This Row],[Tt]])</f>
        <v>-1.5000000000000002</v>
      </c>
      <c r="AI2" s="82">
        <f>Table1[[#This Row],[width '[meters']]]/Table1[[#This Row],[depth '[meters']]]</f>
        <v>100</v>
      </c>
      <c r="AJ2" s="83">
        <f>Table1[[#This Row],[depth '[meters']]]*Table1[[#This Row],[width '[meters']]]*Delta_X__meters</f>
        <v>25</v>
      </c>
      <c r="AK2" s="83">
        <f>Table1[[#This Row],[Column3]]-Table1[[#This Row],[Column2]]</f>
        <v>2.7777777777777776E-2</v>
      </c>
      <c r="AL2" s="83">
        <v>0</v>
      </c>
      <c r="AM2" s="83">
        <f>'Reach Propertise'!$F2</f>
        <v>2.7777777777777776E-2</v>
      </c>
      <c r="AN2" s="84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activeCell="D2" sqref="A2:D2"/>
    </sheetView>
  </sheetViews>
  <sheetFormatPr defaultRowHeight="15" x14ac:dyDescent="0.25"/>
  <cols>
    <col min="1" max="1" width="17.140625" customWidth="1"/>
  </cols>
  <sheetData>
    <row r="1" spans="1:4" ht="45" x14ac:dyDescent="0.25">
      <c r="A1" s="64" t="s">
        <v>26</v>
      </c>
      <c r="B1" s="64" t="s">
        <v>27</v>
      </c>
      <c r="C1" s="64" t="s">
        <v>28</v>
      </c>
      <c r="D1" s="23"/>
    </row>
    <row r="2" spans="1:4" x14ac:dyDescent="0.25">
      <c r="A2" s="63"/>
      <c r="B2" s="63"/>
      <c r="C2" s="63"/>
    </row>
    <row r="3" spans="1:4" x14ac:dyDescent="0.25">
      <c r="A3" s="63"/>
      <c r="B3" s="63"/>
      <c r="C3" s="63"/>
    </row>
    <row r="4" spans="1:4" x14ac:dyDescent="0.25">
      <c r="A4" s="63"/>
      <c r="B4" s="63"/>
      <c r="C4" s="63"/>
    </row>
    <row r="5" spans="1:4" x14ac:dyDescent="0.25">
      <c r="A5" s="63"/>
      <c r="B5" s="63"/>
      <c r="C5" s="63"/>
    </row>
    <row r="6" spans="1:4" x14ac:dyDescent="0.25">
      <c r="A6" s="63"/>
      <c r="B6" s="63"/>
      <c r="C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5" customWidth="1"/>
    <col min="2" max="2" width="11.85546875" style="26" customWidth="1"/>
    <col min="3" max="4" width="17.5703125" style="25" customWidth="1"/>
    <col min="5" max="5" width="17.5703125" style="26" customWidth="1"/>
    <col min="6" max="6" width="22" style="25" customWidth="1"/>
    <col min="7" max="7" width="16" style="26" customWidth="1"/>
    <col min="8" max="8" width="11.7109375" style="25" customWidth="1"/>
    <col min="9" max="9" width="28" style="25" customWidth="1"/>
    <col min="10" max="10" width="9.85546875" style="25" bestFit="1" customWidth="1"/>
    <col min="11" max="11" width="8.85546875" style="25" bestFit="1" customWidth="1"/>
    <col min="12" max="12" width="10.5703125" style="25" customWidth="1"/>
    <col min="13" max="16384" width="9.140625" style="25"/>
  </cols>
  <sheetData>
    <row r="1" spans="1:13" s="24" customFormat="1" ht="52.5" customHeight="1" x14ac:dyDescent="0.25">
      <c r="A1" s="65" t="s">
        <v>29</v>
      </c>
      <c r="B1" s="65" t="s">
        <v>17</v>
      </c>
      <c r="C1" s="65" t="s">
        <v>16</v>
      </c>
      <c r="D1" s="65" t="s">
        <v>70</v>
      </c>
      <c r="E1" s="65" t="s">
        <v>71</v>
      </c>
      <c r="F1" s="65" t="s">
        <v>72</v>
      </c>
      <c r="G1" s="65" t="s">
        <v>19</v>
      </c>
      <c r="H1" s="65" t="s">
        <v>20</v>
      </c>
      <c r="I1" s="65" t="s">
        <v>33</v>
      </c>
      <c r="J1" s="65" t="s">
        <v>16</v>
      </c>
      <c r="K1" s="65" t="s">
        <v>24</v>
      </c>
      <c r="L1" s="65" t="s">
        <v>25</v>
      </c>
      <c r="M1" s="65" t="s">
        <v>21</v>
      </c>
    </row>
    <row r="2" spans="1:13" x14ac:dyDescent="0.25">
      <c r="A2" s="66">
        <v>5</v>
      </c>
      <c r="B2" s="14">
        <v>50000</v>
      </c>
      <c r="C2" s="67">
        <v>0</v>
      </c>
      <c r="D2" s="66">
        <v>5</v>
      </c>
      <c r="F2" s="66"/>
      <c r="G2" s="66"/>
      <c r="H2" s="66"/>
      <c r="I2" s="66"/>
      <c r="J2" s="66"/>
      <c r="K2" s="66"/>
      <c r="L2" s="66"/>
      <c r="M2" s="26"/>
    </row>
    <row r="3" spans="1:13" x14ac:dyDescent="0.25">
      <c r="A3" s="66"/>
      <c r="B3" s="66"/>
      <c r="C3" s="66"/>
      <c r="D3" s="66"/>
      <c r="F3" s="66"/>
      <c r="G3" s="66"/>
      <c r="H3" s="66"/>
      <c r="I3" s="66"/>
      <c r="J3" s="66"/>
      <c r="K3" s="66"/>
      <c r="L3" s="66"/>
    </row>
    <row r="4" spans="1:13" x14ac:dyDescent="0.25">
      <c r="I4" s="26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71" bestFit="1" customWidth="1"/>
  </cols>
  <sheetData>
    <row r="1" spans="1:14" ht="15.75" x14ac:dyDescent="0.25">
      <c r="A1" s="12" t="s">
        <v>61</v>
      </c>
      <c r="H1">
        <v>1</v>
      </c>
      <c r="N1" s="68" t="s">
        <v>104</v>
      </c>
    </row>
    <row r="2" spans="1:14" x14ac:dyDescent="0.25">
      <c r="A2" s="13" t="s">
        <v>62</v>
      </c>
      <c r="H2">
        <v>5</v>
      </c>
      <c r="N2" s="70" t="s">
        <v>86</v>
      </c>
    </row>
    <row r="3" spans="1:14" x14ac:dyDescent="0.25">
      <c r="A3" s="13" t="s">
        <v>67</v>
      </c>
      <c r="H3">
        <v>10</v>
      </c>
      <c r="N3" s="70" t="s">
        <v>87</v>
      </c>
    </row>
    <row r="4" spans="1:14" x14ac:dyDescent="0.25">
      <c r="A4" s="13" t="s">
        <v>63</v>
      </c>
      <c r="H4">
        <v>25</v>
      </c>
      <c r="N4" s="70" t="s">
        <v>88</v>
      </c>
    </row>
    <row r="5" spans="1:14" x14ac:dyDescent="0.25">
      <c r="A5" s="13" t="s">
        <v>64</v>
      </c>
      <c r="H5">
        <v>50</v>
      </c>
      <c r="N5" s="70" t="s">
        <v>89</v>
      </c>
    </row>
    <row r="6" spans="1:14" x14ac:dyDescent="0.25">
      <c r="A6" s="13" t="s">
        <v>65</v>
      </c>
      <c r="H6">
        <v>100</v>
      </c>
      <c r="N6" s="70" t="s">
        <v>90</v>
      </c>
    </row>
    <row r="7" spans="1:14" x14ac:dyDescent="0.25">
      <c r="A7" s="13" t="s">
        <v>66</v>
      </c>
      <c r="H7">
        <v>150</v>
      </c>
      <c r="N7" s="70" t="s">
        <v>91</v>
      </c>
    </row>
    <row r="8" spans="1:14" x14ac:dyDescent="0.25">
      <c r="A8" s="11" t="s">
        <v>68</v>
      </c>
      <c r="H8">
        <v>200</v>
      </c>
      <c r="N8" s="70" t="s">
        <v>92</v>
      </c>
    </row>
    <row r="9" spans="1:14" x14ac:dyDescent="0.25">
      <c r="A9" s="13" t="s">
        <v>69</v>
      </c>
      <c r="H9">
        <v>250</v>
      </c>
      <c r="N9" s="70" t="s">
        <v>93</v>
      </c>
    </row>
    <row r="10" spans="1:14" x14ac:dyDescent="0.25">
      <c r="A10" s="11" t="s">
        <v>8</v>
      </c>
      <c r="H10">
        <v>300</v>
      </c>
      <c r="N10" s="70" t="s">
        <v>94</v>
      </c>
    </row>
    <row r="11" spans="1:14" x14ac:dyDescent="0.25">
      <c r="H11">
        <v>350</v>
      </c>
      <c r="N11" s="70" t="s">
        <v>95</v>
      </c>
    </row>
    <row r="12" spans="1:14" x14ac:dyDescent="0.25">
      <c r="H12">
        <v>400</v>
      </c>
      <c r="N12" s="70" t="s">
        <v>96</v>
      </c>
    </row>
    <row r="13" spans="1:14" x14ac:dyDescent="0.25">
      <c r="H13">
        <v>450</v>
      </c>
      <c r="N13" s="70" t="s">
        <v>97</v>
      </c>
    </row>
    <row r="14" spans="1:14" x14ac:dyDescent="0.25">
      <c r="H14">
        <v>500</v>
      </c>
      <c r="N14" s="70" t="s">
        <v>98</v>
      </c>
    </row>
    <row r="15" spans="1:14" x14ac:dyDescent="0.25">
      <c r="H15">
        <v>550</v>
      </c>
      <c r="N15" s="70" t="s">
        <v>99</v>
      </c>
    </row>
    <row r="16" spans="1:14" x14ac:dyDescent="0.25">
      <c r="H16">
        <v>600</v>
      </c>
      <c r="N16" s="70" t="s">
        <v>100</v>
      </c>
    </row>
    <row r="17" spans="8:14" x14ac:dyDescent="0.25">
      <c r="H17">
        <v>650</v>
      </c>
      <c r="N17" s="70" t="s">
        <v>101</v>
      </c>
    </row>
    <row r="18" spans="8:14" x14ac:dyDescent="0.25">
      <c r="H18">
        <v>700</v>
      </c>
      <c r="N18" s="70" t="s">
        <v>102</v>
      </c>
    </row>
    <row r="19" spans="8:14" x14ac:dyDescent="0.25">
      <c r="H19">
        <v>750</v>
      </c>
      <c r="N19" s="70" t="s">
        <v>103</v>
      </c>
    </row>
    <row r="20" spans="8:14" x14ac:dyDescent="0.25">
      <c r="H20">
        <v>800</v>
      </c>
      <c r="N20" s="7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sqref="A1:I1"/>
    </sheetView>
  </sheetViews>
  <sheetFormatPr defaultRowHeight="15" x14ac:dyDescent="0.25"/>
  <sheetData>
    <row r="1" spans="1:24" x14ac:dyDescent="0.25">
      <c r="A1">
        <v>6.5019573693121779E-2</v>
      </c>
      <c r="B1">
        <v>2508.0908830574381</v>
      </c>
      <c r="C1">
        <v>21.929029913363166</v>
      </c>
      <c r="D1">
        <v>231.52572055000959</v>
      </c>
      <c r="E1">
        <v>121.38018909255804</v>
      </c>
      <c r="F1">
        <v>241.96236773641397</v>
      </c>
      <c r="G1">
        <v>216.14497580657977</v>
      </c>
      <c r="H1">
        <v>66.062896928362775</v>
      </c>
      <c r="I1">
        <v>58.891472163087975</v>
      </c>
    </row>
    <row r="2" spans="1:24" x14ac:dyDescent="0.25">
      <c r="A2">
        <v>0.15981663310633737</v>
      </c>
      <c r="B2">
        <v>82.30298751398054</v>
      </c>
      <c r="C2">
        <v>29.560343977340583</v>
      </c>
      <c r="D2">
        <v>36.083754185453849</v>
      </c>
      <c r="E2">
        <v>39.094306447495221</v>
      </c>
      <c r="F2">
        <v>17.6876668927755</v>
      </c>
      <c r="G2">
        <v>40.197158658042277</v>
      </c>
      <c r="H2">
        <v>28.550431143687373</v>
      </c>
      <c r="I2">
        <v>26.475009232398943</v>
      </c>
    </row>
    <row r="4" spans="1:24" x14ac:dyDescent="0.25">
      <c r="L4" s="27"/>
    </row>
    <row r="5" spans="1:24" x14ac:dyDescent="0.25">
      <c r="P5" s="42">
        <v>0.68029399999999995</v>
      </c>
      <c r="Q5" s="42">
        <v>14.36734</v>
      </c>
      <c r="R5" s="42">
        <v>53.357640000000004</v>
      </c>
      <c r="S5" s="42">
        <v>24.927990000000001</v>
      </c>
      <c r="T5" s="42">
        <v>27.509250000000002</v>
      </c>
      <c r="U5" s="42">
        <v>15.301310000000001</v>
      </c>
      <c r="V5" s="42">
        <v>27.438300000000002</v>
      </c>
      <c r="W5" s="42">
        <v>35.873829999999998</v>
      </c>
      <c r="X5" s="42">
        <v>21.671289999999999</v>
      </c>
    </row>
    <row r="6" spans="1:24" x14ac:dyDescent="0.25">
      <c r="P6" s="42">
        <v>0.31323899999999999</v>
      </c>
      <c r="Q6" s="42">
        <v>24.631589999999999</v>
      </c>
      <c r="R6" s="42">
        <v>32.5351</v>
      </c>
      <c r="S6" s="42">
        <v>25.22383</v>
      </c>
      <c r="T6" s="42">
        <v>29.80743</v>
      </c>
      <c r="U6" s="42">
        <v>16.616140000000001</v>
      </c>
      <c r="V6" s="42">
        <v>27.21386</v>
      </c>
      <c r="W6" s="42">
        <v>27.611440000000002</v>
      </c>
      <c r="X6" s="42">
        <v>18.486730000000001</v>
      </c>
    </row>
    <row r="7" spans="1:24" x14ac:dyDescent="0.25">
      <c r="P7" s="42">
        <v>0.26703500000000002</v>
      </c>
      <c r="Q7" s="42">
        <v>11.671760000000001</v>
      </c>
      <c r="R7" s="42">
        <v>14.04162</v>
      </c>
      <c r="S7" s="42">
        <v>20.40061</v>
      </c>
      <c r="T7" s="42">
        <v>21.494890000000002</v>
      </c>
      <c r="U7" s="42">
        <v>16.362919999999999</v>
      </c>
      <c r="V7" s="42">
        <v>18.332920000000001</v>
      </c>
      <c r="W7" s="42">
        <v>20.449649999999998</v>
      </c>
      <c r="X7" s="42">
        <v>17.398769999999999</v>
      </c>
    </row>
    <row r="8" spans="1:24" x14ac:dyDescent="0.25">
      <c r="P8" s="42">
        <v>0.35930200000000001</v>
      </c>
      <c r="Q8" s="42">
        <v>4.2178009999999997</v>
      </c>
      <c r="R8" s="42">
        <v>18.622250000000001</v>
      </c>
      <c r="S8" s="42">
        <v>10.8209</v>
      </c>
      <c r="T8" s="42">
        <v>10.4069</v>
      </c>
      <c r="U8" s="42">
        <v>7.1574400000000002</v>
      </c>
      <c r="V8" s="42">
        <v>10.87673</v>
      </c>
      <c r="W8" s="42">
        <v>15.77364</v>
      </c>
      <c r="X8" s="42">
        <v>14.665559999999999</v>
      </c>
    </row>
    <row r="9" spans="1:24" x14ac:dyDescent="0.25">
      <c r="P9" s="42">
        <v>0.34387400000000001</v>
      </c>
      <c r="Q9" s="42">
        <v>7.9991050000000001</v>
      </c>
      <c r="R9" s="42">
        <v>62.363979999999998</v>
      </c>
      <c r="S9" s="42">
        <v>8.5952439999999992</v>
      </c>
      <c r="T9" s="42">
        <v>11.201169999999999</v>
      </c>
      <c r="U9" s="42">
        <v>4.172085</v>
      </c>
      <c r="V9" s="42">
        <v>12.52872</v>
      </c>
      <c r="W9" s="42">
        <v>16.52225</v>
      </c>
      <c r="X9" s="42">
        <v>16.912320000000001</v>
      </c>
    </row>
    <row r="10" spans="1:24" x14ac:dyDescent="0.25">
      <c r="P10" s="42">
        <v>0.335067</v>
      </c>
      <c r="Q10" s="42">
        <v>3.5622069999999999</v>
      </c>
      <c r="R10" s="42">
        <v>70.772999999999996</v>
      </c>
      <c r="S10" s="42">
        <v>4.4109420000000004</v>
      </c>
      <c r="T10" s="42">
        <v>5.702108</v>
      </c>
      <c r="U10" s="42">
        <v>1.9560439999999999</v>
      </c>
      <c r="V10" s="42">
        <v>7.2661790000000002</v>
      </c>
      <c r="W10" s="42">
        <v>11.26384</v>
      </c>
      <c r="X10" s="42">
        <v>11.576589999999999</v>
      </c>
    </row>
    <row r="11" spans="1:24" x14ac:dyDescent="0.25">
      <c r="P11" s="42">
        <v>0.45284400000000002</v>
      </c>
      <c r="Q11" s="42">
        <v>1.7726329999999999</v>
      </c>
      <c r="R11" s="42">
        <v>35.461190000000002</v>
      </c>
      <c r="S11" s="42">
        <v>4.984934</v>
      </c>
      <c r="T11" s="42">
        <v>4.5795250000000003</v>
      </c>
      <c r="U11" s="42">
        <v>2.542027</v>
      </c>
      <c r="V11" s="42">
        <v>6.3714459999999997</v>
      </c>
      <c r="W11" s="42">
        <v>11.6691</v>
      </c>
      <c r="X11" s="42">
        <v>12.36679</v>
      </c>
    </row>
    <row r="17" spans="13:20" x14ac:dyDescent="0.25">
      <c r="M17" t="s">
        <v>61</v>
      </c>
      <c r="N17" s="42">
        <v>0.68029399999999995</v>
      </c>
      <c r="O17" s="42">
        <v>0.31323899999999999</v>
      </c>
      <c r="P17" s="42">
        <v>0.26703500000000002</v>
      </c>
      <c r="Q17" s="42">
        <v>0.35930200000000001</v>
      </c>
      <c r="R17" s="42">
        <v>0.34387400000000001</v>
      </c>
      <c r="S17" s="42">
        <v>0.335067</v>
      </c>
      <c r="T17" s="42">
        <v>0.45284400000000002</v>
      </c>
    </row>
    <row r="18" spans="13:20" ht="30" x14ac:dyDescent="0.25">
      <c r="M18" s="38" t="s">
        <v>62</v>
      </c>
      <c r="N18" s="42">
        <v>14.36734</v>
      </c>
      <c r="O18" s="42">
        <v>24.631589999999999</v>
      </c>
      <c r="P18" s="42">
        <v>11.671760000000001</v>
      </c>
      <c r="Q18" s="42">
        <v>4.2178009999999997</v>
      </c>
      <c r="R18" s="42">
        <v>7.9991050000000001</v>
      </c>
      <c r="S18" s="42">
        <v>3.5622069999999999</v>
      </c>
      <c r="T18" s="42">
        <v>1.7726329999999999</v>
      </c>
    </row>
    <row r="19" spans="13:20" ht="45" x14ac:dyDescent="0.25">
      <c r="M19" s="38" t="s">
        <v>67</v>
      </c>
      <c r="N19" s="42">
        <v>53.357640000000004</v>
      </c>
      <c r="O19" s="42">
        <v>32.5351</v>
      </c>
      <c r="P19" s="42">
        <v>14.04162</v>
      </c>
      <c r="Q19" s="42">
        <v>18.622250000000001</v>
      </c>
      <c r="R19" s="42">
        <v>62.363979999999998</v>
      </c>
      <c r="S19" s="42">
        <v>70.772999999999996</v>
      </c>
      <c r="T19" s="42">
        <v>35.461190000000002</v>
      </c>
    </row>
    <row r="20" spans="13:20" ht="45" x14ac:dyDescent="0.25">
      <c r="M20" s="38" t="s">
        <v>63</v>
      </c>
      <c r="N20" s="42">
        <v>24.927990000000001</v>
      </c>
      <c r="O20" s="42">
        <v>25.22383</v>
      </c>
      <c r="P20" s="42">
        <v>20.40061</v>
      </c>
      <c r="Q20" s="42">
        <v>10.8209</v>
      </c>
      <c r="R20" s="42">
        <v>8.5952439999999992</v>
      </c>
      <c r="S20" s="42">
        <v>4.4109420000000004</v>
      </c>
      <c r="T20" s="42">
        <v>4.984934</v>
      </c>
    </row>
    <row r="21" spans="13:20" ht="30" x14ac:dyDescent="0.25">
      <c r="M21" s="38" t="s">
        <v>64</v>
      </c>
      <c r="N21" s="42">
        <v>27.509250000000002</v>
      </c>
      <c r="O21" s="42">
        <v>29.80743</v>
      </c>
      <c r="P21" s="42">
        <v>21.494890000000002</v>
      </c>
      <c r="Q21" s="42">
        <v>10.4069</v>
      </c>
      <c r="R21" s="42">
        <v>11.201169999999999</v>
      </c>
      <c r="S21" s="42">
        <v>5.702108</v>
      </c>
      <c r="T21" s="42">
        <v>4.5795250000000003</v>
      </c>
    </row>
    <row r="22" spans="13:20" ht="60" x14ac:dyDescent="0.25">
      <c r="M22" s="38" t="s">
        <v>65</v>
      </c>
      <c r="N22" s="42">
        <v>15.301310000000001</v>
      </c>
      <c r="O22" s="42">
        <v>16.616140000000001</v>
      </c>
      <c r="P22" s="42">
        <v>16.362919999999999</v>
      </c>
      <c r="Q22" s="42">
        <v>7.1574400000000002</v>
      </c>
      <c r="R22" s="42">
        <v>4.172085</v>
      </c>
      <c r="S22" s="42">
        <v>1.9560439999999999</v>
      </c>
      <c r="T22" s="42">
        <v>2.542027</v>
      </c>
    </row>
    <row r="23" spans="13:20" ht="60" x14ac:dyDescent="0.25">
      <c r="M23" s="38" t="s">
        <v>66</v>
      </c>
      <c r="N23" s="42">
        <v>27.438300000000002</v>
      </c>
      <c r="O23" s="42">
        <v>27.21386</v>
      </c>
      <c r="P23" s="42">
        <v>18.332920000000001</v>
      </c>
      <c r="Q23" s="42">
        <v>10.87673</v>
      </c>
      <c r="R23" s="42">
        <v>12.52872</v>
      </c>
      <c r="S23" s="42">
        <v>7.2661790000000002</v>
      </c>
      <c r="T23" s="42">
        <v>6.3714459999999997</v>
      </c>
    </row>
    <row r="24" spans="13:20" ht="60" x14ac:dyDescent="0.25">
      <c r="M24" s="39" t="s">
        <v>68</v>
      </c>
      <c r="N24" s="42">
        <v>35.873829999999998</v>
      </c>
      <c r="O24" s="42">
        <v>27.611440000000002</v>
      </c>
      <c r="P24" s="42">
        <v>20.449649999999998</v>
      </c>
      <c r="Q24" s="42">
        <v>15.77364</v>
      </c>
      <c r="R24" s="42">
        <v>16.52225</v>
      </c>
      <c r="S24" s="42">
        <v>11.26384</v>
      </c>
      <c r="T24" s="42">
        <v>11.6691</v>
      </c>
    </row>
    <row r="25" spans="13:20" ht="45" x14ac:dyDescent="0.25">
      <c r="M25" s="38" t="s">
        <v>69</v>
      </c>
      <c r="N25" s="42">
        <v>21.671289999999999</v>
      </c>
      <c r="O25" s="42">
        <v>18.486730000000001</v>
      </c>
      <c r="P25" s="42">
        <v>17.398769999999999</v>
      </c>
      <c r="Q25" s="42">
        <v>14.665559999999999</v>
      </c>
      <c r="R25" s="42">
        <v>16.912320000000001</v>
      </c>
      <c r="S25" s="42">
        <v>11.576589999999999</v>
      </c>
      <c r="T25" s="42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40">
        <v>16000</v>
      </c>
      <c r="M5" s="40">
        <v>27900</v>
      </c>
      <c r="N5" s="40">
        <v>36500</v>
      </c>
      <c r="O5" s="40">
        <v>49600</v>
      </c>
      <c r="P5" s="40">
        <v>57100</v>
      </c>
      <c r="Q5" s="40">
        <v>60000</v>
      </c>
      <c r="R5" s="41">
        <v>76600</v>
      </c>
    </row>
    <row r="6" spans="11:18" x14ac:dyDescent="0.25">
      <c r="K6" s="37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8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8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8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8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8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8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9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8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31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32" t="s">
        <v>77</v>
      </c>
      <c r="L19" s="34">
        <v>1.1000000000000001E-3</v>
      </c>
      <c r="M19" s="34">
        <v>8.0000000000000004E-4</v>
      </c>
      <c r="N19" s="34">
        <v>6.9999999999999999E-4</v>
      </c>
      <c r="O19" s="34">
        <v>6.4000000000000005E-4</v>
      </c>
      <c r="P19" s="34">
        <v>5.8E-4</v>
      </c>
      <c r="Q19" s="34">
        <v>5.6999999999999998E-4</v>
      </c>
      <c r="R19" s="36">
        <v>3.8999999999999999E-4</v>
      </c>
    </row>
    <row r="20" spans="6:18" ht="26.25" thickBot="1" x14ac:dyDescent="0.3">
      <c r="K20" s="32" t="s">
        <v>78</v>
      </c>
      <c r="L20" s="34">
        <v>7.46E-2</v>
      </c>
      <c r="M20" s="34">
        <v>5.62E-2</v>
      </c>
      <c r="N20" s="34">
        <v>4.9000000000000002E-2</v>
      </c>
      <c r="O20" s="34">
        <v>4.1799999999999997E-2</v>
      </c>
      <c r="P20" s="34">
        <v>3.918E-2</v>
      </c>
      <c r="Q20" s="34">
        <v>3.7999999999999999E-2</v>
      </c>
      <c r="R20" s="36">
        <v>2.0400000000000001E-2</v>
      </c>
    </row>
    <row r="21" spans="6:18" ht="26.25" thickBot="1" x14ac:dyDescent="0.3">
      <c r="K21" s="32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7" t="s">
        <v>84</v>
      </c>
      <c r="G27" s="48">
        <v>16000</v>
      </c>
      <c r="H27" s="48">
        <v>27900</v>
      </c>
      <c r="I27" s="48">
        <v>36500</v>
      </c>
      <c r="J27" s="48">
        <v>49600</v>
      </c>
      <c r="K27" s="48">
        <v>57100</v>
      </c>
      <c r="L27" s="48">
        <v>60000</v>
      </c>
      <c r="M27" s="48">
        <v>76600</v>
      </c>
    </row>
    <row r="28" spans="6:18" ht="15.75" thickBot="1" x14ac:dyDescent="0.3">
      <c r="F28" s="49"/>
      <c r="G28" s="85" t="s">
        <v>85</v>
      </c>
      <c r="H28" s="86"/>
      <c r="I28" s="86"/>
      <c r="J28" s="86"/>
      <c r="K28" s="86"/>
      <c r="L28" s="86"/>
      <c r="M28" s="87"/>
    </row>
    <row r="29" spans="6:18" ht="15.75" thickBot="1" x14ac:dyDescent="0.3">
      <c r="F29" s="50" t="s">
        <v>76</v>
      </c>
      <c r="G29" s="51">
        <v>1.146E-2</v>
      </c>
      <c r="H29" s="51">
        <v>8.4089999999999998E-3</v>
      </c>
      <c r="I29" s="51">
        <v>7.2880000000000002E-3</v>
      </c>
      <c r="J29" s="51">
        <v>5.7679999999999997E-3</v>
      </c>
      <c r="K29" s="51">
        <v>4.3639999999999998E-3</v>
      </c>
      <c r="L29" s="51">
        <v>3.885E-3</v>
      </c>
      <c r="M29" s="51">
        <v>3.1909999999999998E-3</v>
      </c>
    </row>
    <row r="30" spans="6:18" ht="26.25" thickBot="1" x14ac:dyDescent="0.3">
      <c r="F30" s="50" t="s">
        <v>62</v>
      </c>
      <c r="G30" s="51">
        <v>7.4999999999999997E-2</v>
      </c>
      <c r="H30" s="51">
        <v>5.9499999999999997E-2</v>
      </c>
      <c r="I30" s="51">
        <v>5.2900000000000003E-2</v>
      </c>
      <c r="J30" s="51">
        <v>4.6210000000000001E-2</v>
      </c>
      <c r="K30" s="51">
        <v>4.3380000000000002E-2</v>
      </c>
      <c r="L30" s="51">
        <v>4.2430000000000002E-2</v>
      </c>
      <c r="M30" s="51">
        <v>1.941E-3</v>
      </c>
    </row>
    <row r="31" spans="6:18" ht="26.25" thickBot="1" x14ac:dyDescent="0.3">
      <c r="F31" s="50" t="s">
        <v>67</v>
      </c>
      <c r="G31" s="51">
        <v>3.8999999999999998E-3</v>
      </c>
      <c r="H31" s="51">
        <v>2.8999999999999998E-3</v>
      </c>
      <c r="I31" s="51">
        <v>2.5790000000000001E-3</v>
      </c>
      <c r="J31" s="51">
        <v>2.2200000000000002E-3</v>
      </c>
      <c r="K31" s="51">
        <v>2E-3</v>
      </c>
      <c r="L31" s="51">
        <v>1.9980000000000002E-3</v>
      </c>
      <c r="M31" s="51">
        <v>1.1000000000000001E-3</v>
      </c>
    </row>
    <row r="32" spans="6:18" ht="39" thickBot="1" x14ac:dyDescent="0.3">
      <c r="F32" s="50" t="s">
        <v>63</v>
      </c>
      <c r="G32" s="51">
        <v>3.4130000000000001E-2</v>
      </c>
      <c r="H32" s="51">
        <v>2.5899999999999999E-2</v>
      </c>
      <c r="I32" s="51">
        <v>2.2710000000000001E-2</v>
      </c>
      <c r="J32" s="51">
        <v>1.95E-2</v>
      </c>
      <c r="K32" s="51">
        <v>1.8180000000000002E-2</v>
      </c>
      <c r="L32" s="51">
        <v>1.7739999999999999E-2</v>
      </c>
      <c r="M32" s="51">
        <v>4.8999999999999998E-3</v>
      </c>
    </row>
    <row r="33" spans="6:13" ht="26.25" thickBot="1" x14ac:dyDescent="0.3">
      <c r="F33" s="50" t="s">
        <v>64</v>
      </c>
      <c r="G33" s="51">
        <v>3.7019999999999997E-2</v>
      </c>
      <c r="H33" s="51">
        <v>2.818E-2</v>
      </c>
      <c r="I33" s="51">
        <v>2.4639999999999999E-2</v>
      </c>
      <c r="J33" s="51">
        <v>2.12E-2</v>
      </c>
      <c r="K33" s="51">
        <v>1.9789999999999999E-2</v>
      </c>
      <c r="L33" s="51">
        <v>1.9269999999999999E-2</v>
      </c>
      <c r="M33" s="51">
        <v>6.3099999999999996E-3</v>
      </c>
    </row>
    <row r="34" spans="6:13" ht="51.75" thickBot="1" x14ac:dyDescent="0.3">
      <c r="F34" s="50" t="s">
        <v>65</v>
      </c>
      <c r="G34" s="51">
        <v>5.4809999999999998E-2</v>
      </c>
      <c r="H34" s="51">
        <v>4.2220000000000001E-2</v>
      </c>
      <c r="I34" s="51">
        <v>3.7100000000000001E-2</v>
      </c>
      <c r="J34" s="51">
        <v>3.2000000000000001E-2</v>
      </c>
      <c r="K34" s="51">
        <v>2.9940000000000001E-2</v>
      </c>
      <c r="L34" s="51">
        <v>2.92E-2</v>
      </c>
      <c r="M34" s="51">
        <v>4.5199999999999997E-3</v>
      </c>
    </row>
    <row r="35" spans="6:13" ht="39" thickBot="1" x14ac:dyDescent="0.3">
      <c r="F35" s="50" t="s">
        <v>66</v>
      </c>
      <c r="G35" s="51">
        <v>2.726E-2</v>
      </c>
      <c r="H35" s="51">
        <v>2.06E-2</v>
      </c>
      <c r="I35" s="51">
        <v>1.8069999999999999E-2</v>
      </c>
      <c r="J35" s="51">
        <v>1.5509999999999999E-2</v>
      </c>
      <c r="K35" s="51">
        <v>1.447E-2</v>
      </c>
      <c r="L35" s="51">
        <v>1.41E-2</v>
      </c>
      <c r="M35" s="51">
        <v>6.4000000000000003E-3</v>
      </c>
    </row>
    <row r="36" spans="6:13" ht="51.75" thickBot="1" x14ac:dyDescent="0.3">
      <c r="F36" s="50" t="s">
        <v>68</v>
      </c>
      <c r="G36" s="51">
        <v>1.4800000000000001E-2</v>
      </c>
      <c r="H36" s="51">
        <v>1.12E-2</v>
      </c>
      <c r="I36" s="51">
        <v>9.7900000000000001E-3</v>
      </c>
      <c r="J36" s="51">
        <v>8.3899999999999999E-3</v>
      </c>
      <c r="K36" s="51">
        <v>7.8189999999999996E-3</v>
      </c>
      <c r="L36" s="51">
        <v>7.62E-3</v>
      </c>
      <c r="M36" s="51">
        <v>4.2069999999999998E-3</v>
      </c>
    </row>
    <row r="37" spans="6:13" ht="26.25" thickBot="1" x14ac:dyDescent="0.3">
      <c r="F37" s="50" t="s">
        <v>69</v>
      </c>
      <c r="G37" s="52">
        <v>1.0999999999999999E-2</v>
      </c>
      <c r="H37" s="52">
        <v>8.3999999999999995E-3</v>
      </c>
      <c r="I37" s="52">
        <v>7.3600000000000002E-3</v>
      </c>
      <c r="J37" s="52">
        <v>6.3E-3</v>
      </c>
      <c r="K37" s="52">
        <v>5.7999999999999996E-3</v>
      </c>
      <c r="L37" s="52">
        <v>5.7000000000000002E-3</v>
      </c>
      <c r="M37" s="52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31" t="s">
        <v>76</v>
      </c>
      <c r="B1" s="32" t="s">
        <v>77</v>
      </c>
      <c r="C1" s="32" t="s">
        <v>78</v>
      </c>
      <c r="D1" s="32" t="s">
        <v>79</v>
      </c>
      <c r="E1" s="32" t="s">
        <v>80</v>
      </c>
    </row>
    <row r="2" spans="1:17" ht="15.75" thickBot="1" x14ac:dyDescent="0.3">
      <c r="A2" s="33">
        <v>1.051031378</v>
      </c>
      <c r="B2" s="34">
        <v>0.25</v>
      </c>
      <c r="C2" s="34">
        <v>4</v>
      </c>
      <c r="D2" s="34">
        <v>0.53800000000000003</v>
      </c>
      <c r="E2" s="34">
        <v>1.4670000000000001</v>
      </c>
    </row>
    <row r="3" spans="1:17" ht="15.75" thickBot="1" x14ac:dyDescent="0.3">
      <c r="A3" s="33">
        <v>0.225274538</v>
      </c>
      <c r="B3" s="34">
        <v>4.4999999999999998E-2</v>
      </c>
      <c r="C3" s="34">
        <v>1.0620000000000001</v>
      </c>
      <c r="D3" s="34">
        <v>7.0000000000000007E-2</v>
      </c>
      <c r="E3" s="34">
        <v>0.23400000000000001</v>
      </c>
    </row>
    <row r="4" spans="1:17" ht="15.75" thickBot="1" x14ac:dyDescent="0.3">
      <c r="A4" s="33">
        <v>0.110535912</v>
      </c>
      <c r="B4" s="34">
        <v>1.5599999999999999E-2</v>
      </c>
      <c r="C4" s="34">
        <v>0.36499999999999999</v>
      </c>
      <c r="D4" s="34">
        <v>2.4799999999999999E-2</v>
      </c>
      <c r="E4" s="34">
        <v>8.3000000000000004E-2</v>
      </c>
    </row>
    <row r="5" spans="1:17" ht="15.75" thickBot="1" x14ac:dyDescent="0.3">
      <c r="A5" s="33">
        <v>5.8002663000000003E-2</v>
      </c>
      <c r="B5" s="34">
        <v>8.9999999999999993E-3</v>
      </c>
      <c r="C5" s="34">
        <v>0.23100000000000001</v>
      </c>
      <c r="D5" s="34">
        <v>1.54E-2</v>
      </c>
      <c r="E5" s="34">
        <v>5.0999999999999997E-2</v>
      </c>
    </row>
    <row r="6" spans="1:17" ht="15.75" thickBot="1" x14ac:dyDescent="0.3">
      <c r="A6" s="33">
        <v>3.4605404999999999E-2</v>
      </c>
      <c r="B6" s="34">
        <v>7.0000000000000001E-3</v>
      </c>
      <c r="C6" s="34">
        <v>0.16900000000000001</v>
      </c>
      <c r="D6" s="34">
        <v>1.1299999999999999E-2</v>
      </c>
      <c r="E6" s="34">
        <v>3.6999999999999998E-2</v>
      </c>
    </row>
    <row r="7" spans="1:17" ht="15.75" thickBot="1" x14ac:dyDescent="0.3">
      <c r="A7" s="33">
        <v>2.1080000000000002E-2</v>
      </c>
      <c r="B7" s="34">
        <v>6.0000000000000001E-3</v>
      </c>
      <c r="C7" s="34">
        <v>0.14000000000000001</v>
      </c>
      <c r="D7" s="34">
        <v>8.9999999999999993E-3</v>
      </c>
      <c r="E7" s="34">
        <v>0.03</v>
      </c>
    </row>
    <row r="8" spans="1:17" ht="15.75" thickBot="1" x14ac:dyDescent="0.3">
      <c r="A8" s="35">
        <v>2.0655E-2</v>
      </c>
      <c r="B8" s="36">
        <v>5.0000000000000001E-3</v>
      </c>
      <c r="C8" s="36">
        <v>0.124</v>
      </c>
      <c r="D8" s="36">
        <v>8.0000000000000002E-3</v>
      </c>
      <c r="E8" s="36">
        <v>2.6700000000000002E-2</v>
      </c>
    </row>
    <row r="10" spans="1:17" x14ac:dyDescent="0.25">
      <c r="F10" t="s">
        <v>81</v>
      </c>
      <c r="G10" s="40">
        <v>210</v>
      </c>
      <c r="H10" s="40">
        <v>1175</v>
      </c>
      <c r="I10" s="40">
        <v>2875</v>
      </c>
      <c r="J10" s="40">
        <v>5275</v>
      </c>
      <c r="K10" s="40">
        <v>7775</v>
      </c>
      <c r="L10" s="40">
        <v>10275</v>
      </c>
      <c r="M10" s="41">
        <v>13775</v>
      </c>
    </row>
    <row r="11" spans="1:17" x14ac:dyDescent="0.25">
      <c r="F11" s="37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8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8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3"/>
    </row>
    <row r="14" spans="1:17" ht="30.75" thickBot="1" x14ac:dyDescent="0.3">
      <c r="F14" s="38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4"/>
    </row>
    <row r="15" spans="1:17" ht="15.75" thickBot="1" x14ac:dyDescent="0.3">
      <c r="F15" s="38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4"/>
    </row>
    <row r="16" spans="1:17" ht="30.75" thickBot="1" x14ac:dyDescent="0.3">
      <c r="F16" s="38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4"/>
    </row>
    <row r="17" spans="6:17" ht="30.75" thickBot="1" x14ac:dyDescent="0.3">
      <c r="F17" s="38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4"/>
    </row>
    <row r="18" spans="6:17" ht="30.75" thickBot="1" x14ac:dyDescent="0.3">
      <c r="F18" s="39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4"/>
    </row>
    <row r="19" spans="6:17" ht="30.75" thickBot="1" x14ac:dyDescent="0.3">
      <c r="F19" s="38" t="s">
        <v>69</v>
      </c>
      <c r="G19" s="43">
        <v>1.4670000000000001</v>
      </c>
      <c r="H19" s="44">
        <v>0.23400000000000001</v>
      </c>
      <c r="I19" s="44">
        <v>8.3000000000000004E-2</v>
      </c>
      <c r="J19" s="44">
        <v>5.0999999999999997E-2</v>
      </c>
      <c r="K19" s="44">
        <v>3.6999999999999998E-2</v>
      </c>
      <c r="L19" s="44">
        <v>0.03</v>
      </c>
      <c r="M19" s="45">
        <v>2.6700000000000002E-2</v>
      </c>
      <c r="Q19" s="45"/>
    </row>
    <row r="22" spans="6:17" ht="15.75" thickBot="1" x14ac:dyDescent="0.3"/>
    <row r="23" spans="6:17" ht="15.75" thickBot="1" x14ac:dyDescent="0.3">
      <c r="F23" s="31" t="s">
        <v>76</v>
      </c>
      <c r="G23" s="33">
        <v>1.051031378</v>
      </c>
      <c r="H23" s="33">
        <v>0.225274538</v>
      </c>
      <c r="I23" s="33">
        <v>0.110535912</v>
      </c>
      <c r="J23" s="33">
        <v>5.8002663000000003E-2</v>
      </c>
      <c r="K23" s="33">
        <v>3.4605404999999999E-2</v>
      </c>
      <c r="L23" s="33">
        <v>2.1080000000000002E-2</v>
      </c>
      <c r="M23" s="35">
        <v>2.0655E-2</v>
      </c>
    </row>
    <row r="24" spans="6:17" ht="26.25" thickBot="1" x14ac:dyDescent="0.3">
      <c r="F24" s="32" t="s">
        <v>77</v>
      </c>
      <c r="G24" s="34">
        <v>0.25</v>
      </c>
      <c r="H24" s="34">
        <v>4.4999999999999998E-2</v>
      </c>
      <c r="I24" s="34">
        <v>1.5599999999999999E-2</v>
      </c>
      <c r="J24" s="34">
        <v>8.9999999999999993E-3</v>
      </c>
      <c r="K24" s="34">
        <v>7.0000000000000001E-3</v>
      </c>
      <c r="L24" s="34">
        <v>6.0000000000000001E-3</v>
      </c>
      <c r="M24" s="36">
        <v>5.0000000000000001E-3</v>
      </c>
    </row>
    <row r="25" spans="6:17" ht="26.25" thickBot="1" x14ac:dyDescent="0.3">
      <c r="F25" s="32" t="s">
        <v>78</v>
      </c>
      <c r="G25" s="34">
        <v>4</v>
      </c>
      <c r="H25" s="34">
        <v>1.0620000000000001</v>
      </c>
      <c r="I25" s="34">
        <v>0.36499999999999999</v>
      </c>
      <c r="J25" s="34">
        <v>0.23100000000000001</v>
      </c>
      <c r="K25" s="34">
        <v>0.16900000000000001</v>
      </c>
      <c r="L25" s="34">
        <v>0.14000000000000001</v>
      </c>
      <c r="M25" s="36">
        <v>0.124</v>
      </c>
    </row>
    <row r="26" spans="6:17" ht="26.25" thickBot="1" x14ac:dyDescent="0.3">
      <c r="F26" s="32" t="s">
        <v>79</v>
      </c>
      <c r="G26" s="34">
        <v>0.53800000000000003</v>
      </c>
      <c r="H26" s="34">
        <v>7.0000000000000007E-2</v>
      </c>
      <c r="I26" s="34">
        <v>2.4799999999999999E-2</v>
      </c>
      <c r="J26" s="34">
        <v>1.54E-2</v>
      </c>
      <c r="K26" s="34">
        <v>1.1299999999999999E-2</v>
      </c>
      <c r="L26" s="34">
        <v>8.9999999999999993E-3</v>
      </c>
      <c r="M26" s="36">
        <v>8.0000000000000002E-3</v>
      </c>
    </row>
    <row r="27" spans="6:17" ht="26.25" thickBot="1" x14ac:dyDescent="0.3">
      <c r="F27" s="32" t="s">
        <v>80</v>
      </c>
      <c r="G27" s="34">
        <v>1.4670000000000001</v>
      </c>
      <c r="H27" s="34">
        <v>0.23400000000000001</v>
      </c>
      <c r="I27" s="34">
        <v>8.3000000000000004E-2</v>
      </c>
      <c r="J27" s="34">
        <v>5.0999999999999997E-2</v>
      </c>
      <c r="K27" s="34">
        <v>3.6999999999999998E-2</v>
      </c>
      <c r="L27" s="34">
        <v>0.03</v>
      </c>
      <c r="M27" s="36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2019-01-10T13:51:03Z</dcterms:modified>
</cp:coreProperties>
</file>