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arch-2020" sheetId="3" r:id="rId1"/>
    <sheet name="Feb-2020" sheetId="2" r:id="rId2"/>
    <sheet name="Sheet1" sheetId="1" r:id="rId3"/>
  </sheets>
  <calcPr calcId="124519"/>
</workbook>
</file>

<file path=xl/calcChain.xml><?xml version="1.0" encoding="utf-8"?>
<calcChain xmlns="http://schemas.openxmlformats.org/spreadsheetml/2006/main">
  <c r="B23" i="3"/>
  <c r="B24"/>
  <c r="B25"/>
  <c r="B26"/>
  <c r="B27"/>
  <c r="B28"/>
  <c r="B29"/>
  <c r="B30"/>
  <c r="B31"/>
  <c r="B32"/>
  <c r="B33"/>
  <c r="B34"/>
  <c r="B22"/>
  <c r="B7"/>
  <c r="B10"/>
  <c r="B13"/>
  <c r="B14"/>
  <c r="B15"/>
  <c r="B16"/>
  <c r="B17"/>
  <c r="B18"/>
  <c r="B19"/>
  <c r="B20"/>
  <c r="B5"/>
  <c r="B24" i="2"/>
  <c r="B25"/>
  <c r="B26"/>
  <c r="B27"/>
  <c r="B28"/>
  <c r="B29"/>
  <c r="B30"/>
  <c r="B31"/>
  <c r="B32"/>
  <c r="B33"/>
  <c r="B6"/>
  <c r="B7"/>
  <c r="B8"/>
  <c r="B9"/>
  <c r="B11"/>
  <c r="B12"/>
  <c r="B13"/>
  <c r="B14"/>
  <c r="B15"/>
  <c r="B16"/>
  <c r="B17"/>
  <c r="B18"/>
  <c r="B19"/>
  <c r="B20"/>
  <c r="B5"/>
  <c r="D8"/>
  <c r="C8" s="1"/>
  <c r="D8" i="3"/>
  <c r="B8" s="1"/>
  <c r="D5"/>
  <c r="D5" i="2"/>
  <c r="D31" i="3"/>
  <c r="C31" s="1"/>
  <c r="D30"/>
  <c r="C30" s="1"/>
  <c r="D27"/>
  <c r="C27" s="1"/>
  <c r="D26"/>
  <c r="C26" s="1"/>
  <c r="D23"/>
  <c r="C23" s="1"/>
  <c r="D22"/>
  <c r="C22" s="1"/>
  <c r="D15"/>
  <c r="D14"/>
  <c r="C14" s="1"/>
  <c r="D11"/>
  <c r="D10"/>
  <c r="C10" s="1"/>
  <c r="D33"/>
  <c r="D32"/>
  <c r="D29"/>
  <c r="D28"/>
  <c r="D25"/>
  <c r="D24"/>
  <c r="D21"/>
  <c r="D20"/>
  <c r="D19"/>
  <c r="D18"/>
  <c r="C18" s="1"/>
  <c r="D17"/>
  <c r="D16"/>
  <c r="D13"/>
  <c r="D12"/>
  <c r="D9"/>
  <c r="B9" s="1"/>
  <c r="D7"/>
  <c r="C7" s="1"/>
  <c r="D6"/>
  <c r="C6" s="1"/>
  <c r="H7" i="1"/>
  <c r="D18" i="2"/>
  <c r="D19"/>
  <c r="D20"/>
  <c r="D17"/>
  <c r="D9"/>
  <c r="D7"/>
  <c r="C6"/>
  <c r="C7"/>
  <c r="C11"/>
  <c r="C12"/>
  <c r="C13"/>
  <c r="C14"/>
  <c r="C15"/>
  <c r="C16"/>
  <c r="C18"/>
  <c r="C19"/>
  <c r="C20"/>
  <c r="C21"/>
  <c r="C22"/>
  <c r="C24"/>
  <c r="C25"/>
  <c r="C26"/>
  <c r="C27"/>
  <c r="C28"/>
  <c r="C29"/>
  <c r="C30"/>
  <c r="C31"/>
  <c r="C32"/>
  <c r="C33"/>
  <c r="C5"/>
  <c r="D6"/>
  <c r="D10"/>
  <c r="C10" s="1"/>
  <c r="D11"/>
  <c r="D12"/>
  <c r="D13"/>
  <c r="D14"/>
  <c r="D15"/>
  <c r="D16"/>
  <c r="D21"/>
  <c r="D22"/>
  <c r="B22" s="1"/>
  <c r="D23"/>
  <c r="B23" s="1"/>
  <c r="D24"/>
  <c r="D25"/>
  <c r="D26"/>
  <c r="D27"/>
  <c r="D28"/>
  <c r="D29"/>
  <c r="D30"/>
  <c r="D31"/>
  <c r="D32"/>
  <c r="D33"/>
  <c r="F13" i="1"/>
  <c r="P40"/>
  <c r="O40"/>
  <c r="N40"/>
  <c r="M40"/>
  <c r="L40"/>
  <c r="K40"/>
  <c r="J40"/>
  <c r="F40"/>
  <c r="D40"/>
  <c r="I40"/>
  <c r="H40"/>
  <c r="G40"/>
  <c r="F34"/>
  <c r="D34"/>
  <c r="F29"/>
  <c r="D29"/>
  <c r="H24"/>
  <c r="G24"/>
  <c r="F24"/>
  <c r="D24"/>
  <c r="F19"/>
  <c r="D19"/>
  <c r="G6"/>
  <c r="F6"/>
  <c r="D6"/>
  <c r="D13"/>
  <c r="B6" i="3" l="1"/>
  <c r="B2"/>
  <c r="C23" i="2"/>
  <c r="B10"/>
  <c r="B2" s="1"/>
  <c r="B21" i="3"/>
  <c r="B21" i="2"/>
  <c r="C15" i="3"/>
  <c r="C32"/>
  <c r="C19"/>
  <c r="C11"/>
  <c r="C8"/>
  <c r="C12"/>
  <c r="C16"/>
  <c r="C20"/>
  <c r="C24"/>
  <c r="C28"/>
  <c r="C5"/>
  <c r="C9"/>
  <c r="C13"/>
  <c r="C17"/>
  <c r="C21"/>
  <c r="C25"/>
  <c r="C29"/>
  <c r="C33"/>
  <c r="C17" i="2"/>
  <c r="C9"/>
  <c r="H6" i="1"/>
</calcChain>
</file>

<file path=xl/sharedStrings.xml><?xml version="1.0" encoding="utf-8"?>
<sst xmlns="http://schemas.openxmlformats.org/spreadsheetml/2006/main" count="238" uniqueCount="83">
  <si>
    <t>Feb,2020</t>
  </si>
  <si>
    <t>Buffer</t>
  </si>
  <si>
    <t>Party</t>
  </si>
  <si>
    <t>Nikko</t>
  </si>
  <si>
    <t>Anmol</t>
  </si>
  <si>
    <t>16 no</t>
  </si>
  <si>
    <t>17 no</t>
  </si>
  <si>
    <t>March,2020</t>
  </si>
  <si>
    <t>Minda</t>
  </si>
  <si>
    <t>5 no</t>
  </si>
  <si>
    <t>6 no</t>
  </si>
  <si>
    <t>buffer</t>
  </si>
  <si>
    <t>FG</t>
  </si>
  <si>
    <t>74000(c) + 31000(a)rejected pcs</t>
  </si>
  <si>
    <t>WIP</t>
  </si>
  <si>
    <t>10000 6 no</t>
  </si>
  <si>
    <t>Sole</t>
  </si>
  <si>
    <t>18 no</t>
  </si>
  <si>
    <t>19 no</t>
  </si>
  <si>
    <t>Gravity</t>
  </si>
  <si>
    <t>29 no</t>
  </si>
  <si>
    <t>30 no</t>
  </si>
  <si>
    <t>33 no</t>
  </si>
  <si>
    <t>34 no</t>
  </si>
  <si>
    <t>Rahul</t>
  </si>
  <si>
    <t>353 no</t>
  </si>
  <si>
    <t>354 no</t>
  </si>
  <si>
    <t>Monga</t>
  </si>
  <si>
    <t>1 no</t>
  </si>
  <si>
    <t>2 no</t>
  </si>
  <si>
    <t>9000 in this 5000 ok and remaining rejection</t>
  </si>
  <si>
    <t>Mahender</t>
  </si>
  <si>
    <t>353 pow</t>
  </si>
  <si>
    <t>354 pow</t>
  </si>
  <si>
    <t>50000, 50000</t>
  </si>
  <si>
    <t>Bosch</t>
  </si>
  <si>
    <t>Screw</t>
  </si>
  <si>
    <t>HJ</t>
  </si>
  <si>
    <t>10 No</t>
  </si>
  <si>
    <t>12 no</t>
  </si>
  <si>
    <t>11 no</t>
  </si>
  <si>
    <t>HT</t>
  </si>
  <si>
    <t>5 mm</t>
  </si>
  <si>
    <t>5mm</t>
  </si>
  <si>
    <t>Subhash ngr</t>
  </si>
  <si>
    <t>10000 29 30</t>
  </si>
  <si>
    <t>5000 P.L</t>
  </si>
  <si>
    <t>China</t>
  </si>
  <si>
    <t>75-80</t>
  </si>
  <si>
    <t>70-75</t>
  </si>
  <si>
    <t>80-85</t>
  </si>
  <si>
    <t>Daag</t>
  </si>
  <si>
    <t>3949 old</t>
  </si>
  <si>
    <t>A/B Group</t>
  </si>
  <si>
    <t>C Group</t>
  </si>
  <si>
    <t>B /A Group</t>
  </si>
  <si>
    <t>31000 Rejected</t>
  </si>
  <si>
    <t>Required</t>
  </si>
  <si>
    <t>Part No</t>
  </si>
  <si>
    <t>5 No</t>
  </si>
  <si>
    <t>6 No</t>
  </si>
  <si>
    <t>16 No</t>
  </si>
  <si>
    <t>17 No</t>
  </si>
  <si>
    <t>18 No</t>
  </si>
  <si>
    <t>19 No</t>
  </si>
  <si>
    <t>29 No</t>
  </si>
  <si>
    <t>30 No</t>
  </si>
  <si>
    <t>33 No</t>
  </si>
  <si>
    <t>34 No</t>
  </si>
  <si>
    <t>353 No Pure</t>
  </si>
  <si>
    <t>354 No Pure</t>
  </si>
  <si>
    <t>353 No Powder</t>
  </si>
  <si>
    <t>354 No Powder</t>
  </si>
  <si>
    <t>1 No</t>
  </si>
  <si>
    <t>2 No</t>
  </si>
  <si>
    <t>11 No</t>
  </si>
  <si>
    <t>12 No</t>
  </si>
  <si>
    <t>F.G</t>
  </si>
  <si>
    <t>Sale</t>
  </si>
  <si>
    <t>Subhash Nagar</t>
  </si>
  <si>
    <t>Remaining F.G After Sale</t>
  </si>
  <si>
    <t>10000 hold</t>
  </si>
  <si>
    <t>Calculation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</si>
</sst>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1" sqref="B11:B12"/>
    </sheetView>
  </sheetViews>
  <sheetFormatPr defaultRowHeight="15"/>
  <cols>
    <col min="1" max="1" width="14.42578125" style="8" bestFit="1" customWidth="1"/>
    <col min="2" max="2" width="14.42578125" style="9" customWidth="1"/>
    <col min="3" max="3" width="10.85546875" style="9" customWidth="1"/>
    <col min="4" max="4" width="14.42578125" style="9" hidden="1" customWidth="1"/>
    <col min="5" max="5" width="14.42578125" customWidth="1"/>
    <col min="7" max="7" width="10.140625" bestFit="1" customWidth="1"/>
    <col min="10" max="10" width="10.140625" bestFit="1" customWidth="1"/>
  </cols>
  <sheetData>
    <row r="1" spans="1:27">
      <c r="A1"/>
      <c r="B1"/>
      <c r="C1"/>
      <c r="D1"/>
    </row>
    <row r="2" spans="1:27" s="8" customFormat="1">
      <c r="A2"/>
      <c r="B2" s="11" t="str">
        <f>CONCATENATE("Disc Required=",-SUM(B5:B20))</f>
        <v>Disc Required=-550000</v>
      </c>
      <c r="C2" s="11" t="s">
        <v>80</v>
      </c>
      <c r="D2"/>
      <c r="J2" s="10" t="s">
        <v>78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s="8" customFormat="1">
      <c r="A3"/>
      <c r="B3" s="11"/>
      <c r="C3" s="11"/>
      <c r="D3"/>
      <c r="E3" s="10" t="s">
        <v>77</v>
      </c>
      <c r="F3" s="10"/>
      <c r="G3" s="10" t="s">
        <v>14</v>
      </c>
      <c r="H3" s="10"/>
      <c r="J3" s="10" t="s">
        <v>3</v>
      </c>
      <c r="K3" s="10"/>
      <c r="L3" s="10" t="s">
        <v>8</v>
      </c>
      <c r="M3" s="10"/>
      <c r="N3" s="10" t="s">
        <v>4</v>
      </c>
      <c r="O3" s="10"/>
      <c r="P3" s="10" t="s">
        <v>19</v>
      </c>
      <c r="Q3" s="10"/>
      <c r="R3" s="10" t="s">
        <v>24</v>
      </c>
      <c r="S3" s="10"/>
      <c r="T3" s="10" t="s">
        <v>16</v>
      </c>
      <c r="U3" s="10"/>
      <c r="V3" s="10" t="s">
        <v>31</v>
      </c>
      <c r="W3" s="10"/>
      <c r="X3" s="10" t="s">
        <v>27</v>
      </c>
      <c r="Y3" s="10"/>
      <c r="Z3" s="10" t="s">
        <v>79</v>
      </c>
      <c r="AA3" s="10"/>
    </row>
    <row r="4" spans="1:27" s="8" customFormat="1">
      <c r="A4" s="8" t="s">
        <v>58</v>
      </c>
      <c r="B4" s="11"/>
      <c r="C4" s="11"/>
      <c r="D4" t="s">
        <v>82</v>
      </c>
      <c r="E4" s="8" t="s">
        <v>53</v>
      </c>
      <c r="F4" s="8" t="s">
        <v>54</v>
      </c>
      <c r="G4" s="8" t="s">
        <v>53</v>
      </c>
      <c r="H4" s="8" t="s">
        <v>54</v>
      </c>
      <c r="I4" s="8" t="s">
        <v>1</v>
      </c>
      <c r="J4" s="8" t="s">
        <v>53</v>
      </c>
      <c r="K4" s="8" t="s">
        <v>54</v>
      </c>
      <c r="L4" s="8" t="s">
        <v>53</v>
      </c>
      <c r="M4" s="8" t="s">
        <v>54</v>
      </c>
      <c r="N4" s="8" t="s">
        <v>53</v>
      </c>
      <c r="O4" s="8" t="s">
        <v>54</v>
      </c>
      <c r="P4" s="8" t="s">
        <v>53</v>
      </c>
      <c r="Q4" s="8" t="s">
        <v>54</v>
      </c>
      <c r="R4" s="8" t="s">
        <v>53</v>
      </c>
      <c r="S4" s="8" t="s">
        <v>54</v>
      </c>
      <c r="T4" s="8" t="s">
        <v>53</v>
      </c>
      <c r="U4" s="8" t="s">
        <v>54</v>
      </c>
      <c r="V4" s="8" t="s">
        <v>53</v>
      </c>
      <c r="W4" s="8" t="s">
        <v>54</v>
      </c>
      <c r="X4" s="8" t="s">
        <v>53</v>
      </c>
      <c r="Y4" s="8" t="s">
        <v>54</v>
      </c>
      <c r="Z4" s="8" t="s">
        <v>53</v>
      </c>
      <c r="AA4" s="8" t="s">
        <v>54</v>
      </c>
    </row>
    <row r="5" spans="1:27" s="8" customFormat="1">
      <c r="A5" s="8" t="s">
        <v>73</v>
      </c>
      <c r="B5" t="str">
        <f>IF(D5&lt;0,-D5,"")</f>
        <v/>
      </c>
      <c r="C5" t="str">
        <f>IF(D5&gt;0,D5,"")</f>
        <v/>
      </c>
      <c r="D5">
        <f>F5+H5-SUM(I5:AA5)</f>
        <v>0</v>
      </c>
      <c r="F5" s="8">
        <v>0</v>
      </c>
    </row>
    <row r="6" spans="1:27" s="8" customFormat="1">
      <c r="A6" s="8" t="s">
        <v>74</v>
      </c>
      <c r="B6" t="str">
        <f t="shared" ref="B6:B20" si="0">IF(D6&lt;0,-D6,"")</f>
        <v/>
      </c>
      <c r="C6">
        <f t="shared" ref="C6:C33" si="1">IF(D6&gt;0,D6,"")</f>
        <v>5000</v>
      </c>
      <c r="D6">
        <f t="shared" ref="D6:D33" si="2">F6+H6-SUM(I6:AA6)</f>
        <v>5000</v>
      </c>
      <c r="F6" s="8">
        <v>5000</v>
      </c>
    </row>
    <row r="7" spans="1:27">
      <c r="A7" s="8" t="s">
        <v>59</v>
      </c>
      <c r="B7" t="str">
        <f t="shared" si="0"/>
        <v/>
      </c>
      <c r="C7">
        <f t="shared" si="1"/>
        <v>59000</v>
      </c>
      <c r="D7">
        <f>E7+G7-SUM(I7:AA7)</f>
        <v>59000</v>
      </c>
      <c r="E7">
        <v>72000</v>
      </c>
      <c r="L7">
        <v>10000</v>
      </c>
      <c r="N7">
        <v>3000</v>
      </c>
    </row>
    <row r="8" spans="1:27">
      <c r="A8" s="8" t="s">
        <v>60</v>
      </c>
      <c r="B8" t="str">
        <f t="shared" si="0"/>
        <v/>
      </c>
      <c r="C8">
        <f t="shared" si="1"/>
        <v>29000</v>
      </c>
      <c r="D8">
        <f>F8-SUM(I8:AA8)</f>
        <v>29000</v>
      </c>
      <c r="E8">
        <v>31000</v>
      </c>
      <c r="F8">
        <v>29000</v>
      </c>
      <c r="H8" t="s">
        <v>81</v>
      </c>
    </row>
    <row r="9" spans="1:27">
      <c r="A9" s="8" t="s">
        <v>61</v>
      </c>
      <c r="B9">
        <f t="shared" si="0"/>
        <v>255000</v>
      </c>
      <c r="C9" t="str">
        <f t="shared" si="1"/>
        <v/>
      </c>
      <c r="D9">
        <f>F9+H9-SUM(I9:AA9)</f>
        <v>-255000</v>
      </c>
      <c r="E9">
        <v>89000</v>
      </c>
      <c r="F9">
        <v>0</v>
      </c>
      <c r="G9">
        <v>100000</v>
      </c>
      <c r="J9">
        <v>0</v>
      </c>
      <c r="K9">
        <v>250000</v>
      </c>
      <c r="O9">
        <v>5000</v>
      </c>
    </row>
    <row r="10" spans="1:27">
      <c r="A10" s="8" t="s">
        <v>62</v>
      </c>
      <c r="B10">
        <f t="shared" si="0"/>
        <v>255000</v>
      </c>
      <c r="C10" t="str">
        <f t="shared" si="1"/>
        <v/>
      </c>
      <c r="D10">
        <f t="shared" si="2"/>
        <v>-255000</v>
      </c>
      <c r="E10">
        <v>56000</v>
      </c>
      <c r="F10">
        <v>0</v>
      </c>
      <c r="G10">
        <v>100000</v>
      </c>
      <c r="J10">
        <v>0</v>
      </c>
      <c r="K10">
        <v>250000</v>
      </c>
      <c r="O10">
        <v>5000</v>
      </c>
    </row>
    <row r="11" spans="1:27">
      <c r="A11" s="8" t="s">
        <v>63</v>
      </c>
      <c r="B11"/>
      <c r="C11" t="str">
        <f t="shared" si="1"/>
        <v/>
      </c>
      <c r="D11">
        <f t="shared" si="2"/>
        <v>-10500</v>
      </c>
      <c r="E11">
        <v>2000</v>
      </c>
      <c r="F11">
        <v>6500</v>
      </c>
      <c r="O11">
        <v>5000</v>
      </c>
      <c r="T11">
        <v>12000</v>
      </c>
    </row>
    <row r="12" spans="1:27">
      <c r="A12" s="8" t="s">
        <v>64</v>
      </c>
      <c r="B12"/>
      <c r="C12" t="str">
        <f t="shared" si="1"/>
        <v/>
      </c>
      <c r="D12">
        <f t="shared" si="2"/>
        <v>-15500</v>
      </c>
      <c r="E12">
        <v>1000</v>
      </c>
      <c r="F12">
        <v>1500</v>
      </c>
      <c r="O12">
        <v>5000</v>
      </c>
      <c r="T12">
        <v>12000</v>
      </c>
    </row>
    <row r="13" spans="1:27">
      <c r="A13" s="8" t="s">
        <v>65</v>
      </c>
      <c r="B13">
        <f t="shared" si="0"/>
        <v>15000</v>
      </c>
      <c r="C13" t="str">
        <f t="shared" si="1"/>
        <v/>
      </c>
      <c r="D13">
        <f t="shared" si="2"/>
        <v>-15000</v>
      </c>
      <c r="F13">
        <v>0</v>
      </c>
      <c r="P13">
        <v>15000</v>
      </c>
    </row>
    <row r="14" spans="1:27">
      <c r="A14" s="8" t="s">
        <v>66</v>
      </c>
      <c r="B14">
        <f t="shared" si="0"/>
        <v>15000</v>
      </c>
      <c r="C14" t="str">
        <f t="shared" si="1"/>
        <v/>
      </c>
      <c r="D14">
        <f t="shared" si="2"/>
        <v>-15000</v>
      </c>
      <c r="F14">
        <v>0</v>
      </c>
      <c r="P14">
        <v>15000</v>
      </c>
    </row>
    <row r="15" spans="1:27">
      <c r="A15" s="8" t="s">
        <v>67</v>
      </c>
      <c r="B15">
        <f t="shared" si="0"/>
        <v>5000</v>
      </c>
      <c r="C15" t="str">
        <f t="shared" si="1"/>
        <v/>
      </c>
      <c r="D15">
        <f t="shared" si="2"/>
        <v>-5000</v>
      </c>
      <c r="P15">
        <v>5000</v>
      </c>
    </row>
    <row r="16" spans="1:27">
      <c r="A16" s="8" t="s">
        <v>68</v>
      </c>
      <c r="B16">
        <f t="shared" si="0"/>
        <v>5000</v>
      </c>
      <c r="C16" t="str">
        <f t="shared" si="1"/>
        <v/>
      </c>
      <c r="D16">
        <f t="shared" si="2"/>
        <v>-5000</v>
      </c>
      <c r="P16">
        <v>5000</v>
      </c>
    </row>
    <row r="17" spans="1:27">
      <c r="A17" s="8" t="s">
        <v>69</v>
      </c>
      <c r="B17" t="str">
        <f t="shared" si="0"/>
        <v/>
      </c>
      <c r="C17">
        <f t="shared" si="1"/>
        <v>21000</v>
      </c>
      <c r="D17">
        <f>E17+G17-SUM(I17:AA17)</f>
        <v>21000</v>
      </c>
      <c r="E17">
        <v>61000</v>
      </c>
      <c r="R17">
        <v>40000</v>
      </c>
    </row>
    <row r="18" spans="1:27">
      <c r="A18" s="8" t="s">
        <v>70</v>
      </c>
      <c r="B18" t="str">
        <f t="shared" si="0"/>
        <v/>
      </c>
      <c r="C18">
        <f t="shared" si="1"/>
        <v>22000</v>
      </c>
      <c r="D18">
        <f t="shared" ref="D18:D20" si="3">E18+G18-SUM(I18:AA18)</f>
        <v>22000</v>
      </c>
      <c r="E18">
        <v>62000</v>
      </c>
      <c r="R18">
        <v>40000</v>
      </c>
    </row>
    <row r="19" spans="1:27">
      <c r="A19" s="8" t="s">
        <v>71</v>
      </c>
      <c r="B19" t="str">
        <f t="shared" si="0"/>
        <v/>
      </c>
      <c r="C19">
        <f t="shared" si="1"/>
        <v>14000</v>
      </c>
      <c r="D19">
        <f t="shared" si="3"/>
        <v>14000</v>
      </c>
      <c r="E19">
        <v>54000</v>
      </c>
      <c r="V19">
        <v>40000</v>
      </c>
    </row>
    <row r="20" spans="1:27">
      <c r="A20" s="8" t="s">
        <v>72</v>
      </c>
      <c r="B20" t="str">
        <f t="shared" si="0"/>
        <v/>
      </c>
      <c r="C20">
        <f t="shared" si="1"/>
        <v>16000</v>
      </c>
      <c r="D20">
        <f t="shared" si="3"/>
        <v>16000</v>
      </c>
      <c r="E20">
        <v>56000</v>
      </c>
      <c r="V20">
        <v>40000</v>
      </c>
    </row>
    <row r="21" spans="1:27">
      <c r="B21" s="8">
        <f>SUM(B22:B33)</f>
        <v>14450</v>
      </c>
      <c r="C21" t="str">
        <f t="shared" si="1"/>
        <v/>
      </c>
      <c r="D21">
        <f t="shared" si="2"/>
        <v>0</v>
      </c>
    </row>
    <row r="22" spans="1:27">
      <c r="A22" s="8" t="s">
        <v>73</v>
      </c>
      <c r="B22">
        <f>IF(D22&lt;0,-D22,"")</f>
        <v>5000</v>
      </c>
      <c r="C22" t="str">
        <f t="shared" si="1"/>
        <v/>
      </c>
      <c r="D22">
        <f t="shared" si="2"/>
        <v>-5000</v>
      </c>
      <c r="F22">
        <v>0</v>
      </c>
      <c r="AA22">
        <v>5000</v>
      </c>
    </row>
    <row r="23" spans="1:27">
      <c r="A23" s="8" t="s">
        <v>74</v>
      </c>
      <c r="B23">
        <f t="shared" ref="B23:B34" si="4">IF(D23&lt;0,-D23,"")</f>
        <v>5000</v>
      </c>
      <c r="C23" t="str">
        <f t="shared" si="1"/>
        <v/>
      </c>
      <c r="D23">
        <f t="shared" si="2"/>
        <v>-5000</v>
      </c>
      <c r="F23">
        <v>0</v>
      </c>
      <c r="AA23">
        <v>5000</v>
      </c>
    </row>
    <row r="24" spans="1:27">
      <c r="A24" s="8" t="s">
        <v>38</v>
      </c>
      <c r="B24" t="str">
        <f t="shared" si="4"/>
        <v/>
      </c>
      <c r="C24">
        <f t="shared" si="1"/>
        <v>2000</v>
      </c>
      <c r="D24">
        <f t="shared" si="2"/>
        <v>2000</v>
      </c>
      <c r="F24">
        <v>7000</v>
      </c>
      <c r="AA24">
        <v>5000</v>
      </c>
    </row>
    <row r="25" spans="1:27">
      <c r="A25" s="8" t="s">
        <v>75</v>
      </c>
      <c r="B25" t="str">
        <f t="shared" si="4"/>
        <v/>
      </c>
      <c r="C25">
        <f t="shared" si="1"/>
        <v>14000</v>
      </c>
      <c r="D25">
        <f t="shared" si="2"/>
        <v>14000</v>
      </c>
      <c r="F25">
        <v>16000</v>
      </c>
      <c r="AA25">
        <v>2000</v>
      </c>
    </row>
    <row r="26" spans="1:27">
      <c r="A26" s="8" t="s">
        <v>76</v>
      </c>
      <c r="B26" t="str">
        <f t="shared" si="4"/>
        <v/>
      </c>
      <c r="C26">
        <f t="shared" si="1"/>
        <v>11000</v>
      </c>
      <c r="D26">
        <f t="shared" si="2"/>
        <v>11000</v>
      </c>
      <c r="F26">
        <v>16000</v>
      </c>
      <c r="AA26">
        <v>5000</v>
      </c>
    </row>
    <row r="27" spans="1:27">
      <c r="A27" s="8" t="s">
        <v>63</v>
      </c>
      <c r="B27" t="str">
        <f t="shared" si="4"/>
        <v/>
      </c>
      <c r="C27">
        <f t="shared" si="1"/>
        <v>140000</v>
      </c>
      <c r="D27">
        <f t="shared" si="2"/>
        <v>140000</v>
      </c>
      <c r="F27">
        <v>160000</v>
      </c>
      <c r="AA27">
        <v>20000</v>
      </c>
    </row>
    <row r="28" spans="1:27">
      <c r="A28" s="8" t="s">
        <v>64</v>
      </c>
      <c r="B28" t="str">
        <f t="shared" si="4"/>
        <v/>
      </c>
      <c r="C28">
        <f t="shared" si="1"/>
        <v>118000</v>
      </c>
      <c r="D28">
        <f t="shared" si="2"/>
        <v>118000</v>
      </c>
      <c r="F28">
        <v>138000</v>
      </c>
      <c r="AA28">
        <v>20000</v>
      </c>
    </row>
    <row r="29" spans="1:27">
      <c r="A29" s="8" t="s">
        <v>42</v>
      </c>
      <c r="B29">
        <f t="shared" si="4"/>
        <v>1450</v>
      </c>
      <c r="C29" t="str">
        <f t="shared" si="1"/>
        <v/>
      </c>
      <c r="D29">
        <f t="shared" si="2"/>
        <v>-1450</v>
      </c>
      <c r="F29">
        <v>550</v>
      </c>
      <c r="AA29">
        <v>2000</v>
      </c>
    </row>
    <row r="30" spans="1:27">
      <c r="A30" s="8" t="s">
        <v>35</v>
      </c>
      <c r="B30" t="str">
        <f t="shared" si="4"/>
        <v/>
      </c>
      <c r="C30">
        <f t="shared" si="1"/>
        <v>7000</v>
      </c>
      <c r="D30">
        <f t="shared" si="2"/>
        <v>7000</v>
      </c>
      <c r="F30">
        <v>12000</v>
      </c>
      <c r="AA30">
        <v>5000</v>
      </c>
    </row>
    <row r="31" spans="1:27">
      <c r="A31" s="8" t="s">
        <v>36</v>
      </c>
      <c r="B31">
        <f t="shared" si="4"/>
        <v>3000</v>
      </c>
      <c r="C31" t="str">
        <f t="shared" si="1"/>
        <v/>
      </c>
      <c r="D31">
        <f t="shared" si="2"/>
        <v>-3000</v>
      </c>
      <c r="F31">
        <v>0</v>
      </c>
      <c r="AA31">
        <v>3000</v>
      </c>
    </row>
    <row r="32" spans="1:27">
      <c r="A32" s="8" t="s">
        <v>37</v>
      </c>
      <c r="B32" t="str">
        <f t="shared" si="4"/>
        <v/>
      </c>
      <c r="C32">
        <f t="shared" si="1"/>
        <v>15000</v>
      </c>
      <c r="D32">
        <f t="shared" si="2"/>
        <v>15000</v>
      </c>
      <c r="F32">
        <v>20000</v>
      </c>
      <c r="AA32">
        <v>5000</v>
      </c>
    </row>
    <row r="33" spans="1:27">
      <c r="A33" s="8" t="s">
        <v>41</v>
      </c>
      <c r="B33" t="str">
        <f t="shared" si="4"/>
        <v/>
      </c>
      <c r="C33" t="str">
        <f t="shared" si="1"/>
        <v/>
      </c>
      <c r="D33">
        <f t="shared" si="2"/>
        <v>0</v>
      </c>
      <c r="F33">
        <v>2000</v>
      </c>
      <c r="AA33">
        <v>2000</v>
      </c>
    </row>
    <row r="34" spans="1:27">
      <c r="B34" t="str">
        <f t="shared" si="4"/>
        <v/>
      </c>
    </row>
  </sheetData>
  <mergeCells count="14">
    <mergeCell ref="T3:U3"/>
    <mergeCell ref="V3:W3"/>
    <mergeCell ref="X3:Y3"/>
    <mergeCell ref="Z3:AA3"/>
    <mergeCell ref="B2:B4"/>
    <mergeCell ref="C2:C4"/>
    <mergeCell ref="J2:AA2"/>
    <mergeCell ref="E3:F3"/>
    <mergeCell ref="G3:H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" sqref="B1"/>
    </sheetView>
  </sheetViews>
  <sheetFormatPr defaultRowHeight="15"/>
  <cols>
    <col min="1" max="1" width="14.42578125" style="8" bestFit="1" customWidth="1"/>
    <col min="2" max="2" width="14.42578125" style="9" customWidth="1"/>
    <col min="3" max="3" width="10.85546875" style="9" customWidth="1"/>
    <col min="4" max="4" width="14.42578125" style="9" hidden="1" customWidth="1"/>
    <col min="5" max="5" width="14.42578125" customWidth="1"/>
    <col min="7" max="7" width="10.140625" bestFit="1" customWidth="1"/>
    <col min="10" max="10" width="10.140625" bestFit="1" customWidth="1"/>
  </cols>
  <sheetData>
    <row r="1" spans="1:27">
      <c r="A1"/>
      <c r="B1"/>
      <c r="C1"/>
      <c r="D1"/>
    </row>
    <row r="2" spans="1:27" s="8" customFormat="1">
      <c r="A2"/>
      <c r="B2" s="11" t="str">
        <f>CONCATENATE("Disc Required=",SUM(B5:B20))</f>
        <v>Disc Required=322700</v>
      </c>
      <c r="C2" s="11" t="s">
        <v>80</v>
      </c>
      <c r="D2"/>
      <c r="J2" s="10" t="s">
        <v>78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s="8" customFormat="1">
      <c r="A3"/>
      <c r="B3" s="11"/>
      <c r="C3" s="11"/>
      <c r="D3"/>
      <c r="E3" s="10" t="s">
        <v>77</v>
      </c>
      <c r="F3" s="10"/>
      <c r="G3" s="10" t="s">
        <v>14</v>
      </c>
      <c r="H3" s="10"/>
      <c r="J3" s="10" t="s">
        <v>3</v>
      </c>
      <c r="K3" s="10"/>
      <c r="L3" s="10" t="s">
        <v>8</v>
      </c>
      <c r="M3" s="10"/>
      <c r="N3" s="10" t="s">
        <v>4</v>
      </c>
      <c r="O3" s="10"/>
      <c r="P3" s="10" t="s">
        <v>19</v>
      </c>
      <c r="Q3" s="10"/>
      <c r="R3" s="10" t="s">
        <v>24</v>
      </c>
      <c r="S3" s="10"/>
      <c r="T3" s="10" t="s">
        <v>16</v>
      </c>
      <c r="U3" s="10"/>
      <c r="V3" s="10" t="s">
        <v>31</v>
      </c>
      <c r="W3" s="10"/>
      <c r="X3" s="10" t="s">
        <v>27</v>
      </c>
      <c r="Y3" s="10"/>
      <c r="Z3" s="10" t="s">
        <v>79</v>
      </c>
      <c r="AA3" s="10"/>
    </row>
    <row r="4" spans="1:27" s="8" customFormat="1">
      <c r="A4" s="8" t="s">
        <v>58</v>
      </c>
      <c r="B4" s="11"/>
      <c r="C4" s="11"/>
      <c r="D4" t="s">
        <v>82</v>
      </c>
      <c r="E4" s="8" t="s">
        <v>53</v>
      </c>
      <c r="F4" s="8" t="s">
        <v>54</v>
      </c>
      <c r="G4" s="8" t="s">
        <v>53</v>
      </c>
      <c r="H4" s="8" t="s">
        <v>54</v>
      </c>
      <c r="I4" s="8" t="s">
        <v>1</v>
      </c>
      <c r="J4" s="8" t="s">
        <v>53</v>
      </c>
      <c r="K4" s="8" t="s">
        <v>54</v>
      </c>
      <c r="L4" s="8" t="s">
        <v>53</v>
      </c>
      <c r="M4" s="8" t="s">
        <v>54</v>
      </c>
      <c r="N4" s="8" t="s">
        <v>53</v>
      </c>
      <c r="O4" s="8" t="s">
        <v>54</v>
      </c>
      <c r="P4" s="8" t="s">
        <v>53</v>
      </c>
      <c r="Q4" s="8" t="s">
        <v>54</v>
      </c>
      <c r="R4" s="8" t="s">
        <v>53</v>
      </c>
      <c r="S4" s="8" t="s">
        <v>54</v>
      </c>
      <c r="T4" s="8" t="s">
        <v>53</v>
      </c>
      <c r="U4" s="8" t="s">
        <v>54</v>
      </c>
      <c r="V4" s="8" t="s">
        <v>53</v>
      </c>
      <c r="W4" s="8" t="s">
        <v>54</v>
      </c>
      <c r="X4" s="8" t="s">
        <v>53</v>
      </c>
      <c r="Y4" s="8" t="s">
        <v>54</v>
      </c>
      <c r="Z4" s="8" t="s">
        <v>53</v>
      </c>
      <c r="AA4" s="8" t="s">
        <v>54</v>
      </c>
    </row>
    <row r="5" spans="1:27" s="8" customFormat="1">
      <c r="A5" s="8" t="s">
        <v>73</v>
      </c>
      <c r="B5">
        <f>IF(D5&lt;0,-D5,"")</f>
        <v>1000</v>
      </c>
      <c r="C5" t="str">
        <f>IF(D5&gt;0,D5,"")</f>
        <v/>
      </c>
      <c r="D5">
        <f>F5+H5-SUM(I5:AA5)</f>
        <v>-1000</v>
      </c>
      <c r="F5" s="8">
        <v>9000</v>
      </c>
      <c r="Y5" s="8">
        <v>10000</v>
      </c>
    </row>
    <row r="6" spans="1:27" s="8" customFormat="1">
      <c r="A6" s="8" t="s">
        <v>74</v>
      </c>
      <c r="B6" t="str">
        <f t="shared" ref="B6:B20" si="0">IF(D6&lt;0,-D6,"")</f>
        <v/>
      </c>
      <c r="C6">
        <f t="shared" ref="C6:C33" si="1">IF(D6&gt;0,D6,"")</f>
        <v>5000</v>
      </c>
      <c r="D6">
        <f t="shared" ref="D6:D33" si="2">F6+H6-SUM(I6:AA6)</f>
        <v>5000</v>
      </c>
      <c r="F6" s="8">
        <v>15000</v>
      </c>
      <c r="Y6" s="8">
        <v>10000</v>
      </c>
    </row>
    <row r="7" spans="1:27">
      <c r="A7" s="8" t="s">
        <v>59</v>
      </c>
      <c r="B7" t="str">
        <f t="shared" si="0"/>
        <v/>
      </c>
      <c r="C7">
        <f t="shared" si="1"/>
        <v>72000</v>
      </c>
      <c r="D7">
        <f>E7+G7-SUM(I7:AA7)</f>
        <v>72000</v>
      </c>
      <c r="E7">
        <v>85000</v>
      </c>
      <c r="L7">
        <v>10000</v>
      </c>
      <c r="N7">
        <v>3000</v>
      </c>
    </row>
    <row r="8" spans="1:27">
      <c r="A8" s="8" t="s">
        <v>60</v>
      </c>
      <c r="B8" t="str">
        <f t="shared" si="0"/>
        <v/>
      </c>
      <c r="C8">
        <f t="shared" si="1"/>
        <v>74000</v>
      </c>
      <c r="D8">
        <f>F8-SUM(I8:AA8)</f>
        <v>74000</v>
      </c>
      <c r="E8">
        <v>31000</v>
      </c>
      <c r="F8">
        <v>74000</v>
      </c>
      <c r="H8">
        <v>10000</v>
      </c>
    </row>
    <row r="9" spans="1:27">
      <c r="A9" s="8" t="s">
        <v>61</v>
      </c>
      <c r="B9">
        <f t="shared" si="0"/>
        <v>150000</v>
      </c>
      <c r="C9" t="str">
        <f t="shared" si="1"/>
        <v/>
      </c>
      <c r="D9">
        <f>F9+H9-SUM(I9:AA9)</f>
        <v>-150000</v>
      </c>
      <c r="E9">
        <v>89000</v>
      </c>
      <c r="F9">
        <v>0</v>
      </c>
      <c r="G9">
        <v>100000</v>
      </c>
      <c r="H9">
        <v>40000</v>
      </c>
      <c r="J9">
        <v>0</v>
      </c>
      <c r="K9">
        <v>185000</v>
      </c>
      <c r="O9">
        <v>5000</v>
      </c>
    </row>
    <row r="10" spans="1:27">
      <c r="A10" s="8" t="s">
        <v>62</v>
      </c>
      <c r="B10">
        <f t="shared" si="0"/>
        <v>154000</v>
      </c>
      <c r="C10" t="str">
        <f t="shared" si="1"/>
        <v/>
      </c>
      <c r="D10">
        <f t="shared" si="2"/>
        <v>-154000</v>
      </c>
      <c r="E10">
        <v>56000</v>
      </c>
      <c r="F10">
        <v>0</v>
      </c>
      <c r="G10">
        <v>100000</v>
      </c>
      <c r="H10">
        <v>36000</v>
      </c>
      <c r="J10">
        <v>0</v>
      </c>
      <c r="K10">
        <v>185000</v>
      </c>
      <c r="O10">
        <v>5000</v>
      </c>
    </row>
    <row r="11" spans="1:27">
      <c r="A11" s="8" t="s">
        <v>63</v>
      </c>
      <c r="B11" t="str">
        <f t="shared" si="0"/>
        <v/>
      </c>
      <c r="C11">
        <f t="shared" si="1"/>
        <v>9500</v>
      </c>
      <c r="D11">
        <f t="shared" si="2"/>
        <v>9500</v>
      </c>
      <c r="E11">
        <v>2000</v>
      </c>
      <c r="F11">
        <v>23500</v>
      </c>
      <c r="O11">
        <v>5000</v>
      </c>
      <c r="T11">
        <v>9000</v>
      </c>
    </row>
    <row r="12" spans="1:27">
      <c r="A12" s="8" t="s">
        <v>64</v>
      </c>
      <c r="B12" t="str">
        <f t="shared" si="0"/>
        <v/>
      </c>
      <c r="C12">
        <f t="shared" si="1"/>
        <v>4500</v>
      </c>
      <c r="D12">
        <f t="shared" si="2"/>
        <v>4500</v>
      </c>
      <c r="E12">
        <v>1000</v>
      </c>
      <c r="F12">
        <v>18500</v>
      </c>
      <c r="O12">
        <v>5000</v>
      </c>
      <c r="T12">
        <v>9000</v>
      </c>
    </row>
    <row r="13" spans="1:27">
      <c r="A13" s="8" t="s">
        <v>65</v>
      </c>
      <c r="B13">
        <f t="shared" si="0"/>
        <v>3000</v>
      </c>
      <c r="C13" t="str">
        <f t="shared" si="1"/>
        <v/>
      </c>
      <c r="D13">
        <f t="shared" si="2"/>
        <v>-3000</v>
      </c>
      <c r="F13">
        <v>2000</v>
      </c>
      <c r="H13">
        <v>10000</v>
      </c>
      <c r="P13">
        <v>15000</v>
      </c>
    </row>
    <row r="14" spans="1:27">
      <c r="A14" s="8" t="s">
        <v>66</v>
      </c>
      <c r="B14">
        <f t="shared" si="0"/>
        <v>4700</v>
      </c>
      <c r="C14" t="str">
        <f t="shared" si="1"/>
        <v/>
      </c>
      <c r="D14">
        <f t="shared" si="2"/>
        <v>-4700</v>
      </c>
      <c r="F14">
        <v>300</v>
      </c>
      <c r="H14">
        <v>10000</v>
      </c>
      <c r="P14">
        <v>15000</v>
      </c>
    </row>
    <row r="15" spans="1:27">
      <c r="A15" s="8" t="s">
        <v>67</v>
      </c>
      <c r="B15">
        <f t="shared" si="0"/>
        <v>5000</v>
      </c>
      <c r="C15" t="str">
        <f t="shared" si="1"/>
        <v/>
      </c>
      <c r="D15">
        <f t="shared" si="2"/>
        <v>-5000</v>
      </c>
      <c r="P15">
        <v>5000</v>
      </c>
    </row>
    <row r="16" spans="1:27">
      <c r="A16" s="8" t="s">
        <v>68</v>
      </c>
      <c r="B16">
        <f t="shared" si="0"/>
        <v>5000</v>
      </c>
      <c r="C16" t="str">
        <f t="shared" si="1"/>
        <v/>
      </c>
      <c r="D16">
        <f t="shared" si="2"/>
        <v>-5000</v>
      </c>
      <c r="P16">
        <v>5000</v>
      </c>
    </row>
    <row r="17" spans="1:27">
      <c r="A17" s="8" t="s">
        <v>69</v>
      </c>
      <c r="B17" t="str">
        <f t="shared" si="0"/>
        <v/>
      </c>
      <c r="C17">
        <f t="shared" si="1"/>
        <v>81000</v>
      </c>
      <c r="D17">
        <f>E17+G17-SUM(I17:AA17)</f>
        <v>81000</v>
      </c>
      <c r="E17">
        <v>51000</v>
      </c>
      <c r="G17">
        <v>50000</v>
      </c>
      <c r="R17">
        <v>20000</v>
      </c>
    </row>
    <row r="18" spans="1:27">
      <c r="A18" s="8" t="s">
        <v>70</v>
      </c>
      <c r="B18" t="str">
        <f t="shared" si="0"/>
        <v/>
      </c>
      <c r="C18">
        <f t="shared" si="1"/>
        <v>82000</v>
      </c>
      <c r="D18">
        <f t="shared" ref="D18:D20" si="3">E18+G18-SUM(I18:AA18)</f>
        <v>82000</v>
      </c>
      <c r="E18">
        <v>52000</v>
      </c>
      <c r="G18">
        <v>50000</v>
      </c>
      <c r="R18">
        <v>20000</v>
      </c>
    </row>
    <row r="19" spans="1:27">
      <c r="A19" s="8" t="s">
        <v>71</v>
      </c>
      <c r="B19" t="str">
        <f t="shared" si="0"/>
        <v/>
      </c>
      <c r="C19">
        <f t="shared" si="1"/>
        <v>69000</v>
      </c>
      <c r="D19">
        <f t="shared" si="3"/>
        <v>69000</v>
      </c>
      <c r="E19">
        <v>44000</v>
      </c>
      <c r="G19">
        <v>50000</v>
      </c>
      <c r="V19">
        <v>25000</v>
      </c>
    </row>
    <row r="20" spans="1:27">
      <c r="A20" s="8" t="s">
        <v>72</v>
      </c>
      <c r="B20" t="str">
        <f t="shared" si="0"/>
        <v/>
      </c>
      <c r="C20">
        <f t="shared" si="1"/>
        <v>71000</v>
      </c>
      <c r="D20">
        <f t="shared" si="3"/>
        <v>71000</v>
      </c>
      <c r="E20">
        <v>46000</v>
      </c>
      <c r="G20">
        <v>50000</v>
      </c>
      <c r="V20">
        <v>25000</v>
      </c>
    </row>
    <row r="21" spans="1:27">
      <c r="B21" s="8">
        <f>SUM(B22:B33)</f>
        <v>3000</v>
      </c>
      <c r="C21" t="str">
        <f t="shared" si="1"/>
        <v/>
      </c>
      <c r="D21">
        <f t="shared" si="2"/>
        <v>0</v>
      </c>
    </row>
    <row r="22" spans="1:27">
      <c r="A22" s="8" t="s">
        <v>73</v>
      </c>
      <c r="B22" t="str">
        <f>IF(D22&lt;0,-D22,"")</f>
        <v/>
      </c>
      <c r="C22" t="str">
        <f t="shared" si="1"/>
        <v/>
      </c>
      <c r="D22">
        <f t="shared" si="2"/>
        <v>0</v>
      </c>
      <c r="F22">
        <v>0</v>
      </c>
    </row>
    <row r="23" spans="1:27">
      <c r="A23" s="8" t="s">
        <v>74</v>
      </c>
      <c r="B23" t="str">
        <f t="shared" ref="B23:B33" si="4">IF(D23&lt;0,-D23,"")</f>
        <v/>
      </c>
      <c r="C23" t="str">
        <f t="shared" si="1"/>
        <v/>
      </c>
      <c r="D23">
        <f t="shared" si="2"/>
        <v>0</v>
      </c>
      <c r="F23">
        <v>0</v>
      </c>
    </row>
    <row r="24" spans="1:27">
      <c r="A24" s="8" t="s">
        <v>38</v>
      </c>
      <c r="B24" t="str">
        <f t="shared" si="4"/>
        <v/>
      </c>
      <c r="C24">
        <f t="shared" si="1"/>
        <v>7000</v>
      </c>
      <c r="D24">
        <f t="shared" si="2"/>
        <v>7000</v>
      </c>
      <c r="F24">
        <v>12000</v>
      </c>
      <c r="AA24">
        <v>5000</v>
      </c>
    </row>
    <row r="25" spans="1:27">
      <c r="A25" s="8" t="s">
        <v>75</v>
      </c>
      <c r="B25" t="str">
        <f t="shared" si="4"/>
        <v/>
      </c>
      <c r="C25">
        <f t="shared" si="1"/>
        <v>16000</v>
      </c>
      <c r="D25">
        <f t="shared" si="2"/>
        <v>16000</v>
      </c>
      <c r="F25">
        <v>18000</v>
      </c>
      <c r="AA25">
        <v>2000</v>
      </c>
    </row>
    <row r="26" spans="1:27">
      <c r="A26" s="8" t="s">
        <v>76</v>
      </c>
      <c r="B26" t="str">
        <f t="shared" si="4"/>
        <v/>
      </c>
      <c r="C26">
        <f t="shared" si="1"/>
        <v>16000</v>
      </c>
      <c r="D26">
        <f t="shared" si="2"/>
        <v>16000</v>
      </c>
      <c r="F26">
        <v>21000</v>
      </c>
      <c r="AA26">
        <v>5000</v>
      </c>
    </row>
    <row r="27" spans="1:27">
      <c r="A27" s="8" t="s">
        <v>63</v>
      </c>
      <c r="B27" t="str">
        <f t="shared" si="4"/>
        <v/>
      </c>
      <c r="C27">
        <f t="shared" si="1"/>
        <v>160000</v>
      </c>
      <c r="D27">
        <f t="shared" si="2"/>
        <v>160000</v>
      </c>
      <c r="F27">
        <v>180000</v>
      </c>
      <c r="AA27">
        <v>20000</v>
      </c>
    </row>
    <row r="28" spans="1:27">
      <c r="A28" s="8" t="s">
        <v>64</v>
      </c>
      <c r="B28" t="str">
        <f t="shared" si="4"/>
        <v/>
      </c>
      <c r="C28">
        <f t="shared" si="1"/>
        <v>138000</v>
      </c>
      <c r="D28">
        <f t="shared" si="2"/>
        <v>138000</v>
      </c>
      <c r="F28">
        <v>158000</v>
      </c>
      <c r="AA28">
        <v>20000</v>
      </c>
    </row>
    <row r="29" spans="1:27">
      <c r="A29" s="8" t="s">
        <v>42</v>
      </c>
      <c r="B29" t="str">
        <f t="shared" si="4"/>
        <v/>
      </c>
      <c r="C29">
        <f t="shared" si="1"/>
        <v>550</v>
      </c>
      <c r="D29">
        <f t="shared" si="2"/>
        <v>550</v>
      </c>
      <c r="F29">
        <v>2550</v>
      </c>
      <c r="AA29">
        <v>2000</v>
      </c>
    </row>
    <row r="30" spans="1:27">
      <c r="A30" s="8" t="s">
        <v>35</v>
      </c>
      <c r="B30" t="str">
        <f t="shared" si="4"/>
        <v/>
      </c>
      <c r="C30">
        <f t="shared" si="1"/>
        <v>12000</v>
      </c>
      <c r="D30">
        <f t="shared" si="2"/>
        <v>12000</v>
      </c>
      <c r="F30">
        <v>17000</v>
      </c>
      <c r="AA30">
        <v>5000</v>
      </c>
    </row>
    <row r="31" spans="1:27">
      <c r="A31" s="8" t="s">
        <v>36</v>
      </c>
      <c r="B31">
        <f t="shared" si="4"/>
        <v>3000</v>
      </c>
      <c r="C31" t="str">
        <f t="shared" si="1"/>
        <v/>
      </c>
      <c r="D31">
        <f t="shared" si="2"/>
        <v>-3000</v>
      </c>
      <c r="F31">
        <v>0</v>
      </c>
      <c r="AA31">
        <v>3000</v>
      </c>
    </row>
    <row r="32" spans="1:27">
      <c r="A32" s="8" t="s">
        <v>37</v>
      </c>
      <c r="B32" t="str">
        <f t="shared" si="4"/>
        <v/>
      </c>
      <c r="C32">
        <f t="shared" si="1"/>
        <v>20000</v>
      </c>
      <c r="D32">
        <f t="shared" si="2"/>
        <v>20000</v>
      </c>
      <c r="F32">
        <v>25000</v>
      </c>
      <c r="AA32">
        <v>5000</v>
      </c>
    </row>
    <row r="33" spans="1:27">
      <c r="A33" s="8" t="s">
        <v>41</v>
      </c>
      <c r="B33" t="str">
        <f t="shared" si="4"/>
        <v/>
      </c>
      <c r="C33">
        <f t="shared" si="1"/>
        <v>2000</v>
      </c>
      <c r="D33">
        <f t="shared" si="2"/>
        <v>2000</v>
      </c>
      <c r="F33">
        <v>4000</v>
      </c>
      <c r="AA33">
        <v>2000</v>
      </c>
    </row>
  </sheetData>
  <mergeCells count="14">
    <mergeCell ref="C2:C4"/>
    <mergeCell ref="B2:B4"/>
    <mergeCell ref="J2:AA2"/>
    <mergeCell ref="G3:H3"/>
    <mergeCell ref="E3:F3"/>
    <mergeCell ref="J3:K3"/>
    <mergeCell ref="L3:M3"/>
    <mergeCell ref="N3:O3"/>
    <mergeCell ref="P3:Q3"/>
    <mergeCell ref="R3:S3"/>
    <mergeCell ref="T3:U3"/>
    <mergeCell ref="V3:W3"/>
    <mergeCell ref="X3:Y3"/>
    <mergeCell ref="Z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2"/>
  <sheetViews>
    <sheetView topLeftCell="T1" workbookViewId="0">
      <selection activeCell="U1" sqref="U1:U4"/>
    </sheetView>
  </sheetViews>
  <sheetFormatPr defaultRowHeight="15"/>
  <cols>
    <col min="1" max="3" width="0" hidden="1" customWidth="1"/>
    <col min="4" max="5" width="14.7109375" hidden="1" customWidth="1"/>
    <col min="6" max="6" width="28.85546875" hidden="1" customWidth="1"/>
    <col min="7" max="8" width="0" hidden="1" customWidth="1"/>
    <col min="9" max="9" width="22.5703125" hidden="1" customWidth="1"/>
    <col min="10" max="19" width="0" hidden="1" customWidth="1"/>
  </cols>
  <sheetData>
    <row r="1" spans="1:22" ht="15.75" thickBot="1">
      <c r="A1" t="s">
        <v>0</v>
      </c>
      <c r="O1" t="s">
        <v>7</v>
      </c>
      <c r="T1" s="2" t="s">
        <v>47</v>
      </c>
      <c r="U1" s="3">
        <v>5000</v>
      </c>
    </row>
    <row r="2" spans="1:22" ht="15.75" thickBot="1">
      <c r="A2" t="s">
        <v>2</v>
      </c>
      <c r="C2" s="12" t="s">
        <v>5</v>
      </c>
      <c r="D2" s="12"/>
      <c r="E2" s="12" t="s">
        <v>6</v>
      </c>
      <c r="F2" s="12"/>
      <c r="G2" s="1" t="s">
        <v>1</v>
      </c>
      <c r="I2" t="s">
        <v>14</v>
      </c>
      <c r="O2" s="1" t="s">
        <v>5</v>
      </c>
      <c r="P2" s="1" t="s">
        <v>6</v>
      </c>
      <c r="Q2" s="1"/>
      <c r="T2" s="4" t="s">
        <v>48</v>
      </c>
      <c r="U2" s="5">
        <v>195000</v>
      </c>
      <c r="V2" t="s">
        <v>52</v>
      </c>
    </row>
    <row r="3" spans="1:22" ht="15.75" thickBot="1">
      <c r="C3" s="7" t="s">
        <v>53</v>
      </c>
      <c r="D3" s="7" t="s">
        <v>54</v>
      </c>
      <c r="E3" s="7" t="s">
        <v>53</v>
      </c>
      <c r="F3" s="7" t="s">
        <v>54</v>
      </c>
      <c r="G3" s="1"/>
      <c r="I3" t="s">
        <v>55</v>
      </c>
      <c r="J3" t="s">
        <v>54</v>
      </c>
      <c r="O3" s="1"/>
      <c r="P3" s="1"/>
      <c r="Q3" s="1"/>
      <c r="T3" s="4" t="s">
        <v>49</v>
      </c>
      <c r="U3" s="5">
        <v>75000</v>
      </c>
    </row>
    <row r="4" spans="1:22" ht="15.75" thickBot="1">
      <c r="A4" t="s">
        <v>3</v>
      </c>
      <c r="C4">
        <v>89000</v>
      </c>
      <c r="D4">
        <v>185000</v>
      </c>
      <c r="E4">
        <v>56000</v>
      </c>
      <c r="F4">
        <v>185000</v>
      </c>
      <c r="G4">
        <v>200000</v>
      </c>
      <c r="I4">
        <v>100000</v>
      </c>
      <c r="J4">
        <v>40000</v>
      </c>
      <c r="O4">
        <v>250000</v>
      </c>
      <c r="P4">
        <v>250000</v>
      </c>
      <c r="Q4">
        <v>500000</v>
      </c>
      <c r="T4" s="4" t="s">
        <v>50</v>
      </c>
      <c r="U4" s="5">
        <v>1000</v>
      </c>
    </row>
    <row r="5" spans="1:22" ht="15.75" thickBot="1">
      <c r="A5" t="s">
        <v>4</v>
      </c>
      <c r="D5">
        <v>5000</v>
      </c>
      <c r="F5">
        <v>5000</v>
      </c>
      <c r="I5">
        <v>100000</v>
      </c>
      <c r="J5">
        <v>36000</v>
      </c>
      <c r="O5">
        <v>5000</v>
      </c>
      <c r="P5">
        <v>5000</v>
      </c>
      <c r="Q5">
        <v>10000</v>
      </c>
      <c r="T5" s="4" t="s">
        <v>51</v>
      </c>
      <c r="U5" s="6">
        <v>310000</v>
      </c>
    </row>
    <row r="6" spans="1:22" ht="15.75" thickBot="1">
      <c r="A6" t="s">
        <v>57</v>
      </c>
      <c r="D6" s="8">
        <f>0-D4-D5</f>
        <v>-190000</v>
      </c>
      <c r="F6" s="8">
        <f>0-F4-F5</f>
        <v>-190000</v>
      </c>
      <c r="G6">
        <f>0-G4-G5</f>
        <v>-200000</v>
      </c>
      <c r="H6" s="8">
        <f>D6+F6+G6</f>
        <v>-580000</v>
      </c>
      <c r="T6" s="4"/>
      <c r="U6" s="6"/>
    </row>
    <row r="7" spans="1:22">
      <c r="H7">
        <f>H6+40000+36000</f>
        <v>-504000</v>
      </c>
    </row>
    <row r="9" spans="1:22">
      <c r="D9" t="s">
        <v>9</v>
      </c>
      <c r="F9" t="s">
        <v>10</v>
      </c>
      <c r="G9" t="s">
        <v>11</v>
      </c>
      <c r="H9" t="s">
        <v>14</v>
      </c>
      <c r="O9" t="s">
        <v>9</v>
      </c>
      <c r="P9" t="s">
        <v>10</v>
      </c>
    </row>
    <row r="10" spans="1:22">
      <c r="B10" t="s">
        <v>12</v>
      </c>
      <c r="D10">
        <v>85000</v>
      </c>
      <c r="E10" t="s">
        <v>56</v>
      </c>
      <c r="F10" t="s">
        <v>13</v>
      </c>
    </row>
    <row r="11" spans="1:22">
      <c r="A11" t="s">
        <v>8</v>
      </c>
      <c r="D11">
        <v>10000</v>
      </c>
      <c r="F11">
        <v>45000</v>
      </c>
      <c r="H11" t="s">
        <v>15</v>
      </c>
      <c r="O11">
        <v>10000</v>
      </c>
      <c r="P11">
        <v>45000</v>
      </c>
    </row>
    <row r="12" spans="1:22">
      <c r="A12" t="s">
        <v>4</v>
      </c>
      <c r="D12">
        <v>3000</v>
      </c>
      <c r="O12">
        <v>3000</v>
      </c>
    </row>
    <row r="13" spans="1:22">
      <c r="A13" t="s">
        <v>57</v>
      </c>
      <c r="D13" s="8">
        <f>D10-D11-D12</f>
        <v>72000</v>
      </c>
      <c r="E13" s="8"/>
      <c r="F13" s="8">
        <f>-45000</f>
        <v>-45000</v>
      </c>
    </row>
    <row r="15" spans="1:22">
      <c r="D15" t="s">
        <v>17</v>
      </c>
      <c r="F15" t="s">
        <v>18</v>
      </c>
      <c r="O15" t="s">
        <v>17</v>
      </c>
      <c r="P15" t="s">
        <v>18</v>
      </c>
    </row>
    <row r="16" spans="1:22">
      <c r="B16" t="s">
        <v>12</v>
      </c>
      <c r="C16">
        <v>2000</v>
      </c>
      <c r="D16">
        <v>23500</v>
      </c>
      <c r="E16">
        <v>1000</v>
      </c>
      <c r="F16">
        <v>18500</v>
      </c>
    </row>
    <row r="17" spans="1:18">
      <c r="A17" t="s">
        <v>16</v>
      </c>
      <c r="D17">
        <v>9000</v>
      </c>
      <c r="F17">
        <v>9000</v>
      </c>
      <c r="O17">
        <v>12000</v>
      </c>
      <c r="P17">
        <v>12000</v>
      </c>
    </row>
    <row r="18" spans="1:18">
      <c r="A18" t="s">
        <v>4</v>
      </c>
      <c r="D18">
        <v>5000</v>
      </c>
      <c r="F18">
        <v>5000</v>
      </c>
      <c r="O18">
        <v>5000</v>
      </c>
      <c r="P18">
        <v>5000</v>
      </c>
    </row>
    <row r="19" spans="1:18">
      <c r="A19" t="s">
        <v>57</v>
      </c>
      <c r="D19" s="8">
        <f>D16-D17-D18</f>
        <v>9500</v>
      </c>
      <c r="E19" s="8"/>
      <c r="F19" s="8">
        <f>F16-F17-F18</f>
        <v>4500</v>
      </c>
    </row>
    <row r="21" spans="1:18">
      <c r="D21" t="s">
        <v>20</v>
      </c>
      <c r="F21" t="s">
        <v>21</v>
      </c>
      <c r="G21" t="s">
        <v>22</v>
      </c>
      <c r="H21" t="s">
        <v>23</v>
      </c>
      <c r="I21" t="s">
        <v>14</v>
      </c>
      <c r="O21" t="s">
        <v>20</v>
      </c>
      <c r="P21" t="s">
        <v>21</v>
      </c>
      <c r="Q21" t="s">
        <v>22</v>
      </c>
      <c r="R21" t="s">
        <v>23</v>
      </c>
    </row>
    <row r="22" spans="1:18">
      <c r="B22" t="s">
        <v>12</v>
      </c>
      <c r="D22">
        <v>2000</v>
      </c>
      <c r="F22">
        <v>300</v>
      </c>
      <c r="G22">
        <v>0</v>
      </c>
      <c r="H22">
        <v>0</v>
      </c>
      <c r="I22" t="s">
        <v>45</v>
      </c>
    </row>
    <row r="23" spans="1:18">
      <c r="A23" t="s">
        <v>19</v>
      </c>
      <c r="D23">
        <v>15000</v>
      </c>
      <c r="F23">
        <v>15000</v>
      </c>
      <c r="G23">
        <v>5000</v>
      </c>
      <c r="H23">
        <v>5000</v>
      </c>
      <c r="O23">
        <v>15000</v>
      </c>
      <c r="P23">
        <v>15000</v>
      </c>
    </row>
    <row r="24" spans="1:18">
      <c r="A24" t="s">
        <v>57</v>
      </c>
      <c r="D24" s="8">
        <f>D22+10000-D23</f>
        <v>-3000</v>
      </c>
      <c r="E24" s="8"/>
      <c r="F24" s="8">
        <f>F22+10000-F23</f>
        <v>-4700</v>
      </c>
      <c r="G24" s="8">
        <f>G22-G23</f>
        <v>-5000</v>
      </c>
      <c r="H24" s="8">
        <f>H22-H23</f>
        <v>-5000</v>
      </c>
    </row>
    <row r="26" spans="1:18">
      <c r="D26" t="s">
        <v>25</v>
      </c>
      <c r="F26" t="s">
        <v>26</v>
      </c>
      <c r="G26" t="s">
        <v>14</v>
      </c>
      <c r="O26" t="s">
        <v>25</v>
      </c>
      <c r="P26" t="s">
        <v>26</v>
      </c>
    </row>
    <row r="27" spans="1:18">
      <c r="B27" t="s">
        <v>12</v>
      </c>
      <c r="D27">
        <v>51000</v>
      </c>
      <c r="F27">
        <v>52000</v>
      </c>
      <c r="G27">
        <v>50000</v>
      </c>
      <c r="H27">
        <v>50000</v>
      </c>
    </row>
    <row r="28" spans="1:18">
      <c r="A28" t="s">
        <v>24</v>
      </c>
      <c r="D28">
        <v>20000</v>
      </c>
      <c r="F28">
        <v>20000</v>
      </c>
      <c r="O28">
        <v>40000</v>
      </c>
      <c r="P28">
        <v>40000</v>
      </c>
    </row>
    <row r="29" spans="1:18">
      <c r="A29" t="s">
        <v>57</v>
      </c>
      <c r="D29" s="8">
        <f>D27+50000-D28</f>
        <v>81000</v>
      </c>
      <c r="E29" s="8"/>
      <c r="F29" s="8">
        <f>F27+50000-F28</f>
        <v>82000</v>
      </c>
    </row>
    <row r="31" spans="1:18">
      <c r="D31" t="s">
        <v>32</v>
      </c>
      <c r="F31" t="s">
        <v>33</v>
      </c>
      <c r="G31" t="s">
        <v>14</v>
      </c>
      <c r="O31" t="s">
        <v>32</v>
      </c>
      <c r="P31" t="s">
        <v>33</v>
      </c>
    </row>
    <row r="32" spans="1:18">
      <c r="B32" t="s">
        <v>12</v>
      </c>
      <c r="D32">
        <v>44000</v>
      </c>
      <c r="F32">
        <v>46000</v>
      </c>
      <c r="G32" t="s">
        <v>34</v>
      </c>
    </row>
    <row r="33" spans="1:34">
      <c r="A33" t="s">
        <v>31</v>
      </c>
      <c r="D33">
        <v>25000</v>
      </c>
      <c r="F33">
        <v>25000</v>
      </c>
      <c r="O33">
        <v>40000</v>
      </c>
      <c r="P33">
        <v>40000</v>
      </c>
    </row>
    <row r="34" spans="1:34">
      <c r="A34" t="s">
        <v>57</v>
      </c>
      <c r="D34">
        <f>D32+50000-D33</f>
        <v>69000</v>
      </c>
      <c r="F34">
        <f>F32+50000-F33</f>
        <v>71000</v>
      </c>
    </row>
    <row r="36" spans="1:34">
      <c r="D36" t="s">
        <v>17</v>
      </c>
      <c r="F36" t="s">
        <v>18</v>
      </c>
      <c r="G36" t="s">
        <v>28</v>
      </c>
      <c r="H36" t="s">
        <v>29</v>
      </c>
      <c r="I36" t="s">
        <v>35</v>
      </c>
      <c r="J36" t="s">
        <v>36</v>
      </c>
      <c r="K36" t="s">
        <v>37</v>
      </c>
      <c r="L36" t="s">
        <v>38</v>
      </c>
      <c r="M36" t="s">
        <v>39</v>
      </c>
      <c r="N36" t="s">
        <v>40</v>
      </c>
      <c r="O36" t="s">
        <v>41</v>
      </c>
      <c r="P36" t="s">
        <v>43</v>
      </c>
      <c r="W36" t="s">
        <v>17</v>
      </c>
      <c r="X36" t="s">
        <v>18</v>
      </c>
      <c r="Y36" t="s">
        <v>28</v>
      </c>
      <c r="Z36" t="s">
        <v>29</v>
      </c>
      <c r="AA36" t="s">
        <v>35</v>
      </c>
      <c r="AB36" t="s">
        <v>36</v>
      </c>
      <c r="AC36" t="s">
        <v>37</v>
      </c>
      <c r="AD36" t="s">
        <v>38</v>
      </c>
      <c r="AE36" t="s">
        <v>39</v>
      </c>
      <c r="AF36" t="s">
        <v>40</v>
      </c>
      <c r="AG36" t="s">
        <v>41</v>
      </c>
      <c r="AH36" t="s">
        <v>42</v>
      </c>
    </row>
    <row r="37" spans="1:34">
      <c r="B37" t="s">
        <v>12</v>
      </c>
      <c r="D37">
        <v>180000</v>
      </c>
      <c r="F37">
        <v>158000</v>
      </c>
      <c r="G37" t="s">
        <v>30</v>
      </c>
      <c r="H37">
        <v>15000</v>
      </c>
      <c r="I37">
        <v>17000</v>
      </c>
      <c r="J37">
        <v>0</v>
      </c>
      <c r="K37">
        <v>25000</v>
      </c>
      <c r="L37">
        <v>12000</v>
      </c>
      <c r="M37">
        <v>21000</v>
      </c>
      <c r="N37">
        <v>18000</v>
      </c>
      <c r="O37">
        <v>4000</v>
      </c>
      <c r="P37">
        <v>2550</v>
      </c>
    </row>
    <row r="38" spans="1:34">
      <c r="A38" t="s">
        <v>44</v>
      </c>
      <c r="D38">
        <v>20000</v>
      </c>
      <c r="F38">
        <v>20000</v>
      </c>
      <c r="G38">
        <v>5000</v>
      </c>
      <c r="H38">
        <v>5000</v>
      </c>
      <c r="I38">
        <v>5000</v>
      </c>
      <c r="J38">
        <v>3000</v>
      </c>
      <c r="K38">
        <v>5000</v>
      </c>
      <c r="L38">
        <v>5000</v>
      </c>
      <c r="M38">
        <v>5000</v>
      </c>
      <c r="N38">
        <v>2000</v>
      </c>
      <c r="O38">
        <v>2000</v>
      </c>
      <c r="P38">
        <v>2000</v>
      </c>
      <c r="W38">
        <v>20000</v>
      </c>
      <c r="X38">
        <v>20000</v>
      </c>
      <c r="Y38">
        <v>5000</v>
      </c>
      <c r="Z38">
        <v>5000</v>
      </c>
      <c r="AA38">
        <v>5000</v>
      </c>
      <c r="AB38">
        <v>3000</v>
      </c>
      <c r="AC38">
        <v>5000</v>
      </c>
      <c r="AD38">
        <v>5000</v>
      </c>
      <c r="AE38">
        <v>5000</v>
      </c>
      <c r="AF38">
        <v>2000</v>
      </c>
      <c r="AG38">
        <v>2000</v>
      </c>
      <c r="AH38">
        <v>2000</v>
      </c>
    </row>
    <row r="39" spans="1:34">
      <c r="A39" t="s">
        <v>27</v>
      </c>
      <c r="G39">
        <v>10000</v>
      </c>
      <c r="H39">
        <v>10000</v>
      </c>
      <c r="Y39">
        <v>10000</v>
      </c>
      <c r="Z39">
        <v>10000</v>
      </c>
    </row>
    <row r="40" spans="1:34">
      <c r="D40">
        <f>D37-D38-D39</f>
        <v>160000</v>
      </c>
      <c r="F40">
        <f>F37+5000-F38-F39</f>
        <v>143000</v>
      </c>
      <c r="G40">
        <f>5000-G38-G39</f>
        <v>-10000</v>
      </c>
      <c r="H40">
        <f t="shared" ref="H40:P40" si="0">H37-H38-H39</f>
        <v>0</v>
      </c>
      <c r="I40">
        <f t="shared" si="0"/>
        <v>12000</v>
      </c>
      <c r="J40">
        <f t="shared" si="0"/>
        <v>-3000</v>
      </c>
      <c r="K40">
        <f t="shared" si="0"/>
        <v>20000</v>
      </c>
      <c r="L40">
        <f t="shared" si="0"/>
        <v>7000</v>
      </c>
      <c r="M40">
        <f t="shared" si="0"/>
        <v>16000</v>
      </c>
      <c r="N40">
        <f t="shared" si="0"/>
        <v>16000</v>
      </c>
      <c r="O40">
        <f t="shared" si="0"/>
        <v>2000</v>
      </c>
      <c r="P40">
        <f t="shared" si="0"/>
        <v>550</v>
      </c>
    </row>
    <row r="41" spans="1:34">
      <c r="B41" t="s">
        <v>14</v>
      </c>
    </row>
    <row r="42" spans="1:34">
      <c r="B42" t="s">
        <v>46</v>
      </c>
    </row>
  </sheetData>
  <mergeCells count="2"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March-2020</vt:lpstr>
      <vt:lpstr>Feb-2020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2020-02-04T06:45:34Z</dcterms:created>
  <dcterms:modified xsi:type="dcterms:W3CDTF">2020-02-05T06:23:36Z</dcterms:modified>
</cp:coreProperties>
</file>