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lex the anlyst\excel\"/>
    </mc:Choice>
  </mc:AlternateContent>
  <xr:revisionPtr revIDLastSave="0" documentId="13_ncr:1_{B3876B0D-704D-424B-8E6A-69D27D7EAD91}" xr6:coauthVersionLast="47" xr6:coauthVersionMax="47" xr10:uidLastSave="{00000000-0000-0000-0000-000000000000}"/>
  <bookViews>
    <workbookView xWindow="-110" yWindow="-110" windowWidth="19420" windowHeight="10420" firstSheet="4" activeTab="7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  <sheet name="Sheet1" sheetId="10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" i="9" l="1"/>
  <c r="B4" i="9"/>
  <c r="B3" i="9"/>
  <c r="B6" i="8"/>
  <c r="B5" i="8"/>
  <c r="B4" i="8"/>
  <c r="B4" i="2"/>
  <c r="B5" i="2"/>
  <c r="B3" i="2"/>
  <c r="B7" i="7"/>
  <c r="B3" i="7"/>
  <c r="B4" i="7" s="1"/>
  <c r="B2" i="7"/>
  <c r="B2" i="4"/>
  <c r="B3" i="4" s="1"/>
  <c r="B4" i="4" s="1"/>
  <c r="B3" i="8"/>
  <c r="B6" i="6" a="1"/>
  <c r="B6" i="6" s="1"/>
  <c r="B4" i="6" a="1"/>
  <c r="B4" i="6" s="1"/>
  <c r="B5" i="6" a="1"/>
  <c r="B5" i="6" s="1"/>
  <c r="B3" i="6" a="1"/>
  <c r="B3" i="6" s="1"/>
  <c r="B4" i="1"/>
  <c r="B5" i="1"/>
  <c r="B6" i="1"/>
  <c r="B3" i="1"/>
  <c r="L10" i="10"/>
  <c r="K2" i="10"/>
  <c r="F10" i="10" a="1"/>
  <c r="F10" i="10" s="1"/>
  <c r="E10" i="10" a="1"/>
  <c r="E10" i="10" s="1"/>
  <c r="D10" i="10" a="1"/>
  <c r="D10" i="10" s="1"/>
  <c r="C23" i="10"/>
  <c r="D23" i="10"/>
  <c r="E23" i="10"/>
  <c r="F23" i="10"/>
  <c r="B23" i="10"/>
  <c r="E4" i="10"/>
  <c r="E3" i="10"/>
  <c r="E2" i="10"/>
  <c r="I23" i="9"/>
  <c r="I22" i="9"/>
  <c r="H23" i="8"/>
  <c r="H22" i="8"/>
  <c r="H23" i="6"/>
  <c r="H22" i="6"/>
  <c r="F22" i="1"/>
  <c r="F2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<sst xmlns="http://schemas.openxmlformats.org/spreadsheetml/2006/main" count="530" uniqueCount="126">
  <si>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</si>
  <si>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</si>
  <si>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</si>
  <si>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</si>
  <si>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</si>
  <si>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</si>
  <si>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</si>
  <si>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</si>
  <si>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</si>
  <si>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</si>
  <si>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</si>
  <si>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</si>
  <si>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</si>
  <si>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</si>
  <si>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</si>
  <si>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</si>
  <si>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</si>
  <si>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</si>
  <si>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</si>
  <si>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</si>
  <si>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</si>
  <si>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</si>
  <si>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</si>
  <si>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</si>
  <si>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</si>
  <si>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</si>
  <si>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</si>
  <si>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</si>
  <si>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</si>
  <si>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</si>
  <si>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</si>
  <si>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</si>
  <si>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</si>
  <si>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</si>
  <si>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</si>
  <si>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</si>
  <si>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</si>
  <si>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</si>
  <si>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</si>
  <si>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</si>
  <si>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</si>
  <si>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</si>
  <si>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</si>
  <si>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</si>
  <si>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</si>
  <si>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</si>
  <si>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</si>
  <si>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</si>
  <si>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</si>
  <si>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</si>
  <si>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</si>
  <si>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</si>
  <si>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</si>
  <si>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</si>
  <si>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</si>
  <si>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</si>
  <si>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</si>
  <si>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</si>
  <si>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</si>
  <si>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</si>
  <si>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</si>
  <si>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</si>
  <si>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</si>
  <si>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</si>
  <si>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</si>
  <si>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</si>
  <si>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</si>
  <si>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</si>
  <si>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</si>
  <si>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</si>
  <si>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</si>
  <si>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</si>
  <si>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</si>
  <si>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</si>
  <si>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</si>
  <si>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</si>
  <si>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</si>
  <si>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</si>
  <si>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</si>
  <si>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</si>
  <si>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</si>
  <si>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</si>
  <si>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</si>
  <si>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</si>
  <si>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</si>
  <si>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February-March</t>
  </si>
  <si>
    <t>Toby Flender</t>
  </si>
  <si>
    <t>Kevin Malo</t>
  </si>
  <si>
    <t>Start Date</t>
  </si>
  <si>
    <t>Person</t>
  </si>
  <si>
    <t>1/1/2000</t>
  </si>
  <si>
    <t>Address</t>
  </si>
  <si>
    <t xml:space="preserve">tax rate </t>
  </si>
  <si>
    <t>max income</t>
  </si>
  <si>
    <t>income</t>
  </si>
  <si>
    <t>taxrate</t>
  </si>
  <si>
    <t>Quarter</t>
  </si>
  <si>
    <t>Gross Profit</t>
  </si>
  <si>
    <t>Net Profit</t>
  </si>
  <si>
    <t>Profit%</t>
  </si>
  <si>
    <t>Qtr1</t>
  </si>
  <si>
    <t>Income statement</t>
  </si>
  <si>
    <t>Qtr2</t>
  </si>
  <si>
    <t>Qtr3</t>
  </si>
  <si>
    <t>Qtr4</t>
  </si>
  <si>
    <t>Total</t>
  </si>
  <si>
    <t>Total sales</t>
  </si>
  <si>
    <t>cos</t>
  </si>
  <si>
    <t>Dep</t>
  </si>
  <si>
    <t>Int</t>
  </si>
  <si>
    <t>EBT</t>
  </si>
  <si>
    <t>Tax</t>
  </si>
  <si>
    <t>Start</t>
  </si>
  <si>
    <t>End</t>
  </si>
  <si>
    <t>Banana</t>
  </si>
  <si>
    <t>Product</t>
  </si>
  <si>
    <t>Qty</t>
  </si>
  <si>
    <t>Price</t>
  </si>
  <si>
    <t>Apple</t>
  </si>
  <si>
    <t>Grapes</t>
  </si>
  <si>
    <t>Pear</t>
  </si>
  <si>
    <t>Cherry</t>
  </si>
  <si>
    <t>cherry</t>
  </si>
  <si>
    <t xml:space="preserve">Xlookup examples </t>
  </si>
  <si>
    <t>(first to last (1))</t>
  </si>
  <si>
    <t xml:space="preserve">(last to firt (-1)) of same date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</si>
</sst>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 &quot;₹&quot;\ * #,##0.00_ ;_ &quot;₹&quot;\ * \-#,##0.00_ ;_ &quot;₹&quot;\ * &quot;-&quot;??_ ;_ @_ "/>
    <numFmt numFmtId="43" formatCode="_ * #,##0.00_ ;_ * \-#,##0.00_ ;_ * &quot;-&quot;??_ ;_ @_ "/>
    <numFmt numFmtId="164" formatCode="[$$-C09]#,##0"/>
    <numFmt numFmtId="165" formatCode="0.0%"/>
    <numFmt numFmtId="166" formatCode="_-[$$-409]* #,##0.00_ ;_-[$$-409]* \-#,##0.00\ ;_-[$$-409]* &quot;-&quot;??_ ;_-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0">
    <xf numFmtId="0" fontId="0" fillId="0" borderId="0" xfId="0"/>
    <xf numFmtId="49" fontId="0" fillId="0" borderId="0" xfId="0" applyNumberFormat="1"/>
    <xf numFmtId="14" fontId="0" fillId="0" borderId="0" xfId="0" applyNumberFormat="1"/>
    <xf numFmtId="0" fontId="0" fillId="0" borderId="1" xfId="0" applyBorder="1"/>
    <xf numFmtId="0" fontId="0" fillId="2" borderId="1" xfId="0" applyFill="1" applyBorder="1"/>
    <xf numFmtId="164" fontId="0" fillId="2" borderId="1" xfId="1" applyNumberFormat="1" applyFont="1" applyFill="1" applyBorder="1"/>
    <xf numFmtId="164" fontId="0" fillId="0" borderId="0" xfId="1" applyNumberFormat="1" applyFont="1"/>
    <xf numFmtId="9" fontId="0" fillId="2" borderId="1" xfId="3" applyFont="1" applyFill="1" applyBorder="1"/>
    <xf numFmtId="9" fontId="0" fillId="0" borderId="0" xfId="3" applyFont="1"/>
    <xf numFmtId="9" fontId="0" fillId="0" borderId="1" xfId="3" applyFont="1" applyBorder="1"/>
    <xf numFmtId="164" fontId="0" fillId="0" borderId="1" xfId="1" applyNumberFormat="1" applyFont="1" applyBorder="1"/>
    <xf numFmtId="164" fontId="0" fillId="2" borderId="1" xfId="0" applyNumberFormat="1" applyFill="1" applyBorder="1"/>
    <xf numFmtId="164" fontId="0" fillId="0" borderId="0" xfId="0" applyNumberFormat="1"/>
    <xf numFmtId="164" fontId="0" fillId="0" borderId="1" xfId="0" applyNumberFormat="1" applyBorder="1"/>
    <xf numFmtId="0" fontId="3" fillId="3" borderId="1" xfId="0" applyFont="1" applyFill="1" applyBorder="1"/>
    <xf numFmtId="164" fontId="3" fillId="3" borderId="1" xfId="0" applyNumberFormat="1" applyFont="1" applyFill="1" applyBorder="1"/>
    <xf numFmtId="9" fontId="3" fillId="3" borderId="1" xfId="3" applyFont="1" applyFill="1" applyBorder="1"/>
    <xf numFmtId="165" fontId="0" fillId="0" borderId="0" xfId="3" applyNumberFormat="1" applyFont="1"/>
    <xf numFmtId="164" fontId="0" fillId="0" borderId="1" xfId="3" applyNumberFormat="1" applyFont="1" applyBorder="1"/>
    <xf numFmtId="164" fontId="2" fillId="0" borderId="1" xfId="1" applyNumberFormat="1" applyFont="1" applyBorder="1"/>
    <xf numFmtId="164" fontId="2" fillId="0" borderId="1" xfId="0" applyNumberFormat="1" applyFont="1" applyBorder="1"/>
    <xf numFmtId="164" fontId="2" fillId="0" borderId="1" xfId="3" applyNumberFormat="1" applyFont="1" applyBorder="1"/>
    <xf numFmtId="165" fontId="0" fillId="0" borderId="1" xfId="3" applyNumberFormat="1" applyFont="1" applyBorder="1"/>
    <xf numFmtId="166" fontId="0" fillId="0" borderId="0" xfId="0" applyNumberFormat="1"/>
    <xf numFmtId="166" fontId="0" fillId="0" borderId="1" xfId="0" applyNumberFormat="1" applyBorder="1"/>
    <xf numFmtId="166" fontId="0" fillId="0" borderId="0" xfId="2" applyNumberFormat="1" applyFont="1"/>
    <xf numFmtId="166" fontId="0" fillId="4" borderId="0" xfId="0" applyNumberFormat="1" applyFill="1"/>
    <xf numFmtId="164" fontId="0" fillId="4" borderId="0" xfId="0" applyNumberFormat="1" applyFill="1"/>
    <xf numFmtId="9" fontId="0" fillId="4" borderId="0" xfId="3" applyFont="1" applyFill="1"/>
    <xf numFmtId="0" fontId="2" fillId="0" borderId="0" xfId="0" applyFont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N23"/>
  <sheetViews>
    <sheetView workbookViewId="0">
      <selection activeCell="B13" sqref="B13"/>
    </sheetView>
  </sheetViews>
  <sheetFormatPr defaultRowHeight="14.5" x14ac:dyDescent="0.35"/>
  <cols>
    <col min="1" max="1" width="14.90625" bestFit="1" customWidth="1"/>
    <col min="2" max="2" width="41.54296875" bestFit="1" customWidth="1"/>
    <col min="6" max="6" width="14.6328125" bestFit="1" customWidth="1"/>
    <col min="10" max="10" width="15.81640625" bestFit="1" customWidth="1"/>
    <col min="14" max="14" width="40.6328125" bestFit="1" customWidth="1"/>
  </cols>
  <sheetData>
    <row r="1" spans="1:14" x14ac:dyDescent="0.35">
      <c r="C1" t="s">
        <v>0</v>
      </c>
      <c r="D1" t="s">
        <v>1</v>
      </c>
      <c r="E1" t="s">
        <v>2</v>
      </c>
      <c r="F1" t="s">
        <v>60</v>
      </c>
      <c r="G1" t="s">
        <v>3</v>
      </c>
      <c r="H1" t="s">
        <v>91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</row>
    <row r="2" spans="1:14" x14ac:dyDescent="0.35">
      <c r="A2" t="s">
        <v>60</v>
      </c>
      <c r="B2" t="s">
        <v>9</v>
      </c>
      <c r="C2">
        <v>1001</v>
      </c>
      <c r="D2" t="s">
        <v>10</v>
      </c>
      <c r="E2" t="s">
        <v>11</v>
      </c>
      <c r="F2" t="s">
        <v>61</v>
      </c>
      <c r="G2">
        <v>30</v>
      </c>
      <c r="I2" t="s">
        <v>12</v>
      </c>
      <c r="J2" t="s">
        <v>13</v>
      </c>
      <c r="K2">
        <v>45000</v>
      </c>
      <c r="L2" s="1" t="s">
        <v>14</v>
      </c>
      <c r="M2" s="1" t="s">
        <v>15</v>
      </c>
      <c r="N2" s="2" t="s">
        <v>16</v>
      </c>
    </row>
    <row r="3" spans="1:14" x14ac:dyDescent="0.35">
      <c r="A3" t="s">
        <v>65</v>
      </c>
      <c r="B3" t="str">
        <f>_xlfn.XLOOKUP(A3,F2:F10,N2:N10)</f>
        <v>Toby.Flenderson@DunderMifflinCorporate.com</v>
      </c>
      <c r="C3">
        <v>1002</v>
      </c>
      <c r="D3" t="s">
        <v>17</v>
      </c>
      <c r="E3" t="s">
        <v>18</v>
      </c>
      <c r="F3" t="s">
        <v>62</v>
      </c>
      <c r="G3">
        <v>30</v>
      </c>
      <c r="I3" t="s">
        <v>19</v>
      </c>
      <c r="J3" t="s">
        <v>20</v>
      </c>
      <c r="K3">
        <v>36000</v>
      </c>
      <c r="L3" s="1" t="s">
        <v>21</v>
      </c>
      <c r="M3" s="1" t="s">
        <v>22</v>
      </c>
      <c r="N3" s="2" t="s">
        <v>23</v>
      </c>
    </row>
    <row r="4" spans="1:14" x14ac:dyDescent="0.35">
      <c r="A4" t="s">
        <v>62</v>
      </c>
      <c r="B4" t="str">
        <f t="shared" ref="B4:B10" si="0">_xlfn.XLOOKUP(A4,F3:F11,N3:N11)</f>
        <v>Pam.Beasley@DunderMifflin.com</v>
      </c>
      <c r="C4">
        <v>1003</v>
      </c>
      <c r="D4" t="s">
        <v>24</v>
      </c>
      <c r="E4" t="s">
        <v>25</v>
      </c>
      <c r="F4" t="s">
        <v>63</v>
      </c>
      <c r="G4">
        <v>29</v>
      </c>
      <c r="I4" t="s">
        <v>12</v>
      </c>
      <c r="J4" t="s">
        <v>13</v>
      </c>
      <c r="K4">
        <v>63000</v>
      </c>
      <c r="L4" s="1" t="s">
        <v>26</v>
      </c>
      <c r="M4" s="1" t="s">
        <v>27</v>
      </c>
      <c r="N4" s="2" t="s">
        <v>28</v>
      </c>
    </row>
    <row r="5" spans="1:14" x14ac:dyDescent="0.35">
      <c r="A5" t="s">
        <v>67</v>
      </c>
      <c r="B5" t="str">
        <f t="shared" si="0"/>
        <v>Meredith.Palmer@Yahoo.com</v>
      </c>
      <c r="C5">
        <v>1004</v>
      </c>
      <c r="D5" t="s">
        <v>29</v>
      </c>
      <c r="E5" t="s">
        <v>30</v>
      </c>
      <c r="F5" t="s">
        <v>64</v>
      </c>
      <c r="G5">
        <v>31</v>
      </c>
      <c r="I5" t="s">
        <v>19</v>
      </c>
      <c r="J5" t="s">
        <v>31</v>
      </c>
      <c r="K5">
        <v>47000</v>
      </c>
      <c r="L5" s="1" t="s">
        <v>32</v>
      </c>
      <c r="M5" s="1" t="s">
        <v>33</v>
      </c>
      <c r="N5" s="2" t="s">
        <v>34</v>
      </c>
    </row>
    <row r="6" spans="1:14" x14ac:dyDescent="0.35">
      <c r="A6" t="s">
        <v>69</v>
      </c>
      <c r="B6" t="str">
        <f t="shared" si="0"/>
        <v>Kevin.Malone@DunderMifflin.com</v>
      </c>
      <c r="C6">
        <v>1005</v>
      </c>
      <c r="D6" t="s">
        <v>35</v>
      </c>
      <c r="E6" t="s">
        <v>36</v>
      </c>
      <c r="F6" t="s">
        <v>65</v>
      </c>
      <c r="G6">
        <v>32</v>
      </c>
      <c r="I6" t="s">
        <v>12</v>
      </c>
      <c r="J6" t="s">
        <v>37</v>
      </c>
      <c r="K6">
        <v>50000</v>
      </c>
      <c r="L6" s="1" t="s">
        <v>38</v>
      </c>
      <c r="M6" s="1" t="s">
        <v>39</v>
      </c>
      <c r="N6" s="2" t="s">
        <v>40</v>
      </c>
    </row>
    <row r="7" spans="1:14" x14ac:dyDescent="0.35">
      <c r="C7">
        <v>1006</v>
      </c>
      <c r="D7" t="s">
        <v>41</v>
      </c>
      <c r="E7" t="s">
        <v>42</v>
      </c>
      <c r="F7" t="s">
        <v>66</v>
      </c>
      <c r="G7">
        <v>35</v>
      </c>
      <c r="I7" t="s">
        <v>12</v>
      </c>
      <c r="J7" t="s">
        <v>43</v>
      </c>
      <c r="K7">
        <v>65000</v>
      </c>
      <c r="L7" s="1" t="s">
        <v>38</v>
      </c>
      <c r="M7" s="1" t="s">
        <v>44</v>
      </c>
      <c r="N7" s="2" t="s">
        <v>45</v>
      </c>
    </row>
    <row r="8" spans="1:14" x14ac:dyDescent="0.35">
      <c r="C8">
        <v>1007</v>
      </c>
      <c r="D8" t="s">
        <v>46</v>
      </c>
      <c r="E8" t="s">
        <v>47</v>
      </c>
      <c r="F8" t="s">
        <v>67</v>
      </c>
      <c r="G8">
        <v>32</v>
      </c>
      <c r="I8" t="s">
        <v>19</v>
      </c>
      <c r="J8" t="s">
        <v>48</v>
      </c>
      <c r="K8">
        <v>41000</v>
      </c>
      <c r="L8" s="1" t="s">
        <v>49</v>
      </c>
      <c r="M8" s="1" t="s">
        <v>44</v>
      </c>
      <c r="N8" s="2" t="s">
        <v>50</v>
      </c>
    </row>
    <row r="9" spans="1:14" x14ac:dyDescent="0.35">
      <c r="C9">
        <v>1008</v>
      </c>
      <c r="D9" t="s">
        <v>51</v>
      </c>
      <c r="E9" t="s">
        <v>52</v>
      </c>
      <c r="F9" t="s">
        <v>68</v>
      </c>
      <c r="G9">
        <v>38</v>
      </c>
      <c r="I9" t="s">
        <v>12</v>
      </c>
      <c r="J9" t="s">
        <v>13</v>
      </c>
      <c r="K9">
        <v>48000</v>
      </c>
      <c r="L9" s="1" t="s">
        <v>53</v>
      </c>
      <c r="M9" s="1" t="s">
        <v>54</v>
      </c>
      <c r="N9" s="2" t="s">
        <v>55</v>
      </c>
    </row>
    <row r="10" spans="1:14" x14ac:dyDescent="0.35">
      <c r="C10">
        <v>1009</v>
      </c>
      <c r="D10" t="s">
        <v>56</v>
      </c>
      <c r="E10" t="s">
        <v>57</v>
      </c>
      <c r="F10" t="s">
        <v>69</v>
      </c>
      <c r="G10">
        <v>31</v>
      </c>
      <c r="I10" t="s">
        <v>12</v>
      </c>
      <c r="J10" t="s">
        <v>31</v>
      </c>
      <c r="K10">
        <v>42000</v>
      </c>
      <c r="L10" s="1" t="s">
        <v>58</v>
      </c>
      <c r="M10" s="1" t="s">
        <v>54</v>
      </c>
      <c r="N10" s="2" t="s">
        <v>59</v>
      </c>
    </row>
    <row r="22" spans="6:6" x14ac:dyDescent="0.35">
      <c r="F22" t="str">
        <f t="shared" ref="F22:F23" si="1">CONCATENATE(D12," ",E12)</f>
        <v xml:space="preserve"> </v>
      </c>
    </row>
    <row r="23" spans="6:6" x14ac:dyDescent="0.35">
      <c r="F23" t="str">
        <f t="shared" si="1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O23"/>
  <sheetViews>
    <sheetView workbookViewId="0">
      <selection activeCell="C12" sqref="C12"/>
    </sheetView>
  </sheetViews>
  <sheetFormatPr defaultRowHeight="14.5" x14ac:dyDescent="0.35"/>
  <cols>
    <col min="1" max="1" width="14.6328125" bestFit="1" customWidth="1"/>
    <col min="2" max="2" width="10.453125" bestFit="1" customWidth="1"/>
    <col min="3" max="3" width="41.54296875" bestFit="1" customWidth="1"/>
    <col min="8" max="8" width="14.6328125" bestFit="1" customWidth="1"/>
    <col min="11" max="11" width="15.81640625" bestFit="1" customWidth="1"/>
    <col min="15" max="15" width="40.6328125" bestFit="1" customWidth="1"/>
  </cols>
  <sheetData>
    <row r="1" spans="1:15" x14ac:dyDescent="0.3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35">
      <c r="A2" t="s">
        <v>60</v>
      </c>
      <c r="B2" t="s">
        <v>8</v>
      </c>
      <c r="C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35">
      <c r="A3" t="s">
        <v>65</v>
      </c>
      <c r="B3" t="str" cm="1">
        <f t="array" ref="B3:C3">_xlfn.XLOOKUP(A3,H2:H10,N2:O10)</f>
        <v>8/30/2017</v>
      </c>
      <c r="C3" t="str"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35">
      <c r="A4" t="s">
        <v>62</v>
      </c>
      <c r="B4" t="str" cm="1">
        <f t="array" ref="B4:C4">_xlfn.XLOOKUP(A4,H3:H11,N3:O11)</f>
        <v>10/10/2015</v>
      </c>
      <c r="C4" t="str"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35">
      <c r="A5" t="s">
        <v>67</v>
      </c>
      <c r="B5" t="str" cm="1">
        <f t="array" ref="B5:C5">_xlfn.XLOOKUP(A5,H4:H12,N4:O12)</f>
        <v>9/11/2013</v>
      </c>
      <c r="C5" t="str"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35">
      <c r="A6" t="s">
        <v>69</v>
      </c>
      <c r="B6" t="str" cm="1">
        <f t="array" ref="B6:C6">_xlfn.XLOOKUP(A6,H5:H13,N5:O13)</f>
        <v>4/22/2015</v>
      </c>
      <c r="C6" t="str"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35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3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3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3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22" spans="8:8" x14ac:dyDescent="0.35">
      <c r="H22" t="str">
        <f t="shared" ref="H22:H23" si="0">CONCATENATE(F12," ",G12)</f>
        <v xml:space="preserve"> </v>
      </c>
    </row>
    <row r="23" spans="8:8" x14ac:dyDescent="0.35">
      <c r="H23" t="str">
        <f t="shared" si="0"/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workbookViewId="0">
      <selection activeCell="E15" sqref="E15"/>
    </sheetView>
  </sheetViews>
  <sheetFormatPr defaultRowHeight="14.5" x14ac:dyDescent="0.35"/>
  <cols>
    <col min="1" max="1" width="14.6328125" bestFit="1" customWidth="1"/>
    <col min="2" max="2" width="24.54296875" customWidth="1"/>
    <col min="8" max="8" width="14.90625" bestFit="1" customWidth="1"/>
    <col min="11" max="11" width="15.81640625" bestFit="1" customWidth="1"/>
    <col min="15" max="15" width="41.54296875" bestFit="1" customWidth="1"/>
  </cols>
  <sheetData>
    <row r="1" spans="1:15" x14ac:dyDescent="0.3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3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35">
      <c r="A3" t="s">
        <v>86</v>
      </c>
      <c r="B3" t="str">
        <f>_xlfn.XLOOKUP(A3,H2:H10,O2:O10,"not found")</f>
        <v>not found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35">
      <c r="A4" t="s">
        <v>18</v>
      </c>
      <c r="B4" t="str">
        <f>_xlfn.XLOOKUP("*"&amp;A4,$H2:$H10,$O2:$O10,,2)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35">
      <c r="A5" t="s">
        <v>46</v>
      </c>
      <c r="B5" t="str">
        <f>_xlfn.XLOOKUP(A5&amp;"*",H$2:H$10,O$2:O$10,,2)</f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35">
      <c r="A6" t="s">
        <v>87</v>
      </c>
      <c r="B6" t="str">
        <f>_xlfn.XLOOKUP(A6&amp;"*",H$2:H$10,O$2:O$10,,2)</f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35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3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3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3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14" spans="1:15" x14ac:dyDescent="0.35">
      <c r="A14" t="s">
        <v>86</v>
      </c>
    </row>
    <row r="15" spans="1:15" x14ac:dyDescent="0.35">
      <c r="A15" t="s">
        <v>18</v>
      </c>
    </row>
    <row r="16" spans="1:15" x14ac:dyDescent="0.35">
      <c r="A16" t="s">
        <v>46</v>
      </c>
    </row>
    <row r="17" spans="1:8" x14ac:dyDescent="0.35">
      <c r="A17" t="s">
        <v>87</v>
      </c>
    </row>
    <row r="22" spans="1:8" x14ac:dyDescent="0.35">
      <c r="H22" t="str">
        <f t="shared" ref="H22:H23" si="0">CONCATENATE(F12," ",G12)</f>
        <v xml:space="preserve"> </v>
      </c>
    </row>
    <row r="23" spans="1:8" x14ac:dyDescent="0.35">
      <c r="H23" t="str">
        <f t="shared" si="0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workbookViewId="0">
      <selection activeCell="C11" sqref="C11"/>
    </sheetView>
  </sheetViews>
  <sheetFormatPr defaultRowHeight="14.5" x14ac:dyDescent="0.35"/>
  <cols>
    <col min="1" max="1" width="14.6328125" bestFit="1" customWidth="1"/>
    <col min="2" max="2" width="14.81640625" customWidth="1"/>
    <col min="3" max="3" width="24.54296875" customWidth="1"/>
    <col min="9" max="9" width="14.6328125" bestFit="1" customWidth="1"/>
    <col min="12" max="12" width="15.81640625" bestFit="1" customWidth="1"/>
    <col min="16" max="16" width="40.6328125" bestFit="1" customWidth="1"/>
  </cols>
  <sheetData>
    <row r="1" spans="1:16" x14ac:dyDescent="0.35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5">
      <c r="A2" t="s">
        <v>88</v>
      </c>
      <c r="B2" t="s">
        <v>89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5">
      <c r="A3" s="1" t="s">
        <v>90</v>
      </c>
      <c r="B3" t="str">
        <f>_xlfn.XLOOKUP(A3,N2:N10,I2:I10,,1)</f>
        <v>Angela Martin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5">
      <c r="A4" s="1" t="s">
        <v>38</v>
      </c>
      <c r="B4" t="str">
        <f>_xlfn.XLOOKUP(A4,N3:N11,I3:I11,,,1)</f>
        <v>Toby Flenderson</v>
      </c>
      <c r="C4" s="29" t="s">
        <v>124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5">
      <c r="A5" s="1" t="s">
        <v>38</v>
      </c>
      <c r="B5" t="str">
        <f>_xlfn.XLOOKUP(A5,$N$2:$N$10,$I$2:$I$10,,,-1)</f>
        <v>Michael Scott</v>
      </c>
      <c r="C5" s="29" t="s">
        <v>125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5"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5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5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5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5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35">
      <c r="I22" t="str">
        <f t="shared" ref="I22:I23" si="0">CONCATENATE(G12," ",H12)</f>
        <v xml:space="preserve"> </v>
      </c>
    </row>
    <row r="23" spans="9:9" x14ac:dyDescent="0.35">
      <c r="I23" t="str">
        <f t="shared" si="0"/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4"/>
  <sheetViews>
    <sheetView workbookViewId="0">
      <selection activeCell="D5" sqref="D5"/>
    </sheetView>
  </sheetViews>
  <sheetFormatPr defaultColWidth="10.08984375" defaultRowHeight="14.5" x14ac:dyDescent="0.35"/>
  <cols>
    <col min="7" max="7" width="12.08984375" bestFit="1" customWidth="1"/>
  </cols>
  <sheetData>
    <row r="1" spans="1:19" x14ac:dyDescent="0.35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5">
      <c r="A2" t="s">
        <v>70</v>
      </c>
      <c r="B2">
        <f>_xlfn.XLOOKUP(B1,H1:S1,H2:S2)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5">
      <c r="A3" t="s">
        <v>71</v>
      </c>
      <c r="B3">
        <f t="shared" ref="B3:B4" si="0">_xlfn.XLOOKUP(B2,H2:S2,H3:S3)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5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7"/>
  <sheetViews>
    <sheetView zoomScaleNormal="100" workbookViewId="0">
      <selection activeCell="B7" sqref="B7"/>
    </sheetView>
  </sheetViews>
  <sheetFormatPr defaultColWidth="10.08984375" defaultRowHeight="14.5" x14ac:dyDescent="0.35"/>
  <cols>
    <col min="1" max="1" width="12.26953125" bestFit="1" customWidth="1"/>
    <col min="7" max="7" width="12.08984375" bestFit="1" customWidth="1"/>
  </cols>
  <sheetData>
    <row r="1" spans="1:19" x14ac:dyDescent="0.35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5">
      <c r="A2" t="s">
        <v>70</v>
      </c>
      <c r="B2">
        <f>_xlfn.XLOOKUP(B1,H1:S1,H2:S2)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5">
      <c r="A3" t="s">
        <v>71</v>
      </c>
      <c r="B3">
        <f t="shared" ref="B3:B4" si="0">_xlfn.XLOOKUP(B2,H2:S2,H3:S3)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5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 x14ac:dyDescent="0.35">
      <c r="B6" t="s">
        <v>85</v>
      </c>
    </row>
    <row r="7" spans="1:19" x14ac:dyDescent="0.35">
      <c r="A7" t="s">
        <v>70</v>
      </c>
      <c r="B7">
        <f>SUM(_xlfn.XLOOKUP(I1,H1:S1,H2:S2):_xlfn.XLOOKUP(J1,H1:S1,H2:S2))</f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N10"/>
  <sheetViews>
    <sheetView workbookViewId="0">
      <selection activeCell="B8" sqref="B8"/>
    </sheetView>
  </sheetViews>
  <sheetFormatPr defaultRowHeight="14.5" x14ac:dyDescent="0.35"/>
  <cols>
    <col min="1" max="1" width="14.453125" customWidth="1"/>
    <col min="2" max="2" width="23" bestFit="1" customWidth="1"/>
    <col min="14" max="14" width="41.54296875" bestFit="1" customWidth="1"/>
  </cols>
  <sheetData>
    <row r="1" spans="1:14" x14ac:dyDescent="0.35">
      <c r="D1" t="s">
        <v>0</v>
      </c>
      <c r="E1" t="s">
        <v>1</v>
      </c>
      <c r="F1" t="s">
        <v>2</v>
      </c>
      <c r="G1" t="s">
        <v>60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</row>
    <row r="2" spans="1:14" x14ac:dyDescent="0.35">
      <c r="A2" t="s">
        <v>60</v>
      </c>
      <c r="B2" t="s">
        <v>9</v>
      </c>
      <c r="D2">
        <v>1001</v>
      </c>
      <c r="E2" t="s">
        <v>10</v>
      </c>
      <c r="F2" t="s">
        <v>11</v>
      </c>
      <c r="G2" t="s">
        <v>61</v>
      </c>
      <c r="H2">
        <v>30</v>
      </c>
      <c r="I2" t="s">
        <v>12</v>
      </c>
      <c r="J2" t="s">
        <v>13</v>
      </c>
      <c r="K2">
        <v>45000</v>
      </c>
      <c r="L2" s="1" t="s">
        <v>14</v>
      </c>
      <c r="M2" s="1" t="s">
        <v>15</v>
      </c>
      <c r="N2" s="2" t="s">
        <v>16</v>
      </c>
    </row>
    <row r="3" spans="1:14" x14ac:dyDescent="0.35">
      <c r="A3" t="s">
        <v>63</v>
      </c>
      <c r="B3" t="str">
        <f>VLOOKUP(A3,G2:N10,COLUMNS(G2:N10),FALSE)</f>
        <v>Dwight.Schrute@AOL.com</v>
      </c>
      <c r="D3">
        <v>1002</v>
      </c>
      <c r="E3" t="s">
        <v>17</v>
      </c>
      <c r="F3" t="s">
        <v>18</v>
      </c>
      <c r="G3" t="s">
        <v>62</v>
      </c>
      <c r="H3">
        <v>30</v>
      </c>
      <c r="I3" t="s">
        <v>19</v>
      </c>
      <c r="J3" t="s">
        <v>20</v>
      </c>
      <c r="K3">
        <v>36000</v>
      </c>
      <c r="L3" s="1" t="s">
        <v>21</v>
      </c>
      <c r="M3" s="1" t="s">
        <v>22</v>
      </c>
      <c r="N3" s="2" t="s">
        <v>23</v>
      </c>
    </row>
    <row r="4" spans="1:14" x14ac:dyDescent="0.35">
      <c r="A4" t="s">
        <v>66</v>
      </c>
      <c r="B4" t="str">
        <f>VLOOKUP(A4,G3:N11,COLUMNS(G3:N11),FALSE)</f>
        <v>Michael.Scott@DunderMifflin.com</v>
      </c>
      <c r="D4">
        <v>1003</v>
      </c>
      <c r="E4" t="s">
        <v>24</v>
      </c>
      <c r="F4" t="s">
        <v>25</v>
      </c>
      <c r="G4" t="s">
        <v>63</v>
      </c>
      <c r="H4">
        <v>29</v>
      </c>
      <c r="I4" t="s">
        <v>12</v>
      </c>
      <c r="J4" t="s">
        <v>13</v>
      </c>
      <c r="K4">
        <v>63000</v>
      </c>
      <c r="L4" s="1" t="s">
        <v>26</v>
      </c>
      <c r="M4" s="1" t="s">
        <v>27</v>
      </c>
      <c r="N4" s="2" t="s">
        <v>28</v>
      </c>
    </row>
    <row r="5" spans="1:14" x14ac:dyDescent="0.35">
      <c r="A5" t="s">
        <v>68</v>
      </c>
      <c r="B5" t="str">
        <f>VLOOKUP(A5,G4:N12,COLUMNS(G4:N12),FALSE)</f>
        <v>Stanley.Hudson@gmail.com</v>
      </c>
      <c r="D5">
        <v>1004</v>
      </c>
      <c r="E5" t="s">
        <v>29</v>
      </c>
      <c r="F5" t="s">
        <v>30</v>
      </c>
      <c r="G5" t="s">
        <v>64</v>
      </c>
      <c r="H5">
        <v>31</v>
      </c>
      <c r="I5" t="s">
        <v>19</v>
      </c>
      <c r="J5" t="s">
        <v>31</v>
      </c>
      <c r="K5">
        <v>47000</v>
      </c>
      <c r="L5" s="1" t="s">
        <v>32</v>
      </c>
      <c r="M5" s="1" t="s">
        <v>33</v>
      </c>
      <c r="N5" s="2" t="s">
        <v>34</v>
      </c>
    </row>
    <row r="6" spans="1:14" x14ac:dyDescent="0.35">
      <c r="D6">
        <v>1005</v>
      </c>
      <c r="E6" t="s">
        <v>35</v>
      </c>
      <c r="F6" t="s">
        <v>36</v>
      </c>
      <c r="G6" t="s">
        <v>65</v>
      </c>
      <c r="H6">
        <v>32</v>
      </c>
      <c r="I6" t="s">
        <v>12</v>
      </c>
      <c r="J6" t="s">
        <v>37</v>
      </c>
      <c r="K6">
        <v>50000</v>
      </c>
      <c r="L6" s="1" t="s">
        <v>38</v>
      </c>
      <c r="M6" s="1" t="s">
        <v>39</v>
      </c>
      <c r="N6" s="2" t="s">
        <v>40</v>
      </c>
    </row>
    <row r="7" spans="1:14" x14ac:dyDescent="0.35">
      <c r="D7">
        <v>1006</v>
      </c>
      <c r="E7" t="s">
        <v>41</v>
      </c>
      <c r="F7" t="s">
        <v>42</v>
      </c>
      <c r="G7" t="s">
        <v>66</v>
      </c>
      <c r="H7">
        <v>35</v>
      </c>
      <c r="I7" t="s">
        <v>12</v>
      </c>
      <c r="J7" t="s">
        <v>43</v>
      </c>
      <c r="K7">
        <v>65000</v>
      </c>
      <c r="L7" s="1" t="s">
        <v>38</v>
      </c>
      <c r="M7" s="1" t="s">
        <v>44</v>
      </c>
      <c r="N7" s="2" t="s">
        <v>45</v>
      </c>
    </row>
    <row r="8" spans="1:14" x14ac:dyDescent="0.35">
      <c r="D8">
        <v>1007</v>
      </c>
      <c r="E8" t="s">
        <v>46</v>
      </c>
      <c r="F8" t="s">
        <v>47</v>
      </c>
      <c r="G8" t="s">
        <v>67</v>
      </c>
      <c r="H8">
        <v>32</v>
      </c>
      <c r="I8" t="s">
        <v>19</v>
      </c>
      <c r="J8" t="s">
        <v>48</v>
      </c>
      <c r="K8">
        <v>41000</v>
      </c>
      <c r="L8" s="1" t="s">
        <v>49</v>
      </c>
      <c r="M8" s="1" t="s">
        <v>44</v>
      </c>
      <c r="N8" s="2" t="s">
        <v>50</v>
      </c>
    </row>
    <row r="9" spans="1:14" x14ac:dyDescent="0.35">
      <c r="D9">
        <v>1008</v>
      </c>
      <c r="E9" t="s">
        <v>51</v>
      </c>
      <c r="F9" t="s">
        <v>52</v>
      </c>
      <c r="G9" t="s">
        <v>68</v>
      </c>
      <c r="H9">
        <v>38</v>
      </c>
      <c r="I9" t="s">
        <v>12</v>
      </c>
      <c r="J9" t="s">
        <v>13</v>
      </c>
      <c r="K9">
        <v>48000</v>
      </c>
      <c r="L9" s="1" t="s">
        <v>53</v>
      </c>
      <c r="M9" s="1" t="s">
        <v>54</v>
      </c>
      <c r="N9" s="2" t="s">
        <v>55</v>
      </c>
    </row>
    <row r="10" spans="1:14" x14ac:dyDescent="0.35">
      <c r="D10">
        <v>1009</v>
      </c>
      <c r="E10" t="s">
        <v>56</v>
      </c>
      <c r="F10" t="s">
        <v>57</v>
      </c>
      <c r="G10" t="s">
        <v>69</v>
      </c>
      <c r="H10">
        <v>31</v>
      </c>
      <c r="I10" t="s">
        <v>12</v>
      </c>
      <c r="J10" t="s">
        <v>31</v>
      </c>
      <c r="K10">
        <v>42000</v>
      </c>
      <c r="L10" s="1" t="s">
        <v>58</v>
      </c>
      <c r="M10" s="1" t="s">
        <v>54</v>
      </c>
      <c r="N10" s="2" t="s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09982-EF13-418D-99E5-BB8E1A099B06}">
  <dimension ref="A1:M24"/>
  <sheetViews>
    <sheetView tabSelected="1" zoomScale="71" workbookViewId="0">
      <selection activeCell="I17" sqref="I17"/>
    </sheetView>
  </sheetViews>
  <sheetFormatPr defaultRowHeight="14.5" x14ac:dyDescent="0.35"/>
  <cols>
    <col min="1" max="1" width="16" style="8" bestFit="1" customWidth="1"/>
    <col min="2" max="2" width="11.7265625" style="6" bestFit="1" customWidth="1"/>
    <col min="4" max="4" width="11.7265625" style="12" bestFit="1" customWidth="1"/>
    <col min="5" max="5" width="10.453125" style="8" bestFit="1" customWidth="1"/>
    <col min="6" max="6" width="10.90625" bestFit="1" customWidth="1"/>
  </cols>
  <sheetData>
    <row r="1" spans="1:13" x14ac:dyDescent="0.35">
      <c r="A1" s="7" t="s">
        <v>92</v>
      </c>
      <c r="B1" s="5" t="s">
        <v>93</v>
      </c>
      <c r="C1" s="4"/>
      <c r="D1" s="11" t="s">
        <v>94</v>
      </c>
      <c r="E1" s="7" t="s">
        <v>95</v>
      </c>
      <c r="I1" s="14" t="s">
        <v>112</v>
      </c>
      <c r="J1" s="14" t="s">
        <v>113</v>
      </c>
      <c r="K1" s="14" t="s">
        <v>105</v>
      </c>
    </row>
    <row r="2" spans="1:13" x14ac:dyDescent="0.35">
      <c r="A2" s="9">
        <v>0.1</v>
      </c>
      <c r="B2" s="10">
        <v>9700</v>
      </c>
      <c r="D2" s="10">
        <v>46523</v>
      </c>
      <c r="E2" s="9">
        <f>_xlfn.XLOOKUP($D2,$B$2:$B$7,$A$2:$A$7,0,1,1)</f>
        <v>0.24</v>
      </c>
      <c r="I2" t="s">
        <v>119</v>
      </c>
      <c r="J2" t="s">
        <v>122</v>
      </c>
      <c r="K2" s="25">
        <f>SUM(_xlfn.XLOOKUP(I2,I5:I9,L5:L9):_xlfn.XLOOKUP(J2,I5:I9,L5:L9))</f>
        <v>117.49</v>
      </c>
    </row>
    <row r="3" spans="1:13" x14ac:dyDescent="0.35">
      <c r="A3" s="9">
        <v>0.22</v>
      </c>
      <c r="B3" s="10">
        <v>39475</v>
      </c>
      <c r="D3" s="10">
        <v>170000</v>
      </c>
      <c r="E3" s="9">
        <f>_xlfn.XLOOKUP($D3,$B$2:$B$7,$A$2:$A$7,0,1,1)</f>
        <v>0.35</v>
      </c>
    </row>
    <row r="4" spans="1:13" x14ac:dyDescent="0.35">
      <c r="A4" s="9">
        <v>0.24</v>
      </c>
      <c r="B4" s="10">
        <v>84200</v>
      </c>
      <c r="D4" s="13">
        <v>9700</v>
      </c>
      <c r="E4" s="9">
        <f>_xlfn.XLOOKUP($D4,$B$2:$B$7,$A$2:$A$7,0,1,1)</f>
        <v>0.1</v>
      </c>
      <c r="I4" s="14" t="s">
        <v>115</v>
      </c>
      <c r="J4" s="14" t="s">
        <v>116</v>
      </c>
      <c r="K4" s="14" t="s">
        <v>117</v>
      </c>
      <c r="L4" s="14" t="s">
        <v>105</v>
      </c>
    </row>
    <row r="5" spans="1:13" x14ac:dyDescent="0.35">
      <c r="A5" s="9">
        <v>0.32</v>
      </c>
      <c r="B5" s="10">
        <v>160726</v>
      </c>
      <c r="I5" s="3" t="s">
        <v>118</v>
      </c>
      <c r="J5" s="3">
        <v>23</v>
      </c>
      <c r="K5" s="24">
        <v>0.52</v>
      </c>
      <c r="L5" s="24">
        <v>11.9</v>
      </c>
      <c r="M5" s="23"/>
    </row>
    <row r="6" spans="1:13" x14ac:dyDescent="0.35">
      <c r="A6" s="9">
        <v>0.35</v>
      </c>
      <c r="B6" s="10">
        <v>204100</v>
      </c>
      <c r="D6" s="27" t="s">
        <v>123</v>
      </c>
      <c r="E6" s="28"/>
      <c r="I6" s="3" t="s">
        <v>119</v>
      </c>
      <c r="J6" s="3">
        <v>98</v>
      </c>
      <c r="K6" s="24">
        <v>0.77</v>
      </c>
      <c r="L6" s="24">
        <v>75.28</v>
      </c>
    </row>
    <row r="7" spans="1:13" x14ac:dyDescent="0.35">
      <c r="A7" s="9">
        <v>0.37</v>
      </c>
      <c r="B7" s="10">
        <v>510300</v>
      </c>
      <c r="I7" s="3" t="s">
        <v>120</v>
      </c>
      <c r="J7" s="3">
        <v>75</v>
      </c>
      <c r="K7" s="24">
        <v>0.24</v>
      </c>
      <c r="L7" s="24">
        <v>18.16</v>
      </c>
    </row>
    <row r="8" spans="1:13" x14ac:dyDescent="0.35">
      <c r="I8" s="3" t="s">
        <v>114</v>
      </c>
      <c r="J8" s="3">
        <v>95</v>
      </c>
      <c r="K8" s="24">
        <v>0.18</v>
      </c>
      <c r="L8" s="24">
        <v>17.25</v>
      </c>
    </row>
    <row r="9" spans="1:13" x14ac:dyDescent="0.35">
      <c r="C9" s="14" t="s">
        <v>96</v>
      </c>
      <c r="D9" s="15" t="s">
        <v>97</v>
      </c>
      <c r="E9" s="16" t="s">
        <v>98</v>
      </c>
      <c r="F9" s="14" t="s">
        <v>99</v>
      </c>
      <c r="I9" s="3" t="s">
        <v>121</v>
      </c>
      <c r="J9" s="3">
        <v>42</v>
      </c>
      <c r="K9" s="24">
        <v>0.16</v>
      </c>
      <c r="L9" s="24">
        <v>6.8</v>
      </c>
    </row>
    <row r="10" spans="1:13" x14ac:dyDescent="0.35">
      <c r="C10" t="s">
        <v>105</v>
      </c>
      <c r="D10" s="12" cm="1">
        <f t="array" ref="D10">_xlfn.XLOOKUP(D9,$A$13:$A$24,_xlfn.XLOOKUP($C10,$B$12:$F$12,$B13:$F24))</f>
        <v>122000</v>
      </c>
      <c r="E10" s="12" cm="1">
        <f t="array" ref="E10">_xlfn.XLOOKUP(E9,$A$13:$A$24,_xlfn.XLOOKUP($C10,$B$12:$F$12,$B13:$F24))</f>
        <v>96124</v>
      </c>
      <c r="F10" s="17" cm="1">
        <f t="array" ref="F10">_xlfn.XLOOKUP(F9,$A$13:$A$24,_xlfn.XLOOKUP($C10,$B$12:$F$12,$B13:$F24))</f>
        <v>0.26900000000000002</v>
      </c>
      <c r="L10" s="26">
        <f>SUM(L5:L9)</f>
        <v>129.39000000000001</v>
      </c>
    </row>
    <row r="12" spans="1:13" x14ac:dyDescent="0.35">
      <c r="A12" s="14" t="s">
        <v>101</v>
      </c>
      <c r="B12" s="15" t="s">
        <v>100</v>
      </c>
      <c r="C12" s="16" t="s">
        <v>102</v>
      </c>
      <c r="D12" s="14" t="s">
        <v>103</v>
      </c>
      <c r="E12" s="14" t="s">
        <v>104</v>
      </c>
      <c r="F12" s="16" t="s">
        <v>105</v>
      </c>
      <c r="G12" s="16"/>
    </row>
    <row r="13" spans="1:13" x14ac:dyDescent="0.35">
      <c r="A13" s="9" t="s">
        <v>106</v>
      </c>
      <c r="B13" s="10">
        <v>50000</v>
      </c>
      <c r="C13" s="10">
        <v>78200</v>
      </c>
      <c r="D13" s="13">
        <v>89500</v>
      </c>
      <c r="E13" s="18">
        <v>91250</v>
      </c>
      <c r="F13" s="18">
        <v>308950</v>
      </c>
    </row>
    <row r="14" spans="1:13" x14ac:dyDescent="0.35">
      <c r="A14" s="9" t="s">
        <v>107</v>
      </c>
      <c r="B14" s="19">
        <v>-25000</v>
      </c>
      <c r="C14" s="19">
        <v>-42050</v>
      </c>
      <c r="D14" s="20">
        <v>-59450</v>
      </c>
      <c r="E14" s="21">
        <v>-60450</v>
      </c>
      <c r="F14" s="21">
        <v>-186950</v>
      </c>
    </row>
    <row r="15" spans="1:13" x14ac:dyDescent="0.35">
      <c r="A15" s="9" t="s">
        <v>97</v>
      </c>
      <c r="B15" s="10">
        <v>25000</v>
      </c>
      <c r="C15" s="10">
        <v>36150</v>
      </c>
      <c r="D15" s="13">
        <v>30050</v>
      </c>
      <c r="E15" s="18">
        <v>30800</v>
      </c>
      <c r="F15" s="18">
        <v>122000</v>
      </c>
    </row>
    <row r="16" spans="1:13" x14ac:dyDescent="0.35">
      <c r="A16" s="9"/>
      <c r="B16" s="10"/>
      <c r="C16" s="10"/>
      <c r="D16" s="13"/>
      <c r="E16" s="18"/>
      <c r="F16" s="3"/>
    </row>
    <row r="17" spans="1:6" x14ac:dyDescent="0.35">
      <c r="A17" s="9" t="s">
        <v>108</v>
      </c>
      <c r="B17" s="19">
        <v>-899</v>
      </c>
      <c r="C17" s="19">
        <v>-791</v>
      </c>
      <c r="D17" s="20">
        <v>-202</v>
      </c>
      <c r="E17" s="21">
        <v>-412</v>
      </c>
      <c r="F17" s="21">
        <v>-2304</v>
      </c>
    </row>
    <row r="18" spans="1:6" x14ac:dyDescent="0.35">
      <c r="A18" s="9" t="s">
        <v>109</v>
      </c>
      <c r="B18" s="19">
        <v>-513</v>
      </c>
      <c r="C18" s="19">
        <v>-853</v>
      </c>
      <c r="D18" s="20">
        <v>-150</v>
      </c>
      <c r="E18" s="21">
        <v>-956</v>
      </c>
      <c r="F18" s="21">
        <v>-2472</v>
      </c>
    </row>
    <row r="19" spans="1:6" x14ac:dyDescent="0.35">
      <c r="A19" s="9" t="s">
        <v>110</v>
      </c>
      <c r="B19" s="10">
        <v>23588</v>
      </c>
      <c r="C19" s="10">
        <v>34506</v>
      </c>
      <c r="D19" s="13">
        <v>29698</v>
      </c>
      <c r="E19" s="18">
        <v>29432</v>
      </c>
      <c r="F19" s="18">
        <v>117224</v>
      </c>
    </row>
    <row r="20" spans="1:6" x14ac:dyDescent="0.35">
      <c r="A20" s="9"/>
      <c r="B20" s="10"/>
      <c r="C20" s="10"/>
      <c r="D20" s="13"/>
      <c r="E20" s="18"/>
      <c r="F20" s="3"/>
    </row>
    <row r="21" spans="1:6" x14ac:dyDescent="0.35">
      <c r="A21" s="9" t="s">
        <v>111</v>
      </c>
      <c r="B21" s="19">
        <v>-4246</v>
      </c>
      <c r="C21" s="19">
        <v>-6211</v>
      </c>
      <c r="D21" s="20">
        <v>-5346</v>
      </c>
      <c r="E21" s="21">
        <v>-5298</v>
      </c>
      <c r="F21" s="21">
        <v>-21100</v>
      </c>
    </row>
    <row r="22" spans="1:6" x14ac:dyDescent="0.35">
      <c r="A22" s="9"/>
      <c r="B22" s="10"/>
      <c r="C22" s="10"/>
      <c r="D22" s="13"/>
      <c r="E22" s="18"/>
      <c r="F22" s="3"/>
    </row>
    <row r="23" spans="1:6" x14ac:dyDescent="0.35">
      <c r="A23" s="9" t="s">
        <v>98</v>
      </c>
      <c r="B23" s="10">
        <f>B19+B21</f>
        <v>19342</v>
      </c>
      <c r="C23" s="10">
        <f t="shared" ref="C23:F23" si="0">C19+C21</f>
        <v>28295</v>
      </c>
      <c r="D23" s="10">
        <f t="shared" si="0"/>
        <v>24352</v>
      </c>
      <c r="E23" s="10">
        <f t="shared" si="0"/>
        <v>24134</v>
      </c>
      <c r="F23" s="10">
        <f t="shared" si="0"/>
        <v>96124</v>
      </c>
    </row>
    <row r="24" spans="1:6" x14ac:dyDescent="0.35">
      <c r="A24" s="9" t="s">
        <v>99</v>
      </c>
      <c r="B24" s="22">
        <v>0.29299999999999998</v>
      </c>
      <c r="C24" s="22">
        <v>0.27800000000000002</v>
      </c>
      <c r="D24" s="22">
        <v>0.23400000000000001</v>
      </c>
      <c r="E24" s="22">
        <v>0.27600000000000002</v>
      </c>
      <c r="F24" s="22">
        <v>0.26900000000000002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XLookUp</vt:lpstr>
      <vt:lpstr>XLookUp Multiple Rows</vt:lpstr>
      <vt:lpstr>XLookUp Exact Match</vt:lpstr>
      <vt:lpstr>XLookUp Search Order</vt:lpstr>
      <vt:lpstr>XLookUp Horizontal</vt:lpstr>
      <vt:lpstr>XLookUp w SUM</vt:lpstr>
      <vt:lpstr>VLookUp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RIYA JAIN</cp:lastModifiedBy>
  <dcterms:created xsi:type="dcterms:W3CDTF">2021-12-20T02:45:32Z</dcterms:created>
  <dcterms:modified xsi:type="dcterms:W3CDTF">2024-03-09T09:17:12Z</dcterms:modified>
</cp:coreProperties>
</file>