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 modeling\"/>
    </mc:Choice>
  </mc:AlternateContent>
  <xr:revisionPtr revIDLastSave="0" documentId="8_{FFDA3343-8055-4DEE-98FF-7B2B7B90665D}" xr6:coauthVersionLast="47" xr6:coauthVersionMax="47" xr10:uidLastSave="{00000000-0000-0000-0000-000000000000}"/>
  <bookViews>
    <workbookView xWindow="-108" yWindow="-108" windowWidth="23256" windowHeight="12456" tabRatio="828" firstSheet="1" activeTab="1" xr2:uid="{68C7248F-77A8-45AE-9E68-AB3B58D557F8}"/>
  </bookViews>
  <sheets>
    <sheet name="Basic Setup&gt;&gt;&gt;" sheetId="2" r:id="rId1"/>
    <sheet name="Valuation for steel company" sheetId="20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'Basic Setup&gt;&gt;&gt;'!$A$1:$O$37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20" l="1"/>
  <c r="E83" i="20"/>
  <c r="F83" i="20"/>
  <c r="G83" i="20"/>
  <c r="H83" i="20"/>
  <c r="I83" i="20"/>
  <c r="C83" i="20"/>
  <c r="D80" i="20"/>
  <c r="E80" i="20"/>
  <c r="F80" i="20"/>
  <c r="G80" i="20"/>
  <c r="H80" i="20"/>
  <c r="H81" i="20" s="1"/>
  <c r="I80" i="20"/>
  <c r="I81" i="20" s="1"/>
  <c r="C80" i="20"/>
  <c r="E81" i="20"/>
  <c r="F81" i="20"/>
  <c r="B80" i="20"/>
  <c r="D79" i="20"/>
  <c r="D81" i="20" s="1"/>
  <c r="E79" i="20"/>
  <c r="F79" i="20"/>
  <c r="G79" i="20"/>
  <c r="G81" i="20" s="1"/>
  <c r="H79" i="20"/>
  <c r="I79" i="20"/>
  <c r="B79" i="20"/>
  <c r="C79" i="20"/>
  <c r="E60" i="20"/>
  <c r="F60" i="20"/>
  <c r="G60" i="20"/>
  <c r="H60" i="20"/>
  <c r="I60" i="20"/>
  <c r="D60" i="20"/>
  <c r="E76" i="20"/>
  <c r="F76" i="20"/>
  <c r="G76" i="20"/>
  <c r="H76" i="20"/>
  <c r="I76" i="20"/>
  <c r="D76" i="20"/>
  <c r="C76" i="20"/>
  <c r="D75" i="20"/>
  <c r="E75" i="20"/>
  <c r="F75" i="20"/>
  <c r="G75" i="20"/>
  <c r="H75" i="20"/>
  <c r="I75" i="20"/>
  <c r="C75" i="20"/>
  <c r="D74" i="20"/>
  <c r="E74" i="20"/>
  <c r="F74" i="20"/>
  <c r="G74" i="20"/>
  <c r="H74" i="20"/>
  <c r="I74" i="20"/>
  <c r="D73" i="20"/>
  <c r="E73" i="20"/>
  <c r="F73" i="20"/>
  <c r="G73" i="20"/>
  <c r="H73" i="20"/>
  <c r="I73" i="20"/>
  <c r="C74" i="20"/>
  <c r="C73" i="20"/>
  <c r="I71" i="20"/>
  <c r="D71" i="20"/>
  <c r="E71" i="20"/>
  <c r="F71" i="20"/>
  <c r="G71" i="20"/>
  <c r="H71" i="20"/>
  <c r="C71" i="20"/>
  <c r="D70" i="20"/>
  <c r="E70" i="20"/>
  <c r="F70" i="20"/>
  <c r="G70" i="20"/>
  <c r="H70" i="20"/>
  <c r="I70" i="20"/>
  <c r="C70" i="20"/>
  <c r="J67" i="20"/>
  <c r="D69" i="20"/>
  <c r="E69" i="20"/>
  <c r="F69" i="20"/>
  <c r="G69" i="20"/>
  <c r="H69" i="20"/>
  <c r="I69" i="20"/>
  <c r="C69" i="20"/>
  <c r="D67" i="20"/>
  <c r="E67" i="20"/>
  <c r="F67" i="20"/>
  <c r="G67" i="20"/>
  <c r="H67" i="20"/>
  <c r="I67" i="20"/>
  <c r="C67" i="20"/>
  <c r="D62" i="20"/>
  <c r="E62" i="20"/>
  <c r="F62" i="20"/>
  <c r="G62" i="20"/>
  <c r="H62" i="20"/>
  <c r="I62" i="20"/>
  <c r="D63" i="20"/>
  <c r="E63" i="20"/>
  <c r="F63" i="20"/>
  <c r="G63" i="20"/>
  <c r="H63" i="20"/>
  <c r="I63" i="20"/>
  <c r="D64" i="20"/>
  <c r="E64" i="20"/>
  <c r="F64" i="20"/>
  <c r="G64" i="20"/>
  <c r="H64" i="20"/>
  <c r="I64" i="20"/>
  <c r="D65" i="20"/>
  <c r="E65" i="20"/>
  <c r="F65" i="20"/>
  <c r="G65" i="20"/>
  <c r="H65" i="20"/>
  <c r="I65" i="20"/>
  <c r="D66" i="20"/>
  <c r="E66" i="20"/>
  <c r="F66" i="20"/>
  <c r="G66" i="20"/>
  <c r="H66" i="20"/>
  <c r="I66" i="20"/>
  <c r="C66" i="20"/>
  <c r="C65" i="20"/>
  <c r="C64" i="20"/>
  <c r="C63" i="20"/>
  <c r="C62" i="20"/>
  <c r="E59" i="20"/>
  <c r="F59" i="20"/>
  <c r="G59" i="20"/>
  <c r="H59" i="20"/>
  <c r="I59" i="20"/>
  <c r="D59" i="20"/>
  <c r="E58" i="20"/>
  <c r="F58" i="20"/>
  <c r="G58" i="20"/>
  <c r="H58" i="20"/>
  <c r="I58" i="20"/>
  <c r="D58" i="20"/>
  <c r="E56" i="20"/>
  <c r="F56" i="20"/>
  <c r="G56" i="20"/>
  <c r="H56" i="20"/>
  <c r="I56" i="20"/>
  <c r="D56" i="20"/>
  <c r="E55" i="20"/>
  <c r="F55" i="20"/>
  <c r="G55" i="20"/>
  <c r="H55" i="20"/>
  <c r="I55" i="20"/>
  <c r="D55" i="20"/>
  <c r="B40" i="20"/>
  <c r="B28" i="20"/>
  <c r="B20" i="20"/>
  <c r="B8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E45" i="20"/>
  <c r="D45" i="20"/>
  <c r="C45" i="20"/>
  <c r="D44" i="20"/>
  <c r="C44" i="20"/>
  <c r="D43" i="20"/>
  <c r="C43" i="20"/>
  <c r="D42" i="20"/>
  <c r="C42" i="20"/>
  <c r="C32" i="20"/>
  <c r="D32" i="20"/>
  <c r="C34" i="20"/>
  <c r="D34" i="20"/>
  <c r="C35" i="20"/>
  <c r="D35" i="20"/>
  <c r="C37" i="20"/>
  <c r="D37" i="20"/>
  <c r="D30" i="20"/>
  <c r="C30" i="20"/>
  <c r="C29" i="20"/>
  <c r="E15" i="20"/>
  <c r="E48" i="20" s="1"/>
  <c r="E12" i="20"/>
  <c r="E9" i="20"/>
  <c r="E32" i="20" s="1"/>
  <c r="F23" i="20"/>
  <c r="G23" i="20" s="1"/>
  <c r="D23" i="20"/>
  <c r="F22" i="20"/>
  <c r="G22" i="20" s="1"/>
  <c r="H22" i="20" s="1"/>
  <c r="I22" i="20" s="1"/>
  <c r="F24" i="20"/>
  <c r="G24" i="20" s="1"/>
  <c r="H24" i="20" s="1"/>
  <c r="I24" i="20" s="1"/>
  <c r="F25" i="20"/>
  <c r="G25" i="20" s="1"/>
  <c r="F26" i="20"/>
  <c r="G26" i="20" s="1"/>
  <c r="H26" i="20" s="1"/>
  <c r="I26" i="20" s="1"/>
  <c r="F21" i="20"/>
  <c r="G21" i="20" s="1"/>
  <c r="H21" i="20" s="1"/>
  <c r="I21" i="20" s="1"/>
  <c r="D25" i="20"/>
  <c r="C25" i="20"/>
  <c r="C24" i="20"/>
  <c r="D24" i="20"/>
  <c r="C23" i="20"/>
  <c r="C22" i="20"/>
  <c r="D22" i="20"/>
  <c r="D21" i="20"/>
  <c r="D11" i="20"/>
  <c r="D31" i="20" s="1"/>
  <c r="C11" i="20"/>
  <c r="C13" i="20" s="1"/>
  <c r="C16" i="20" s="1"/>
  <c r="C18" i="20" s="1"/>
  <c r="C38" i="20" s="1"/>
  <c r="E6" i="20"/>
  <c r="F6" i="20" s="1"/>
  <c r="G6" i="20" s="1"/>
  <c r="H6" i="20" s="1"/>
  <c r="I6" i="20" s="1"/>
  <c r="D6" i="20"/>
  <c r="K9" i="20"/>
  <c r="C81" i="20" l="1"/>
  <c r="E42" i="20"/>
  <c r="F12" i="20"/>
  <c r="F45" i="20" s="1"/>
  <c r="H25" i="20"/>
  <c r="G15" i="20"/>
  <c r="G48" i="20" s="1"/>
  <c r="H23" i="20"/>
  <c r="G12" i="20"/>
  <c r="G45" i="20" s="1"/>
  <c r="F15" i="20"/>
  <c r="F48" i="20" s="1"/>
  <c r="E10" i="20"/>
  <c r="E14" i="20"/>
  <c r="E35" i="20"/>
  <c r="F9" i="20"/>
  <c r="F42" i="20" s="1"/>
  <c r="F35" i="20"/>
  <c r="D13" i="20"/>
  <c r="F10" i="20"/>
  <c r="F43" i="20" s="1"/>
  <c r="C33" i="20"/>
  <c r="C36" i="20"/>
  <c r="C31" i="20"/>
  <c r="E30" i="20" l="1"/>
  <c r="E43" i="20"/>
  <c r="E34" i="20"/>
  <c r="E47" i="20"/>
  <c r="F32" i="20"/>
  <c r="E11" i="20"/>
  <c r="E13" i="20"/>
  <c r="I25" i="20"/>
  <c r="I15" i="20" s="1"/>
  <c r="I48" i="20" s="1"/>
  <c r="H15" i="20"/>
  <c r="H48" i="20" s="1"/>
  <c r="I23" i="20"/>
  <c r="I12" i="20" s="1"/>
  <c r="I45" i="20" s="1"/>
  <c r="H12" i="20"/>
  <c r="H45" i="20" s="1"/>
  <c r="G9" i="20"/>
  <c r="F14" i="20"/>
  <c r="G35" i="20"/>
  <c r="F11" i="20"/>
  <c r="F44" i="20" s="1"/>
  <c r="F30" i="20"/>
  <c r="D16" i="20"/>
  <c r="D33" i="20"/>
  <c r="E33" i="20" l="1"/>
  <c r="E46" i="20"/>
  <c r="F34" i="20"/>
  <c r="F47" i="20"/>
  <c r="E31" i="20"/>
  <c r="E44" i="20"/>
  <c r="G32" i="20"/>
  <c r="G42" i="20"/>
  <c r="E16" i="20"/>
  <c r="H9" i="20"/>
  <c r="H42" i="20" s="1"/>
  <c r="G14" i="20"/>
  <c r="G10" i="20"/>
  <c r="G43" i="20" s="1"/>
  <c r="F31" i="20"/>
  <c r="F13" i="20"/>
  <c r="F46" i="20" s="1"/>
  <c r="D36" i="20"/>
  <c r="D18" i="20"/>
  <c r="D38" i="20" s="1"/>
  <c r="G34" i="20" l="1"/>
  <c r="G47" i="20"/>
  <c r="H32" i="20"/>
  <c r="H35" i="20"/>
  <c r="E17" i="20"/>
  <c r="E50" i="20" s="1"/>
  <c r="E49" i="20"/>
  <c r="E36" i="20"/>
  <c r="G30" i="20"/>
  <c r="G11" i="20"/>
  <c r="G44" i="20" s="1"/>
  <c r="I9" i="20"/>
  <c r="I42" i="20" s="1"/>
  <c r="H10" i="20"/>
  <c r="H14" i="20"/>
  <c r="F33" i="20"/>
  <c r="F16" i="20"/>
  <c r="F49" i="20" s="1"/>
  <c r="E18" i="20"/>
  <c r="E37" i="20"/>
  <c r="E38" i="20" l="1"/>
  <c r="E51" i="20"/>
  <c r="H30" i="20"/>
  <c r="H43" i="20"/>
  <c r="H34" i="20"/>
  <c r="H47" i="20"/>
  <c r="H11" i="20"/>
  <c r="H44" i="20" s="1"/>
  <c r="I35" i="20"/>
  <c r="I14" i="20"/>
  <c r="I10" i="20"/>
  <c r="I32" i="20"/>
  <c r="G13" i="20"/>
  <c r="G46" i="20" s="1"/>
  <c r="G31" i="20"/>
  <c r="F17" i="20"/>
  <c r="F50" i="20" s="1"/>
  <c r="F36" i="20"/>
  <c r="I30" i="20" l="1"/>
  <c r="I43" i="20"/>
  <c r="I34" i="20"/>
  <c r="I47" i="20"/>
  <c r="I11" i="20"/>
  <c r="G16" i="20"/>
  <c r="G49" i="20" s="1"/>
  <c r="G33" i="20"/>
  <c r="H31" i="20"/>
  <c r="H13" i="20"/>
  <c r="H46" i="20" s="1"/>
  <c r="F18" i="20"/>
  <c r="F37" i="20"/>
  <c r="I13" i="20" l="1"/>
  <c r="I46" i="20" s="1"/>
  <c r="I44" i="20"/>
  <c r="F38" i="20"/>
  <c r="F51" i="20"/>
  <c r="I31" i="20"/>
  <c r="H16" i="20"/>
  <c r="H49" i="20" s="1"/>
  <c r="H33" i="20"/>
  <c r="I33" i="20"/>
  <c r="G17" i="20"/>
  <c r="G50" i="20" s="1"/>
  <c r="G36" i="20"/>
  <c r="I16" i="20" l="1"/>
  <c r="I49" i="20" s="1"/>
  <c r="H17" i="20"/>
  <c r="H36" i="20"/>
  <c r="G18" i="20"/>
  <c r="G37" i="20"/>
  <c r="G38" i="20" l="1"/>
  <c r="G51" i="20"/>
  <c r="I17" i="20"/>
  <c r="H37" i="20"/>
  <c r="H50" i="20"/>
  <c r="I36" i="20"/>
  <c r="I18" i="20"/>
  <c r="H18" i="20"/>
  <c r="H38" i="20" l="1"/>
  <c r="H51" i="20"/>
  <c r="I38" i="20"/>
  <c r="I51" i="20"/>
  <c r="I37" i="20"/>
  <c r="I50" i="20"/>
</calcChain>
</file>

<file path=xl/sharedStrings.xml><?xml version="1.0" encoding="utf-8"?>
<sst xmlns="http://schemas.openxmlformats.org/spreadsheetml/2006/main" count="78" uniqueCount="50">
  <si>
    <t>Total</t>
  </si>
  <si>
    <t>Revenue</t>
  </si>
  <si>
    <t>COGS</t>
  </si>
  <si>
    <t>Gross Profit</t>
  </si>
  <si>
    <t>Selling &amp; General Expenses</t>
  </si>
  <si>
    <t>EBITDA</t>
  </si>
  <si>
    <t>Depreciation</t>
  </si>
  <si>
    <t>Interest</t>
  </si>
  <si>
    <t>EBT</t>
  </si>
  <si>
    <t>Taxes</t>
  </si>
  <si>
    <t>Net Income</t>
  </si>
  <si>
    <t>Revenue Growth</t>
  </si>
  <si>
    <t>Depreciation % Sales</t>
  </si>
  <si>
    <t>NA</t>
  </si>
  <si>
    <t>Tata Steels</t>
  </si>
  <si>
    <t>Monthly Data</t>
  </si>
  <si>
    <t>Annual Data</t>
  </si>
  <si>
    <t>Monthly period</t>
  </si>
  <si>
    <t>Costing Analysis</t>
  </si>
  <si>
    <t>S&amp;G Expenses</t>
  </si>
  <si>
    <t>Average</t>
  </si>
  <si>
    <t>Weighted Average</t>
  </si>
  <si>
    <t>Median</t>
  </si>
  <si>
    <t>Max</t>
  </si>
  <si>
    <t>Small</t>
  </si>
  <si>
    <t>Large</t>
  </si>
  <si>
    <t>Basic Setup</t>
  </si>
  <si>
    <t>Don’t forget to join our Free mentoring group on Telegram</t>
  </si>
  <si>
    <t>https://t.me/+hbk1ypcjgbhkMjk9</t>
  </si>
  <si>
    <t>#</t>
  </si>
  <si>
    <t xml:space="preserve">Connect with Parth Sir on Linkedin </t>
  </si>
  <si>
    <t>https://www.linkedin.com/in/caparthverma/</t>
  </si>
  <si>
    <t>INR(Crores)</t>
  </si>
  <si>
    <t>Gross profit</t>
  </si>
  <si>
    <t>Selling and Admin expenses</t>
  </si>
  <si>
    <t>EBITA</t>
  </si>
  <si>
    <t>Tax</t>
  </si>
  <si>
    <t>Net Profit/Net Income</t>
  </si>
  <si>
    <t>CDGS % of Revenue</t>
  </si>
  <si>
    <t>previous year revenue *(1+ revenue growth)</t>
  </si>
  <si>
    <t>Time periods</t>
  </si>
  <si>
    <t>Annual Period</t>
  </si>
  <si>
    <t>Time period analysis</t>
  </si>
  <si>
    <t>S&amp;G expenses</t>
  </si>
  <si>
    <t xml:space="preserve">Total </t>
  </si>
  <si>
    <t xml:space="preserve">Min </t>
  </si>
  <si>
    <t>#value</t>
  </si>
  <si>
    <t>Stub or Full year</t>
  </si>
  <si>
    <t>Total Expense</t>
  </si>
  <si>
    <t>If error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</si>
</sst>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A&quot;"/>
    <numFmt numFmtId="165" formatCode="0&quot;E&quot;"/>
    <numFmt numFmtId="169" formatCode="#,##0.0;\(#,##0.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2" borderId="0" xfId="0" applyFont="1" applyFill="1"/>
    <xf numFmtId="0" fontId="5" fillId="0" borderId="0" xfId="0" applyFont="1" applyAlignment="1">
      <alignment horizontal="right"/>
    </xf>
    <xf numFmtId="10" fontId="6" fillId="0" borderId="0" xfId="0" applyNumberFormat="1" applyFont="1"/>
    <xf numFmtId="0" fontId="0" fillId="0" borderId="1" xfId="0" applyBorder="1"/>
    <xf numFmtId="14" fontId="0" fillId="0" borderId="0" xfId="0" applyNumberFormat="1"/>
    <xf numFmtId="14" fontId="6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2" applyFont="1"/>
    <xf numFmtId="0" fontId="10" fillId="0" borderId="0" xfId="0" applyFont="1"/>
    <xf numFmtId="10" fontId="5" fillId="0" borderId="0" xfId="1" applyNumberFormat="1" applyFont="1"/>
    <xf numFmtId="169" fontId="0" fillId="0" borderId="0" xfId="0" applyNumberFormat="1"/>
    <xf numFmtId="10" fontId="0" fillId="0" borderId="0" xfId="0" applyNumberFormat="1" applyAlignment="1">
      <alignment horizontal="right"/>
    </xf>
    <xf numFmtId="10" fontId="6" fillId="0" borderId="0" xfId="1" applyNumberFormat="1" applyFont="1" applyAlignment="1">
      <alignment horizontal="right"/>
    </xf>
    <xf numFmtId="164" fontId="4" fillId="2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0" fillId="0" borderId="3" xfId="0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10" fontId="0" fillId="3" borderId="0" xfId="1" applyNumberFormat="1" applyFont="1" applyFill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164" fontId="5" fillId="2" borderId="0" xfId="0" applyNumberFormat="1" applyFont="1" applyFill="1"/>
    <xf numFmtId="165" fontId="5" fillId="2" borderId="0" xfId="0" applyNumberFormat="1" applyFont="1" applyFill="1"/>
    <xf numFmtId="169" fontId="5" fillId="0" borderId="0" xfId="0" applyNumberFormat="1" applyFont="1" applyAlignment="1">
      <alignment horizontal="right"/>
    </xf>
    <xf numFmtId="10" fontId="5" fillId="0" borderId="0" xfId="1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5" fillId="0" borderId="1" xfId="0" applyFont="1" applyBorder="1"/>
    <xf numFmtId="169" fontId="1" fillId="0" borderId="1" xfId="0" applyNumberFormat="1" applyFont="1" applyBorder="1"/>
    <xf numFmtId="169" fontId="2" fillId="0" borderId="2" xfId="0" applyNumberFormat="1" applyFont="1" applyBorder="1" applyAlignment="1">
      <alignment horizontal="right"/>
    </xf>
    <xf numFmtId="2" fontId="0" fillId="0" borderId="0" xfId="0" applyNumberFormat="1"/>
    <xf numFmtId="2" fontId="1" fillId="0" borderId="1" xfId="0" applyNumberFormat="1" applyFont="1" applyBorder="1"/>
    <xf numFmtId="0" fontId="1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theme="9" tint="0.39994506668294322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DEC12-FDAC-4EAE-B752-E28C76B7A5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6217" cy="783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6</xdr:row>
      <xdr:rowOff>60960</xdr:rowOff>
    </xdr:from>
    <xdr:to>
      <xdr:col>15</xdr:col>
      <xdr:colOff>167640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5FBE9-BC92-182F-CC70-44CC568C61B8}"/>
            </a:ext>
          </a:extLst>
        </xdr:cNvPr>
        <xdr:cNvSpPr txBox="1"/>
      </xdr:nvSpPr>
      <xdr:spPr>
        <a:xfrm>
          <a:off x="6995160" y="1158240"/>
          <a:ext cx="3390900" cy="3063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  <a:p>
          <a:endParaRPr lang="en-IN" sz="1100"/>
        </a:p>
        <a:p>
          <a:r>
            <a:rPr lang="en-IN" sz="1100"/>
            <a:t>Gross profit= Revenue- cost of goods sold</a:t>
          </a:r>
        </a:p>
        <a:p>
          <a:r>
            <a:rPr lang="en-IN" sz="1100"/>
            <a:t>EBITA= Gross profit- selling and admin expenses</a:t>
          </a:r>
        </a:p>
        <a:p>
          <a:endParaRPr lang="en-IN" sz="1100"/>
        </a:p>
        <a:p>
          <a:r>
            <a:rPr lang="en-IN" sz="1100"/>
            <a:t>EBT=</a:t>
          </a:r>
          <a:r>
            <a:rPr lang="en-IN" sz="1100" baseline="0"/>
            <a:t> EBITA- sum(depreciation+	interest)</a:t>
          </a:r>
        </a:p>
        <a:p>
          <a:r>
            <a:rPr lang="en-IN" sz="1100" baseline="0"/>
            <a:t>Net profit= EBT- tax</a:t>
          </a:r>
          <a:endParaRPr lang="en-IN" sz="1100"/>
        </a:p>
      </xdr:txBody>
    </xdr:sp>
    <xdr:clientData/>
  </xdr:twoCellAnchor>
  <xdr:twoCellAnchor>
    <xdr:from>
      <xdr:col>1</xdr:col>
      <xdr:colOff>662940</xdr:colOff>
      <xdr:row>1</xdr:row>
      <xdr:rowOff>15240</xdr:rowOff>
    </xdr:from>
    <xdr:to>
      <xdr:col>9</xdr:col>
      <xdr:colOff>381000</xdr:colOff>
      <xdr:row>4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67F4E9-5FB3-4A0F-0FB0-23097EB5EAA5}"/>
            </a:ext>
          </a:extLst>
        </xdr:cNvPr>
        <xdr:cNvSpPr txBox="1"/>
      </xdr:nvSpPr>
      <xdr:spPr>
        <a:xfrm>
          <a:off x="792480" y="198120"/>
          <a:ext cx="6149340" cy="579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/>
            <a:t>Valuation for Steel</a:t>
          </a:r>
          <a:r>
            <a:rPr lang="en-IN" sz="3600" baseline="0"/>
            <a:t> company</a:t>
          </a:r>
          <a:endParaRPr lang="en-IN" sz="3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0713-0F67-4B05-AF60-2C45609F7B96}">
  <sheetPr>
    <tabColor theme="4" tint="-0.499984740745262"/>
  </sheetPr>
  <dimension ref="A8:F12"/>
  <sheetViews>
    <sheetView showGridLines="0" zoomScaleNormal="100" workbookViewId="0">
      <pane ySplit="4" topLeftCell="A5" activePane="bottomLeft" state="frozen"/>
      <selection pane="bottomLeft" activeCell="G5" sqref="G5"/>
    </sheetView>
  </sheetViews>
  <sheetFormatPr defaultRowHeight="14.4" x14ac:dyDescent="0.3"/>
  <cols>
    <col min="1" max="1" width="1.88671875" style="2" customWidth="1"/>
    <col min="2" max="2" width="25.33203125" customWidth="1"/>
    <col min="3" max="3" width="7.5546875" bestFit="1" customWidth="1"/>
    <col min="7" max="7" width="31" bestFit="1" customWidth="1"/>
    <col min="15" max="15" width="17.5546875" bestFit="1" customWidth="1"/>
  </cols>
  <sheetData>
    <row r="8" spans="2:6" ht="31.2" x14ac:dyDescent="0.6">
      <c r="B8" s="12" t="s">
        <v>26</v>
      </c>
    </row>
    <row r="10" spans="2:6" ht="23.4" x14ac:dyDescent="0.45">
      <c r="B10" s="10" t="s">
        <v>27</v>
      </c>
      <c r="C10" s="11" t="s">
        <v>28</v>
      </c>
      <c r="D10" s="10"/>
      <c r="E10" s="10"/>
      <c r="F10" s="10"/>
    </row>
    <row r="12" spans="2:6" ht="23.4" x14ac:dyDescent="0.45">
      <c r="B12" s="10" t="s">
        <v>30</v>
      </c>
      <c r="C12" s="11" t="s">
        <v>31</v>
      </c>
    </row>
  </sheetData>
  <hyperlinks>
    <hyperlink ref="C10" r:id="rId1" xr:uid="{A4CB384F-F4CF-483C-B602-0D476278A275}"/>
    <hyperlink ref="C12" r:id="rId2" xr:uid="{21278FD4-F98B-4CDF-8ADA-9BAE62F36BE9}"/>
  </hyperlinks>
  <pageMargins left="0.7" right="0.7" top="0.75" bottom="0.75" header="0.3" footer="0.3"/>
  <pageSetup scale="53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C462-15D1-4C98-BE01-71EB558E23F4}">
  <dimension ref="A5:L83"/>
  <sheetViews>
    <sheetView showGridLines="0" tabSelected="1" workbookViewId="0">
      <pane ySplit="6" topLeftCell="A7" activePane="bottomLeft" state="frozen"/>
      <selection pane="bottomLeft" activeCell="Q13" sqref="Q13"/>
    </sheetView>
  </sheetViews>
  <sheetFormatPr defaultRowHeight="14.4" outlineLevelRow="1" x14ac:dyDescent="0.3"/>
  <cols>
    <col min="1" max="1" width="1.88671875" customWidth="1"/>
    <col min="2" max="2" width="18.33203125" customWidth="1"/>
    <col min="3" max="9" width="10.77734375" customWidth="1"/>
  </cols>
  <sheetData>
    <row r="5" spans="1:12" x14ac:dyDescent="0.3">
      <c r="B5" t="s">
        <v>14</v>
      </c>
    </row>
    <row r="6" spans="1:12" x14ac:dyDescent="0.3">
      <c r="A6" t="s">
        <v>29</v>
      </c>
      <c r="B6" s="3" t="s">
        <v>32</v>
      </c>
      <c r="C6" s="17">
        <v>2020</v>
      </c>
      <c r="D6" s="32">
        <f>C6+1</f>
        <v>2021</v>
      </c>
      <c r="E6" s="33">
        <f t="shared" ref="E6:I6" si="0">D6+1</f>
        <v>2022</v>
      </c>
      <c r="F6" s="33">
        <f t="shared" si="0"/>
        <v>2023</v>
      </c>
      <c r="G6" s="33">
        <f t="shared" si="0"/>
        <v>2024</v>
      </c>
      <c r="H6" s="33">
        <f>G6+1</f>
        <v>2025</v>
      </c>
      <c r="I6" s="33">
        <f t="shared" si="0"/>
        <v>2026</v>
      </c>
    </row>
    <row r="7" spans="1:12" x14ac:dyDescent="0.3">
      <c r="B7" s="18"/>
      <c r="C7" s="19"/>
      <c r="D7" s="19"/>
      <c r="E7" s="20"/>
      <c r="F7" s="20"/>
      <c r="G7" s="20"/>
      <c r="H7" s="20"/>
      <c r="I7" s="20"/>
    </row>
    <row r="8" spans="1:12" s="6" customFormat="1" outlineLevel="1" x14ac:dyDescent="0.3">
      <c r="A8" s="37" t="s">
        <v>29</v>
      </c>
      <c r="B8" s="26" t="str">
        <f>"Income Statement"&amp;" - "&amp;B5</f>
        <v>Income Statement - Tata Steels</v>
      </c>
      <c r="C8" s="25"/>
      <c r="D8" s="25"/>
      <c r="E8" s="25"/>
      <c r="F8" s="25"/>
      <c r="G8" s="25"/>
      <c r="H8" s="25"/>
      <c r="I8" s="25"/>
    </row>
    <row r="9" spans="1:12" outlineLevel="1" x14ac:dyDescent="0.3">
      <c r="B9" s="21" t="s">
        <v>1</v>
      </c>
      <c r="C9" s="23">
        <v>20000</v>
      </c>
      <c r="D9" s="23">
        <v>22500</v>
      </c>
      <c r="E9" s="34">
        <f>D9*(1+E21)</f>
        <v>24750.000000000004</v>
      </c>
      <c r="F9" s="34">
        <f t="shared" ref="F9:I9" si="1">E9*(1+F21)</f>
        <v>27225.000000000007</v>
      </c>
      <c r="G9" s="34">
        <f t="shared" si="1"/>
        <v>29947.500000000011</v>
      </c>
      <c r="H9" s="34">
        <f t="shared" si="1"/>
        <v>32942.250000000015</v>
      </c>
      <c r="I9" s="34">
        <f t="shared" si="1"/>
        <v>36236.47500000002</v>
      </c>
      <c r="K9" s="34" t="str">
        <f ca="1">_xlfn.FORMULATEXT(E9)</f>
        <v>=D9*(1+E21)</v>
      </c>
      <c r="L9" t="s">
        <v>39</v>
      </c>
    </row>
    <row r="10" spans="1:12" outlineLevel="1" x14ac:dyDescent="0.3">
      <c r="B10" s="21" t="s">
        <v>2</v>
      </c>
      <c r="C10" s="23">
        <v>8000</v>
      </c>
      <c r="D10" s="23">
        <v>9000</v>
      </c>
      <c r="E10" s="34">
        <f>E9*E22</f>
        <v>9900.0000000000018</v>
      </c>
      <c r="F10" s="34">
        <f t="shared" ref="F10:I10" si="2">F9*F22</f>
        <v>10890.000000000004</v>
      </c>
      <c r="G10" s="34">
        <f t="shared" si="2"/>
        <v>11979.000000000005</v>
      </c>
      <c r="H10" s="34">
        <f t="shared" si="2"/>
        <v>13176.900000000007</v>
      </c>
      <c r="I10" s="34">
        <f t="shared" si="2"/>
        <v>14494.590000000009</v>
      </c>
    </row>
    <row r="11" spans="1:12" outlineLevel="1" x14ac:dyDescent="0.3">
      <c r="B11" s="21" t="s">
        <v>33</v>
      </c>
      <c r="C11" s="34">
        <f>C9-C10</f>
        <v>12000</v>
      </c>
      <c r="D11" s="34">
        <f>D9-D10</f>
        <v>13500</v>
      </c>
      <c r="E11" s="34">
        <f t="shared" ref="E11:I11" si="3">E9-E10</f>
        <v>14850.000000000002</v>
      </c>
      <c r="F11" s="34">
        <f t="shared" si="3"/>
        <v>16335.000000000004</v>
      </c>
      <c r="G11" s="34">
        <f t="shared" si="3"/>
        <v>17968.500000000007</v>
      </c>
      <c r="H11" s="34">
        <f t="shared" si="3"/>
        <v>19765.350000000006</v>
      </c>
      <c r="I11" s="34">
        <f t="shared" si="3"/>
        <v>21741.885000000009</v>
      </c>
    </row>
    <row r="12" spans="1:12" outlineLevel="1" x14ac:dyDescent="0.3">
      <c r="B12" s="21" t="s">
        <v>34</v>
      </c>
      <c r="C12" s="23">
        <v>2000</v>
      </c>
      <c r="D12" s="23">
        <v>2250</v>
      </c>
      <c r="E12" s="34">
        <f>E23</f>
        <v>2500</v>
      </c>
      <c r="F12" s="34">
        <f t="shared" ref="F12:I12" si="4">F23</f>
        <v>2500</v>
      </c>
      <c r="G12" s="34">
        <f t="shared" si="4"/>
        <v>2500</v>
      </c>
      <c r="H12" s="34">
        <f t="shared" si="4"/>
        <v>2500</v>
      </c>
      <c r="I12" s="34">
        <f t="shared" si="4"/>
        <v>2500</v>
      </c>
    </row>
    <row r="13" spans="1:12" outlineLevel="1" x14ac:dyDescent="0.3">
      <c r="B13" s="21" t="s">
        <v>35</v>
      </c>
      <c r="C13" s="34">
        <f>C11-C12</f>
        <v>10000</v>
      </c>
      <c r="D13" s="34">
        <f>D11-D12</f>
        <v>11250</v>
      </c>
      <c r="E13" s="34">
        <f t="shared" ref="E13:I13" si="5">E11-E12</f>
        <v>12350.000000000002</v>
      </c>
      <c r="F13" s="34">
        <f t="shared" si="5"/>
        <v>13835.000000000004</v>
      </c>
      <c r="G13" s="34">
        <f t="shared" si="5"/>
        <v>15468.500000000007</v>
      </c>
      <c r="H13" s="34">
        <f t="shared" si="5"/>
        <v>17265.350000000006</v>
      </c>
      <c r="I13" s="34">
        <f t="shared" si="5"/>
        <v>19241.885000000009</v>
      </c>
    </row>
    <row r="14" spans="1:12" outlineLevel="1" x14ac:dyDescent="0.3">
      <c r="B14" s="21" t="s">
        <v>6</v>
      </c>
      <c r="C14" s="23">
        <v>800</v>
      </c>
      <c r="D14" s="23">
        <v>900</v>
      </c>
      <c r="E14" s="34">
        <f>E9*E24</f>
        <v>1237.5000000000002</v>
      </c>
      <c r="F14" s="34">
        <f t="shared" ref="F14:I14" si="6">F9*F24</f>
        <v>1361.2500000000005</v>
      </c>
      <c r="G14" s="34">
        <f t="shared" si="6"/>
        <v>1497.3750000000007</v>
      </c>
      <c r="H14" s="34">
        <f t="shared" si="6"/>
        <v>1647.1125000000009</v>
      </c>
      <c r="I14" s="34">
        <f t="shared" si="6"/>
        <v>1811.8237500000012</v>
      </c>
    </row>
    <row r="15" spans="1:12" outlineLevel="1" x14ac:dyDescent="0.3">
      <c r="B15" s="21" t="s">
        <v>7</v>
      </c>
      <c r="C15" s="23">
        <v>200</v>
      </c>
      <c r="D15" s="23">
        <v>225</v>
      </c>
      <c r="E15" s="4">
        <f>E25</f>
        <v>250</v>
      </c>
      <c r="F15" s="4">
        <f t="shared" ref="F15:I15" si="7">F25</f>
        <v>250</v>
      </c>
      <c r="G15" s="4">
        <f t="shared" si="7"/>
        <v>250</v>
      </c>
      <c r="H15" s="4">
        <f t="shared" si="7"/>
        <v>250</v>
      </c>
      <c r="I15" s="4">
        <f t="shared" si="7"/>
        <v>250</v>
      </c>
    </row>
    <row r="16" spans="1:12" outlineLevel="1" x14ac:dyDescent="0.3">
      <c r="B16" s="21" t="s">
        <v>8</v>
      </c>
      <c r="C16" s="34">
        <f>C13-SUM(C14:C15)</f>
        <v>9000</v>
      </c>
      <c r="D16" s="34">
        <f>D13-SUM(D14:D15)</f>
        <v>10125</v>
      </c>
      <c r="E16" s="34">
        <f t="shared" ref="E16:I16" si="8">E13-SUM(E14:E15)</f>
        <v>10862.500000000002</v>
      </c>
      <c r="F16" s="34">
        <f t="shared" si="8"/>
        <v>12223.750000000004</v>
      </c>
      <c r="G16" s="34">
        <f t="shared" si="8"/>
        <v>13721.125000000007</v>
      </c>
      <c r="H16" s="34">
        <f t="shared" si="8"/>
        <v>15368.237500000005</v>
      </c>
      <c r="I16" s="34">
        <f t="shared" si="8"/>
        <v>17180.061250000006</v>
      </c>
    </row>
    <row r="17" spans="1:10" outlineLevel="1" x14ac:dyDescent="0.3">
      <c r="B17" s="21" t="s">
        <v>36</v>
      </c>
      <c r="C17" s="23">
        <v>2700</v>
      </c>
      <c r="D17" s="23">
        <v>3037.5</v>
      </c>
      <c r="E17" s="34">
        <f>E16*E26</f>
        <v>3258.7500000000005</v>
      </c>
      <c r="F17" s="34">
        <f t="shared" ref="F17:I17" si="9">F16*F26</f>
        <v>3667.1250000000009</v>
      </c>
      <c r="G17" s="34">
        <f t="shared" si="9"/>
        <v>4116.3375000000024</v>
      </c>
      <c r="H17" s="34">
        <f t="shared" si="9"/>
        <v>4610.4712500000014</v>
      </c>
      <c r="I17" s="34">
        <f t="shared" si="9"/>
        <v>5154.0183750000015</v>
      </c>
    </row>
    <row r="18" spans="1:10" s="24" customFormat="1" ht="15" outlineLevel="1" thickBot="1" x14ac:dyDescent="0.35">
      <c r="B18" s="30" t="s">
        <v>37</v>
      </c>
      <c r="C18" s="39">
        <f>C16-C17</f>
        <v>6300</v>
      </c>
      <c r="D18" s="39">
        <f>D16-D17</f>
        <v>7087.5</v>
      </c>
      <c r="E18" s="39">
        <f t="shared" ref="E18:I18" si="10">E16-E17</f>
        <v>7603.7500000000018</v>
      </c>
      <c r="F18" s="39">
        <f t="shared" si="10"/>
        <v>8556.6250000000036</v>
      </c>
      <c r="G18" s="39">
        <f t="shared" si="10"/>
        <v>9604.7875000000058</v>
      </c>
      <c r="H18" s="39">
        <f t="shared" si="10"/>
        <v>10757.766250000004</v>
      </c>
      <c r="I18" s="39">
        <f t="shared" si="10"/>
        <v>12026.042875000005</v>
      </c>
      <c r="J18" s="31"/>
    </row>
    <row r="19" spans="1:10" ht="15" thickTop="1" x14ac:dyDescent="0.3"/>
    <row r="20" spans="1:10" outlineLevel="1" x14ac:dyDescent="0.3">
      <c r="A20" t="s">
        <v>29</v>
      </c>
      <c r="B20" s="27" t="str">
        <f>"Assumption Drivers"&amp;" - "&amp;B5</f>
        <v>Assumption Drivers - Tata Steels</v>
      </c>
      <c r="C20" s="28"/>
      <c r="D20" s="29"/>
      <c r="E20" s="28"/>
      <c r="F20" s="28"/>
      <c r="G20" s="28"/>
      <c r="H20" s="28"/>
      <c r="I20" s="28"/>
    </row>
    <row r="21" spans="1:10" outlineLevel="1" x14ac:dyDescent="0.3">
      <c r="B21" s="21" t="s">
        <v>11</v>
      </c>
      <c r="C21" s="2" t="s">
        <v>13</v>
      </c>
      <c r="D21" s="35">
        <f>D9/C9-1</f>
        <v>0.125</v>
      </c>
      <c r="E21" s="16">
        <v>0.1</v>
      </c>
      <c r="F21" s="36">
        <f>E21</f>
        <v>0.1</v>
      </c>
      <c r="G21" s="36">
        <f t="shared" ref="G21:I21" si="11">F21</f>
        <v>0.1</v>
      </c>
      <c r="H21" s="36">
        <f t="shared" si="11"/>
        <v>0.1</v>
      </c>
      <c r="I21" s="36">
        <f t="shared" si="11"/>
        <v>0.1</v>
      </c>
      <c r="J21" s="15"/>
    </row>
    <row r="22" spans="1:10" outlineLevel="1" x14ac:dyDescent="0.3">
      <c r="B22" s="21" t="s">
        <v>38</v>
      </c>
      <c r="C22" s="35">
        <f>C10/C9</f>
        <v>0.4</v>
      </c>
      <c r="D22" s="35">
        <f>D10/D9</f>
        <v>0.4</v>
      </c>
      <c r="E22" s="16">
        <v>0.4</v>
      </c>
      <c r="F22" s="36">
        <f t="shared" ref="F22:I26" si="12">E22</f>
        <v>0.4</v>
      </c>
      <c r="G22" s="36">
        <f t="shared" si="12"/>
        <v>0.4</v>
      </c>
      <c r="H22" s="36">
        <f t="shared" si="12"/>
        <v>0.4</v>
      </c>
      <c r="I22" s="36">
        <f t="shared" si="12"/>
        <v>0.4</v>
      </c>
      <c r="J22" s="15"/>
    </row>
    <row r="23" spans="1:10" outlineLevel="1" x14ac:dyDescent="0.3">
      <c r="B23" s="21" t="s">
        <v>19</v>
      </c>
      <c r="C23" s="34">
        <f>C12</f>
        <v>2000</v>
      </c>
      <c r="D23" s="34">
        <f>D12</f>
        <v>2250</v>
      </c>
      <c r="E23" s="22">
        <v>2500</v>
      </c>
      <c r="F23" s="34">
        <f t="shared" si="12"/>
        <v>2500</v>
      </c>
      <c r="G23" s="34">
        <f t="shared" si="12"/>
        <v>2500</v>
      </c>
      <c r="H23" s="34">
        <f t="shared" si="12"/>
        <v>2500</v>
      </c>
      <c r="I23" s="34">
        <f t="shared" si="12"/>
        <v>2500</v>
      </c>
      <c r="J23" s="15"/>
    </row>
    <row r="24" spans="1:10" outlineLevel="1" x14ac:dyDescent="0.3">
      <c r="B24" s="21" t="s">
        <v>12</v>
      </c>
      <c r="C24" s="35">
        <f>C14/C9</f>
        <v>0.04</v>
      </c>
      <c r="D24" s="35">
        <f>D14/D9</f>
        <v>0.04</v>
      </c>
      <c r="E24" s="16">
        <v>0.05</v>
      </c>
      <c r="F24" s="36">
        <f t="shared" si="12"/>
        <v>0.05</v>
      </c>
      <c r="G24" s="36">
        <f t="shared" si="12"/>
        <v>0.05</v>
      </c>
      <c r="H24" s="36">
        <f t="shared" si="12"/>
        <v>0.05</v>
      </c>
      <c r="I24" s="36">
        <f t="shared" si="12"/>
        <v>0.05</v>
      </c>
      <c r="J24" s="15"/>
    </row>
    <row r="25" spans="1:10" outlineLevel="1" x14ac:dyDescent="0.3">
      <c r="B25" s="21" t="s">
        <v>7</v>
      </c>
      <c r="C25" s="34">
        <f>C15</f>
        <v>200</v>
      </c>
      <c r="D25" s="34">
        <f>D15</f>
        <v>225</v>
      </c>
      <c r="E25" s="22">
        <v>250</v>
      </c>
      <c r="F25" s="34">
        <f t="shared" si="12"/>
        <v>250</v>
      </c>
      <c r="G25" s="34">
        <f t="shared" si="12"/>
        <v>250</v>
      </c>
      <c r="H25" s="34">
        <f t="shared" si="12"/>
        <v>250</v>
      </c>
      <c r="I25" s="34">
        <f t="shared" si="12"/>
        <v>250</v>
      </c>
      <c r="J25" s="15"/>
    </row>
    <row r="26" spans="1:10" outlineLevel="1" x14ac:dyDescent="0.3">
      <c r="B26" s="21" t="s">
        <v>9</v>
      </c>
      <c r="C26" s="16">
        <v>0.3</v>
      </c>
      <c r="D26" s="16">
        <v>0.3</v>
      </c>
      <c r="E26" s="16">
        <v>0.3</v>
      </c>
      <c r="F26" s="36">
        <f t="shared" si="12"/>
        <v>0.3</v>
      </c>
      <c r="G26" s="36">
        <f t="shared" si="12"/>
        <v>0.3</v>
      </c>
      <c r="H26" s="36">
        <f t="shared" si="12"/>
        <v>0.3</v>
      </c>
      <c r="I26" s="36">
        <f t="shared" si="12"/>
        <v>0.3</v>
      </c>
      <c r="J26" s="15"/>
    </row>
    <row r="28" spans="1:10" outlineLevel="1" x14ac:dyDescent="0.3">
      <c r="A28" t="s">
        <v>29</v>
      </c>
      <c r="B28" s="27" t="str">
        <f>"Common Size Statement"&amp;" - "&amp;B5</f>
        <v>Common Size Statement - Tata Steels</v>
      </c>
      <c r="C28" s="28"/>
      <c r="D28" s="29"/>
      <c r="E28" s="28"/>
      <c r="F28" s="28"/>
      <c r="G28" s="28"/>
      <c r="H28" s="28"/>
      <c r="I28" s="28"/>
    </row>
    <row r="29" spans="1:10" outlineLevel="1" x14ac:dyDescent="0.3">
      <c r="B29" s="21" t="s">
        <v>1</v>
      </c>
      <c r="C29" s="13">
        <f>C9/C9</f>
        <v>1</v>
      </c>
    </row>
    <row r="30" spans="1:10" outlineLevel="1" x14ac:dyDescent="0.3">
      <c r="B30" s="21" t="s">
        <v>2</v>
      </c>
      <c r="C30" s="13">
        <f>C10/C$9</f>
        <v>0.4</v>
      </c>
      <c r="D30" s="13">
        <f t="shared" ref="D30:I30" si="13">D10/D$9</f>
        <v>0.4</v>
      </c>
      <c r="E30" s="13">
        <f t="shared" si="13"/>
        <v>0.4</v>
      </c>
      <c r="F30" s="13">
        <f t="shared" si="13"/>
        <v>0.4</v>
      </c>
      <c r="G30" s="13">
        <f t="shared" si="13"/>
        <v>0.4</v>
      </c>
      <c r="H30" s="13">
        <f t="shared" si="13"/>
        <v>0.4</v>
      </c>
      <c r="I30" s="13">
        <f t="shared" si="13"/>
        <v>0.4</v>
      </c>
    </row>
    <row r="31" spans="1:10" outlineLevel="1" x14ac:dyDescent="0.3">
      <c r="B31" s="21" t="s">
        <v>3</v>
      </c>
      <c r="C31" s="13">
        <f t="shared" ref="C31:I31" si="14">C11/C$9</f>
        <v>0.6</v>
      </c>
      <c r="D31" s="13">
        <f t="shared" si="14"/>
        <v>0.6</v>
      </c>
      <c r="E31" s="13">
        <f t="shared" si="14"/>
        <v>0.6</v>
      </c>
      <c r="F31" s="13">
        <f t="shared" si="14"/>
        <v>0.6</v>
      </c>
      <c r="G31" s="13">
        <f t="shared" si="14"/>
        <v>0.6</v>
      </c>
      <c r="H31" s="13">
        <f t="shared" si="14"/>
        <v>0.59999999999999987</v>
      </c>
      <c r="I31" s="13">
        <f t="shared" si="14"/>
        <v>0.59999999999999987</v>
      </c>
    </row>
    <row r="32" spans="1:10" outlineLevel="1" x14ac:dyDescent="0.3">
      <c r="B32" t="s">
        <v>4</v>
      </c>
      <c r="C32" s="13">
        <f t="shared" ref="C32:I32" si="15">C12/C$9</f>
        <v>0.1</v>
      </c>
      <c r="D32" s="13">
        <f t="shared" si="15"/>
        <v>0.1</v>
      </c>
      <c r="E32" s="13">
        <f t="shared" si="15"/>
        <v>0.10101010101010099</v>
      </c>
      <c r="F32" s="13">
        <f t="shared" si="15"/>
        <v>9.1827364554637261E-2</v>
      </c>
      <c r="G32" s="13">
        <f t="shared" si="15"/>
        <v>8.3479422322397495E-2</v>
      </c>
      <c r="H32" s="13">
        <f t="shared" si="15"/>
        <v>7.5890383929452271E-2</v>
      </c>
      <c r="I32" s="13">
        <f t="shared" si="15"/>
        <v>6.8991258117683876E-2</v>
      </c>
    </row>
    <row r="33" spans="1:9" outlineLevel="1" x14ac:dyDescent="0.3">
      <c r="B33" t="s">
        <v>5</v>
      </c>
      <c r="C33" s="13">
        <f t="shared" ref="C33:I33" si="16">C13/C$9</f>
        <v>0.5</v>
      </c>
      <c r="D33" s="13">
        <f t="shared" si="16"/>
        <v>0.5</v>
      </c>
      <c r="E33" s="13">
        <f t="shared" si="16"/>
        <v>0.49898989898989898</v>
      </c>
      <c r="F33" s="13">
        <f t="shared" si="16"/>
        <v>0.50817263544536273</v>
      </c>
      <c r="G33" s="13">
        <f t="shared" si="16"/>
        <v>0.51652057767760251</v>
      </c>
      <c r="H33" s="13">
        <f t="shared" si="16"/>
        <v>0.52410961607054762</v>
      </c>
      <c r="I33" s="13">
        <f t="shared" si="16"/>
        <v>0.53100874188231606</v>
      </c>
    </row>
    <row r="34" spans="1:9" outlineLevel="1" x14ac:dyDescent="0.3">
      <c r="B34" t="s">
        <v>6</v>
      </c>
      <c r="C34" s="13">
        <f t="shared" ref="C34:I34" si="17">C14/C$9</f>
        <v>0.04</v>
      </c>
      <c r="D34" s="13">
        <f t="shared" si="17"/>
        <v>0.04</v>
      </c>
      <c r="E34" s="13">
        <f t="shared" si="17"/>
        <v>0.05</v>
      </c>
      <c r="F34" s="13">
        <f t="shared" si="17"/>
        <v>0.05</v>
      </c>
      <c r="G34" s="13">
        <f t="shared" si="17"/>
        <v>0.05</v>
      </c>
      <c r="H34" s="13">
        <f t="shared" si="17"/>
        <v>0.05</v>
      </c>
      <c r="I34" s="13">
        <f t="shared" si="17"/>
        <v>0.05</v>
      </c>
    </row>
    <row r="35" spans="1:9" outlineLevel="1" x14ac:dyDescent="0.3">
      <c r="B35" t="s">
        <v>7</v>
      </c>
      <c r="C35" s="13">
        <f t="shared" ref="C35:I35" si="18">C15/C$9</f>
        <v>0.01</v>
      </c>
      <c r="D35" s="13">
        <f t="shared" si="18"/>
        <v>0.01</v>
      </c>
      <c r="E35" s="13">
        <f t="shared" si="18"/>
        <v>1.01010101010101E-2</v>
      </c>
      <c r="F35" s="13">
        <f t="shared" si="18"/>
        <v>9.1827364554637261E-3</v>
      </c>
      <c r="G35" s="13">
        <f t="shared" si="18"/>
        <v>8.3479422322397506E-3</v>
      </c>
      <c r="H35" s="13">
        <f t="shared" si="18"/>
        <v>7.5890383929452269E-3</v>
      </c>
      <c r="I35" s="13">
        <f t="shared" si="18"/>
        <v>6.8991258117683868E-3</v>
      </c>
    </row>
    <row r="36" spans="1:9" outlineLevel="1" x14ac:dyDescent="0.3">
      <c r="B36" t="s">
        <v>8</v>
      </c>
      <c r="C36" s="13">
        <f t="shared" ref="C36:I36" si="19">C16/C$9</f>
        <v>0.45</v>
      </c>
      <c r="D36" s="13">
        <f t="shared" si="19"/>
        <v>0.45</v>
      </c>
      <c r="E36" s="13">
        <f t="shared" si="19"/>
        <v>0.43888888888888888</v>
      </c>
      <c r="F36" s="13">
        <f t="shared" si="19"/>
        <v>0.44898989898989899</v>
      </c>
      <c r="G36" s="13">
        <f t="shared" si="19"/>
        <v>0.4581726354453628</v>
      </c>
      <c r="H36" s="13">
        <f t="shared" si="19"/>
        <v>0.46652057767760241</v>
      </c>
      <c r="I36" s="13">
        <f t="shared" si="19"/>
        <v>0.47410961607054758</v>
      </c>
    </row>
    <row r="37" spans="1:9" outlineLevel="1" x14ac:dyDescent="0.3">
      <c r="B37" t="s">
        <v>9</v>
      </c>
      <c r="C37" s="13">
        <f t="shared" ref="C37:I37" si="20">C17/C$9</f>
        <v>0.13500000000000001</v>
      </c>
      <c r="D37" s="13">
        <f t="shared" si="20"/>
        <v>0.13500000000000001</v>
      </c>
      <c r="E37" s="13">
        <f t="shared" si="20"/>
        <v>0.13166666666666665</v>
      </c>
      <c r="F37" s="13">
        <f t="shared" si="20"/>
        <v>0.1346969696969697</v>
      </c>
      <c r="G37" s="13">
        <f t="shared" si="20"/>
        <v>0.13745179063360885</v>
      </c>
      <c r="H37" s="13">
        <f t="shared" si="20"/>
        <v>0.13995617330328072</v>
      </c>
      <c r="I37" s="13">
        <f t="shared" si="20"/>
        <v>0.14223288482116428</v>
      </c>
    </row>
    <row r="38" spans="1:9" outlineLevel="1" x14ac:dyDescent="0.3">
      <c r="B38" t="s">
        <v>10</v>
      </c>
      <c r="C38" s="13">
        <f t="shared" ref="C38:I38" si="21">C18/C$9</f>
        <v>0.315</v>
      </c>
      <c r="D38" s="13">
        <f t="shared" si="21"/>
        <v>0.315</v>
      </c>
      <c r="E38" s="13">
        <f t="shared" si="21"/>
        <v>0.30722222222222223</v>
      </c>
      <c r="F38" s="13">
        <f t="shared" si="21"/>
        <v>0.31429292929292935</v>
      </c>
      <c r="G38" s="13">
        <f t="shared" si="21"/>
        <v>0.320720844811754</v>
      </c>
      <c r="H38" s="13">
        <f t="shared" si="21"/>
        <v>0.32656440437432172</v>
      </c>
      <c r="I38" s="13">
        <f t="shared" si="21"/>
        <v>0.33187673124938333</v>
      </c>
    </row>
    <row r="40" spans="1:9" x14ac:dyDescent="0.3">
      <c r="A40" t="s">
        <v>29</v>
      </c>
      <c r="B40" s="27" t="str">
        <f>"Change Analysis Statement"&amp;" - "&amp;B5</f>
        <v>Change Analysis Statement - Tata Steels</v>
      </c>
      <c r="C40" s="28"/>
      <c r="D40" s="29"/>
      <c r="E40" s="28"/>
      <c r="F40" s="28"/>
      <c r="G40" s="28"/>
      <c r="H40" s="28"/>
      <c r="I40" s="28"/>
    </row>
    <row r="41" spans="1:9" x14ac:dyDescent="0.3">
      <c r="B41" s="5">
        <v>0.1</v>
      </c>
    </row>
    <row r="42" spans="1:9" x14ac:dyDescent="0.3">
      <c r="B42" s="21" t="s">
        <v>1</v>
      </c>
      <c r="C42" s="34">
        <f>C9*(1+$B$41)</f>
        <v>22000</v>
      </c>
      <c r="D42" s="34">
        <f t="shared" ref="D42:I42" si="22">D9*(1+$B$41)</f>
        <v>24750.000000000004</v>
      </c>
      <c r="E42" s="34">
        <f t="shared" si="22"/>
        <v>27225.000000000007</v>
      </c>
      <c r="F42" s="34">
        <f t="shared" si="22"/>
        <v>29947.500000000011</v>
      </c>
      <c r="G42" s="34">
        <f t="shared" si="22"/>
        <v>32942.250000000015</v>
      </c>
      <c r="H42" s="34">
        <f t="shared" si="22"/>
        <v>36236.47500000002</v>
      </c>
      <c r="I42" s="34">
        <f t="shared" si="22"/>
        <v>39860.122500000027</v>
      </c>
    </row>
    <row r="43" spans="1:9" x14ac:dyDescent="0.3">
      <c r="B43" s="21" t="s">
        <v>2</v>
      </c>
      <c r="C43" s="34">
        <f t="shared" ref="C43:I43" si="23">C10*(1+$B$41)</f>
        <v>8800</v>
      </c>
      <c r="D43" s="34">
        <f t="shared" si="23"/>
        <v>9900</v>
      </c>
      <c r="E43" s="34">
        <f t="shared" si="23"/>
        <v>10890.000000000004</v>
      </c>
      <c r="F43" s="34">
        <f t="shared" si="23"/>
        <v>11979.000000000005</v>
      </c>
      <c r="G43" s="34">
        <f t="shared" si="23"/>
        <v>13176.900000000007</v>
      </c>
      <c r="H43" s="34">
        <f t="shared" si="23"/>
        <v>14494.590000000009</v>
      </c>
      <c r="I43" s="34">
        <f t="shared" si="23"/>
        <v>15944.049000000012</v>
      </c>
    </row>
    <row r="44" spans="1:9" x14ac:dyDescent="0.3">
      <c r="B44" s="21" t="s">
        <v>33</v>
      </c>
      <c r="C44" s="34">
        <f t="shared" ref="C44:I44" si="24">C11*(1+$B$41)</f>
        <v>13200.000000000002</v>
      </c>
      <c r="D44" s="34">
        <f t="shared" si="24"/>
        <v>14850.000000000002</v>
      </c>
      <c r="E44" s="34">
        <f t="shared" si="24"/>
        <v>16335.000000000004</v>
      </c>
      <c r="F44" s="34">
        <f t="shared" si="24"/>
        <v>17968.500000000004</v>
      </c>
      <c r="G44" s="34">
        <f t="shared" si="24"/>
        <v>19765.350000000009</v>
      </c>
      <c r="H44" s="34">
        <f t="shared" si="24"/>
        <v>21741.885000000009</v>
      </c>
      <c r="I44" s="34">
        <f t="shared" si="24"/>
        <v>23916.073500000013</v>
      </c>
    </row>
    <row r="45" spans="1:9" x14ac:dyDescent="0.3">
      <c r="B45" s="21" t="s">
        <v>34</v>
      </c>
      <c r="C45" s="34">
        <f t="shared" ref="C45:I45" si="25">C12*(1+$B$41)</f>
        <v>2200</v>
      </c>
      <c r="D45" s="34">
        <f t="shared" si="25"/>
        <v>2475</v>
      </c>
      <c r="E45" s="34">
        <f t="shared" si="25"/>
        <v>2750</v>
      </c>
      <c r="F45" s="34">
        <f t="shared" si="25"/>
        <v>2750</v>
      </c>
      <c r="G45" s="34">
        <f t="shared" si="25"/>
        <v>2750</v>
      </c>
      <c r="H45" s="34">
        <f t="shared" si="25"/>
        <v>2750</v>
      </c>
      <c r="I45" s="34">
        <f t="shared" si="25"/>
        <v>2750</v>
      </c>
    </row>
    <row r="46" spans="1:9" x14ac:dyDescent="0.3">
      <c r="B46" s="21" t="s">
        <v>35</v>
      </c>
      <c r="C46" s="34">
        <f t="shared" ref="C46:I46" si="26">C13*(1+$B$41)</f>
        <v>11000</v>
      </c>
      <c r="D46" s="34">
        <f t="shared" si="26"/>
        <v>12375.000000000002</v>
      </c>
      <c r="E46" s="34">
        <f t="shared" si="26"/>
        <v>13585.000000000004</v>
      </c>
      <c r="F46" s="34">
        <f t="shared" si="26"/>
        <v>15218.500000000005</v>
      </c>
      <c r="G46" s="34">
        <f t="shared" si="26"/>
        <v>17015.350000000009</v>
      </c>
      <c r="H46" s="34">
        <f t="shared" si="26"/>
        <v>18991.885000000009</v>
      </c>
      <c r="I46" s="34">
        <f t="shared" si="26"/>
        <v>21166.073500000013</v>
      </c>
    </row>
    <row r="47" spans="1:9" x14ac:dyDescent="0.3">
      <c r="B47" s="21" t="s">
        <v>6</v>
      </c>
      <c r="C47" s="34">
        <f t="shared" ref="C47:I47" si="27">C14*(1+$B$41)</f>
        <v>880.00000000000011</v>
      </c>
      <c r="D47" s="34">
        <f t="shared" si="27"/>
        <v>990.00000000000011</v>
      </c>
      <c r="E47" s="34">
        <f t="shared" si="27"/>
        <v>1361.2500000000005</v>
      </c>
      <c r="F47" s="34">
        <f t="shared" si="27"/>
        <v>1497.3750000000007</v>
      </c>
      <c r="G47" s="34">
        <f t="shared" si="27"/>
        <v>1647.1125000000009</v>
      </c>
      <c r="H47" s="34">
        <f t="shared" si="27"/>
        <v>1811.8237500000012</v>
      </c>
      <c r="I47" s="34">
        <f t="shared" si="27"/>
        <v>1993.0061250000015</v>
      </c>
    </row>
    <row r="48" spans="1:9" x14ac:dyDescent="0.3">
      <c r="B48" s="21" t="s">
        <v>7</v>
      </c>
      <c r="C48" s="34">
        <f t="shared" ref="C48:I48" si="28">C15*(1+$B$41)</f>
        <v>220.00000000000003</v>
      </c>
      <c r="D48" s="34">
        <f t="shared" si="28"/>
        <v>247.50000000000003</v>
      </c>
      <c r="E48" s="4">
        <f t="shared" si="28"/>
        <v>275</v>
      </c>
      <c r="F48" s="4">
        <f t="shared" si="28"/>
        <v>275</v>
      </c>
      <c r="G48" s="4">
        <f t="shared" si="28"/>
        <v>275</v>
      </c>
      <c r="H48" s="4">
        <f t="shared" si="28"/>
        <v>275</v>
      </c>
      <c r="I48" s="4">
        <f t="shared" si="28"/>
        <v>275</v>
      </c>
    </row>
    <row r="49" spans="1:10" x14ac:dyDescent="0.3">
      <c r="B49" s="21" t="s">
        <v>8</v>
      </c>
      <c r="C49" s="34">
        <f t="shared" ref="C49:I49" si="29">C16*(1+$B$41)</f>
        <v>9900</v>
      </c>
      <c r="D49" s="34">
        <f t="shared" si="29"/>
        <v>11137.5</v>
      </c>
      <c r="E49" s="34">
        <f t="shared" si="29"/>
        <v>11948.750000000004</v>
      </c>
      <c r="F49" s="34">
        <f t="shared" si="29"/>
        <v>13446.125000000005</v>
      </c>
      <c r="G49" s="34">
        <f t="shared" si="29"/>
        <v>15093.237500000008</v>
      </c>
      <c r="H49" s="34">
        <f t="shared" si="29"/>
        <v>16905.061250000006</v>
      </c>
      <c r="I49" s="34">
        <f t="shared" si="29"/>
        <v>18898.06737500001</v>
      </c>
    </row>
    <row r="50" spans="1:10" x14ac:dyDescent="0.3">
      <c r="B50" s="21" t="s">
        <v>36</v>
      </c>
      <c r="C50" s="34">
        <f t="shared" ref="C50:I50" si="30">C17*(1+$B$41)</f>
        <v>2970.0000000000005</v>
      </c>
      <c r="D50" s="34">
        <f t="shared" si="30"/>
        <v>3341.2500000000005</v>
      </c>
      <c r="E50" s="34">
        <f t="shared" si="30"/>
        <v>3584.6250000000009</v>
      </c>
      <c r="F50" s="34">
        <f t="shared" si="30"/>
        <v>4033.8375000000015</v>
      </c>
      <c r="G50" s="34">
        <f t="shared" si="30"/>
        <v>4527.9712500000032</v>
      </c>
      <c r="H50" s="34">
        <f t="shared" si="30"/>
        <v>5071.5183750000024</v>
      </c>
      <c r="I50" s="34">
        <f t="shared" si="30"/>
        <v>5669.420212500002</v>
      </c>
    </row>
    <row r="51" spans="1:10" ht="15" thickBot="1" x14ac:dyDescent="0.35">
      <c r="A51" s="24"/>
      <c r="B51" s="30" t="s">
        <v>37</v>
      </c>
      <c r="C51" s="39">
        <f t="shared" ref="C51:I51" si="31">C18*(1+$B$41)</f>
        <v>6930.0000000000009</v>
      </c>
      <c r="D51" s="39">
        <f t="shared" si="31"/>
        <v>7796.2500000000009</v>
      </c>
      <c r="E51" s="39">
        <f t="shared" si="31"/>
        <v>8364.1250000000018</v>
      </c>
      <c r="F51" s="39">
        <f t="shared" si="31"/>
        <v>9412.287500000004</v>
      </c>
      <c r="G51" s="39">
        <f t="shared" si="31"/>
        <v>10565.266250000008</v>
      </c>
      <c r="H51" s="39">
        <f t="shared" si="31"/>
        <v>11833.542875000006</v>
      </c>
      <c r="I51" s="39">
        <f t="shared" si="31"/>
        <v>13228.647162500007</v>
      </c>
    </row>
    <row r="52" spans="1:10" ht="15" thickTop="1" x14ac:dyDescent="0.3"/>
    <row r="53" spans="1:10" x14ac:dyDescent="0.3">
      <c r="A53" t="s">
        <v>29</v>
      </c>
      <c r="B53" s="27" t="s">
        <v>42</v>
      </c>
      <c r="C53" s="28"/>
      <c r="D53" s="29"/>
      <c r="E53" s="28"/>
      <c r="F53" s="28"/>
      <c r="G53" s="28"/>
      <c r="H53" s="28"/>
      <c r="I53" s="28"/>
    </row>
    <row r="54" spans="1:10" x14ac:dyDescent="0.3">
      <c r="B54" s="1" t="s">
        <v>40</v>
      </c>
      <c r="C54" s="8">
        <v>44788</v>
      </c>
      <c r="D54" s="9">
        <v>0</v>
      </c>
      <c r="E54" s="9">
        <v>1</v>
      </c>
      <c r="F54" s="9">
        <v>2</v>
      </c>
      <c r="G54" s="9">
        <v>3</v>
      </c>
      <c r="H54" s="9">
        <v>4</v>
      </c>
      <c r="I54" s="9">
        <v>5</v>
      </c>
    </row>
    <row r="55" spans="1:10" x14ac:dyDescent="0.3">
      <c r="B55" t="s">
        <v>15</v>
      </c>
      <c r="D55" s="7">
        <f>EOMONTH($C$54,D54)</f>
        <v>44804</v>
      </c>
      <c r="E55" s="7">
        <f t="shared" ref="E55:I55" si="32">EOMONTH($C$54,E54)</f>
        <v>44834</v>
      </c>
      <c r="F55" s="7">
        <f t="shared" si="32"/>
        <v>44865</v>
      </c>
      <c r="G55" s="7">
        <f t="shared" si="32"/>
        <v>44895</v>
      </c>
      <c r="H55" s="7">
        <f t="shared" si="32"/>
        <v>44926</v>
      </c>
      <c r="I55" s="7">
        <f t="shared" si="32"/>
        <v>44957</v>
      </c>
    </row>
    <row r="56" spans="1:10" x14ac:dyDescent="0.3">
      <c r="B56" t="s">
        <v>16</v>
      </c>
      <c r="D56" s="7">
        <f>DATE(YEAR($C$54)+D54,12,31)</f>
        <v>44926</v>
      </c>
      <c r="E56" s="7">
        <f t="shared" ref="E56:I56" si="33">DATE(YEAR($C$54)+E54,12,31)</f>
        <v>45291</v>
      </c>
      <c r="F56" s="7">
        <f t="shared" si="33"/>
        <v>45657</v>
      </c>
      <c r="G56" s="7">
        <f t="shared" si="33"/>
        <v>46022</v>
      </c>
      <c r="H56" s="7">
        <f t="shared" si="33"/>
        <v>46387</v>
      </c>
      <c r="I56" s="7">
        <f t="shared" si="33"/>
        <v>46752</v>
      </c>
    </row>
    <row r="58" spans="1:10" x14ac:dyDescent="0.3">
      <c r="B58" t="s">
        <v>17</v>
      </c>
      <c r="D58">
        <f>YEARFRAC($C$54,D55)</f>
        <v>4.4444444444444446E-2</v>
      </c>
      <c r="E58">
        <f t="shared" ref="E58:I58" si="34">YEARFRAC($C$54,E55)</f>
        <v>0.125</v>
      </c>
      <c r="F58">
        <f t="shared" si="34"/>
        <v>0.21111111111111111</v>
      </c>
      <c r="G58">
        <f t="shared" si="34"/>
        <v>0.29166666666666669</v>
      </c>
      <c r="H58">
        <f t="shared" si="34"/>
        <v>0.37777777777777777</v>
      </c>
      <c r="I58">
        <f t="shared" si="34"/>
        <v>0.46111111111111114</v>
      </c>
    </row>
    <row r="59" spans="1:10" x14ac:dyDescent="0.3">
      <c r="B59" t="s">
        <v>41</v>
      </c>
      <c r="D59">
        <f>YEARFRAC($C$54,D56)</f>
        <v>0.37777777777777777</v>
      </c>
      <c r="E59">
        <f t="shared" ref="E59:I59" si="35">YEARFRAC($C$54,E56)</f>
        <v>1.3777777777777778</v>
      </c>
      <c r="F59">
        <f t="shared" si="35"/>
        <v>2.3777777777777778</v>
      </c>
      <c r="G59">
        <f t="shared" si="35"/>
        <v>3.3777777777777778</v>
      </c>
      <c r="H59">
        <f t="shared" si="35"/>
        <v>4.3777777777777782</v>
      </c>
      <c r="I59">
        <f t="shared" si="35"/>
        <v>5.3777777777777782</v>
      </c>
    </row>
    <row r="60" spans="1:10" x14ac:dyDescent="0.3">
      <c r="B60" t="s">
        <v>47</v>
      </c>
      <c r="D60" t="str">
        <f>IF(D59&lt;1,"Stub","Full")</f>
        <v>Stub</v>
      </c>
      <c r="E60" t="str">
        <f t="shared" ref="E60:I60" si="36">IF(E59&lt;1,"Stub","Full")</f>
        <v>Full</v>
      </c>
      <c r="F60" t="str">
        <f t="shared" si="36"/>
        <v>Full</v>
      </c>
      <c r="G60" t="str">
        <f t="shared" si="36"/>
        <v>Full</v>
      </c>
      <c r="H60" t="str">
        <f t="shared" si="36"/>
        <v>Full</v>
      </c>
      <c r="I60" t="str">
        <f t="shared" si="36"/>
        <v>Full</v>
      </c>
    </row>
    <row r="61" spans="1:10" x14ac:dyDescent="0.3">
      <c r="A61" t="s">
        <v>29</v>
      </c>
      <c r="B61" s="27" t="s">
        <v>18</v>
      </c>
      <c r="C61" s="28"/>
      <c r="D61" s="29"/>
      <c r="E61" s="28"/>
      <c r="F61" s="28"/>
      <c r="G61" s="28"/>
      <c r="H61" s="28"/>
      <c r="I61" s="28"/>
    </row>
    <row r="62" spans="1:10" x14ac:dyDescent="0.3">
      <c r="B62" s="21" t="s">
        <v>2</v>
      </c>
      <c r="C62" s="14">
        <f>C10</f>
        <v>8000</v>
      </c>
      <c r="D62" s="14">
        <f t="shared" ref="D62:I62" si="37">D10</f>
        <v>9000</v>
      </c>
      <c r="E62" s="14">
        <f t="shared" si="37"/>
        <v>9900.0000000000018</v>
      </c>
      <c r="F62" s="14">
        <f t="shared" si="37"/>
        <v>10890.000000000004</v>
      </c>
      <c r="G62" s="14">
        <f t="shared" si="37"/>
        <v>11979.000000000005</v>
      </c>
      <c r="H62" s="14">
        <f t="shared" si="37"/>
        <v>13176.900000000007</v>
      </c>
      <c r="I62" s="14">
        <f t="shared" si="37"/>
        <v>14494.590000000009</v>
      </c>
      <c r="J62" s="40">
        <v>0.1</v>
      </c>
    </row>
    <row r="63" spans="1:10" x14ac:dyDescent="0.3">
      <c r="B63" s="21" t="s">
        <v>43</v>
      </c>
      <c r="C63" s="14">
        <f>C12</f>
        <v>2000</v>
      </c>
      <c r="D63" s="14">
        <f t="shared" ref="D63:I63" si="38">D12</f>
        <v>2250</v>
      </c>
      <c r="E63" s="14">
        <f t="shared" si="38"/>
        <v>2500</v>
      </c>
      <c r="F63" s="14">
        <f t="shared" si="38"/>
        <v>2500</v>
      </c>
      <c r="G63" s="14">
        <f t="shared" si="38"/>
        <v>2500</v>
      </c>
      <c r="H63" s="14">
        <f t="shared" si="38"/>
        <v>2500</v>
      </c>
      <c r="I63" s="14">
        <f t="shared" si="38"/>
        <v>2500</v>
      </c>
      <c r="J63" s="40">
        <v>0.2</v>
      </c>
    </row>
    <row r="64" spans="1:10" x14ac:dyDescent="0.3">
      <c r="B64" s="21" t="s">
        <v>6</v>
      </c>
      <c r="C64" s="14">
        <f>C14</f>
        <v>800</v>
      </c>
      <c r="D64" s="14">
        <f t="shared" ref="D64:I64" si="39">D14</f>
        <v>900</v>
      </c>
      <c r="E64" s="14">
        <f t="shared" si="39"/>
        <v>1237.5000000000002</v>
      </c>
      <c r="F64" s="14">
        <f t="shared" si="39"/>
        <v>1361.2500000000005</v>
      </c>
      <c r="G64" s="14">
        <f t="shared" si="39"/>
        <v>1497.3750000000007</v>
      </c>
      <c r="H64" s="14">
        <f t="shared" si="39"/>
        <v>1647.1125000000009</v>
      </c>
      <c r="I64" s="14">
        <f t="shared" si="39"/>
        <v>1811.8237500000012</v>
      </c>
      <c r="J64" s="40">
        <v>0.2</v>
      </c>
    </row>
    <row r="65" spans="2:10" x14ac:dyDescent="0.3">
      <c r="B65" s="21" t="s">
        <v>7</v>
      </c>
      <c r="C65" s="14">
        <f>C15</f>
        <v>200</v>
      </c>
      <c r="D65" s="14">
        <f t="shared" ref="D65:I65" si="40">D15</f>
        <v>225</v>
      </c>
      <c r="E65" s="14">
        <f t="shared" si="40"/>
        <v>250</v>
      </c>
      <c r="F65" s="14">
        <f t="shared" si="40"/>
        <v>250</v>
      </c>
      <c r="G65" s="14">
        <f t="shared" si="40"/>
        <v>250</v>
      </c>
      <c r="H65" s="14">
        <f t="shared" si="40"/>
        <v>250</v>
      </c>
      <c r="I65" s="14">
        <f t="shared" si="40"/>
        <v>250</v>
      </c>
      <c r="J65" s="40">
        <v>0.3</v>
      </c>
    </row>
    <row r="66" spans="2:10" x14ac:dyDescent="0.3">
      <c r="B66" s="21" t="s">
        <v>36</v>
      </c>
      <c r="C66" s="14">
        <f>C17</f>
        <v>2700</v>
      </c>
      <c r="D66" s="14">
        <f t="shared" ref="D66:I66" si="41">D17</f>
        <v>3037.5</v>
      </c>
      <c r="E66" s="14">
        <f t="shared" si="41"/>
        <v>3258.7500000000005</v>
      </c>
      <c r="F66" s="14">
        <f t="shared" si="41"/>
        <v>3667.1250000000009</v>
      </c>
      <c r="G66" s="14">
        <f t="shared" si="41"/>
        <v>4116.3375000000024</v>
      </c>
      <c r="H66" s="14">
        <f t="shared" si="41"/>
        <v>4610.4712500000014</v>
      </c>
      <c r="I66" s="14">
        <f t="shared" si="41"/>
        <v>5154.0183750000015</v>
      </c>
      <c r="J66" s="40">
        <v>0.2</v>
      </c>
    </row>
    <row r="67" spans="2:10" x14ac:dyDescent="0.3">
      <c r="B67" s="21" t="s">
        <v>44</v>
      </c>
      <c r="C67" s="38">
        <f>SUM(C62:C66)</f>
        <v>13700</v>
      </c>
      <c r="D67" s="38">
        <f t="shared" ref="D67:I67" si="42">SUM(D62:D66)</f>
        <v>15412.5</v>
      </c>
      <c r="E67" s="38">
        <f t="shared" si="42"/>
        <v>17146.250000000004</v>
      </c>
      <c r="F67" s="38">
        <f t="shared" si="42"/>
        <v>18668.375000000004</v>
      </c>
      <c r="G67" s="38">
        <f t="shared" si="42"/>
        <v>20342.712500000009</v>
      </c>
      <c r="H67" s="38">
        <f t="shared" si="42"/>
        <v>22184.48375000001</v>
      </c>
      <c r="I67" s="38">
        <f t="shared" si="42"/>
        <v>24210.432125000014</v>
      </c>
      <c r="J67" s="41">
        <f>SUM(J62:J66)</f>
        <v>1</v>
      </c>
    </row>
    <row r="69" spans="2:10" x14ac:dyDescent="0.3">
      <c r="B69" s="42" t="s">
        <v>20</v>
      </c>
      <c r="C69" s="14">
        <f>AVERAGE(C62:C66)</f>
        <v>2740</v>
      </c>
      <c r="D69" s="14">
        <f t="shared" ref="D69:I69" si="43">AVERAGE(D62:D66)</f>
        <v>3082.5</v>
      </c>
      <c r="E69" s="14">
        <f t="shared" si="43"/>
        <v>3429.2500000000009</v>
      </c>
      <c r="F69" s="14">
        <f t="shared" si="43"/>
        <v>3733.6750000000006</v>
      </c>
      <c r="G69" s="14">
        <f t="shared" si="43"/>
        <v>4068.5425000000018</v>
      </c>
      <c r="H69" s="14">
        <f t="shared" si="43"/>
        <v>4436.8967500000017</v>
      </c>
      <c r="I69" s="14">
        <f t="shared" si="43"/>
        <v>4842.0864250000031</v>
      </c>
    </row>
    <row r="70" spans="2:10" x14ac:dyDescent="0.3">
      <c r="B70" s="42" t="s">
        <v>21</v>
      </c>
      <c r="C70" s="40">
        <f>SUMPRODUCT($J$62:$J$66,C62:C66)</f>
        <v>1960</v>
      </c>
      <c r="D70" s="40">
        <f t="shared" ref="D70:I70" si="44">SUMPRODUCT($J$62:$J$66,D62:D66)</f>
        <v>2205</v>
      </c>
      <c r="E70" s="40">
        <f t="shared" si="44"/>
        <v>2464.2500000000005</v>
      </c>
      <c r="F70" s="40">
        <f t="shared" si="44"/>
        <v>2669.6750000000006</v>
      </c>
      <c r="G70" s="40">
        <f t="shared" si="44"/>
        <v>2895.6425000000013</v>
      </c>
      <c r="H70" s="40">
        <f t="shared" si="44"/>
        <v>3144.2067500000012</v>
      </c>
      <c r="I70" s="40">
        <f t="shared" si="44"/>
        <v>3417.6274250000015</v>
      </c>
    </row>
    <row r="71" spans="2:10" x14ac:dyDescent="0.3">
      <c r="B71" s="42" t="s">
        <v>22</v>
      </c>
      <c r="C71" s="14">
        <f>MEDIAN(C62:C66)</f>
        <v>2000</v>
      </c>
      <c r="D71" s="14">
        <f t="shared" ref="D71:I71" si="45">MEDIAN(D62:D66)</f>
        <v>2250</v>
      </c>
      <c r="E71" s="14">
        <f t="shared" si="45"/>
        <v>2500</v>
      </c>
      <c r="F71" s="14">
        <f t="shared" si="45"/>
        <v>2500</v>
      </c>
      <c r="G71" s="14">
        <f t="shared" si="45"/>
        <v>2500</v>
      </c>
      <c r="H71" s="14">
        <f t="shared" si="45"/>
        <v>2500</v>
      </c>
      <c r="I71" s="14">
        <f t="shared" si="45"/>
        <v>2500</v>
      </c>
    </row>
    <row r="72" spans="2:10" x14ac:dyDescent="0.3">
      <c r="J72" t="s">
        <v>46</v>
      </c>
    </row>
    <row r="73" spans="2:10" x14ac:dyDescent="0.3">
      <c r="B73" s="42" t="s">
        <v>45</v>
      </c>
      <c r="C73" s="14">
        <f>MIN(C62:C66)</f>
        <v>200</v>
      </c>
      <c r="D73" s="14">
        <f t="shared" ref="D73:I73" si="46">MIN(D62:D66)</f>
        <v>225</v>
      </c>
      <c r="E73" s="14">
        <f t="shared" si="46"/>
        <v>250</v>
      </c>
      <c r="F73" s="14">
        <f t="shared" si="46"/>
        <v>250</v>
      </c>
      <c r="G73" s="14">
        <f t="shared" si="46"/>
        <v>250</v>
      </c>
      <c r="H73" s="14">
        <f t="shared" si="46"/>
        <v>250</v>
      </c>
      <c r="I73" s="14">
        <f t="shared" si="46"/>
        <v>250</v>
      </c>
      <c r="J73">
        <v>3</v>
      </c>
    </row>
    <row r="74" spans="2:10" x14ac:dyDescent="0.3">
      <c r="B74" s="42" t="s">
        <v>23</v>
      </c>
      <c r="C74" s="14">
        <f>MAX(C62:C66)</f>
        <v>8000</v>
      </c>
      <c r="D74" s="14">
        <f t="shared" ref="D74:I74" si="47">MAX(D62:D66)</f>
        <v>9000</v>
      </c>
      <c r="E74" s="14">
        <f t="shared" si="47"/>
        <v>9900.0000000000018</v>
      </c>
      <c r="F74" s="14">
        <f t="shared" si="47"/>
        <v>10890.000000000004</v>
      </c>
      <c r="G74" s="14">
        <f t="shared" si="47"/>
        <v>11979.000000000005</v>
      </c>
      <c r="H74" s="14">
        <f t="shared" si="47"/>
        <v>13176.900000000007</v>
      </c>
      <c r="I74" s="14">
        <f t="shared" si="47"/>
        <v>14494.590000000009</v>
      </c>
      <c r="J74">
        <v>3</v>
      </c>
    </row>
    <row r="75" spans="2:10" x14ac:dyDescent="0.3">
      <c r="B75" s="42" t="s">
        <v>24</v>
      </c>
      <c r="C75">
        <f>SMALL(C62:C66,$J$73)</f>
        <v>2000</v>
      </c>
      <c r="D75">
        <f t="shared" ref="D75:I75" si="48">SMALL(D62:D66,$J$73)</f>
        <v>2250</v>
      </c>
      <c r="E75">
        <f t="shared" si="48"/>
        <v>2500</v>
      </c>
      <c r="F75">
        <f t="shared" si="48"/>
        <v>2500</v>
      </c>
      <c r="G75">
        <f t="shared" si="48"/>
        <v>2500</v>
      </c>
      <c r="H75">
        <f t="shared" si="48"/>
        <v>2500</v>
      </c>
      <c r="I75">
        <f t="shared" si="48"/>
        <v>2500</v>
      </c>
    </row>
    <row r="76" spans="2:10" x14ac:dyDescent="0.3">
      <c r="B76" s="42" t="s">
        <v>25</v>
      </c>
      <c r="C76">
        <f>LARGE(C62:C66,$J$74)</f>
        <v>2000</v>
      </c>
      <c r="D76">
        <f>LARGE(D62:D66,$J$74)</f>
        <v>2250</v>
      </c>
      <c r="E76">
        <f t="shared" ref="E76:I76" si="49">LARGE(E62:E66,$J$74)</f>
        <v>2500</v>
      </c>
      <c r="F76">
        <f t="shared" si="49"/>
        <v>2500</v>
      </c>
      <c r="G76">
        <f t="shared" si="49"/>
        <v>2500</v>
      </c>
      <c r="H76">
        <f t="shared" si="49"/>
        <v>2500</v>
      </c>
      <c r="I76">
        <f t="shared" si="49"/>
        <v>2500</v>
      </c>
    </row>
    <row r="78" spans="2:10" x14ac:dyDescent="0.3">
      <c r="B78" s="42" t="s">
        <v>48</v>
      </c>
      <c r="J78" t="s">
        <v>46</v>
      </c>
    </row>
    <row r="79" spans="2:10" x14ac:dyDescent="0.3">
      <c r="B79" s="42" t="str">
        <f>"if &lt; "&amp;J79</f>
        <v>if &lt; 17500</v>
      </c>
      <c r="C79">
        <f>IF(C67&lt; $J$79,C67,0)</f>
        <v>13700</v>
      </c>
      <c r="D79">
        <f t="shared" ref="D79:I79" si="50">IF(D67&lt; $J$79,D67,0)</f>
        <v>15412.5</v>
      </c>
      <c r="E79">
        <f t="shared" si="50"/>
        <v>17146.250000000004</v>
      </c>
      <c r="F79">
        <f t="shared" si="50"/>
        <v>0</v>
      </c>
      <c r="G79">
        <f t="shared" si="50"/>
        <v>0</v>
      </c>
      <c r="H79">
        <f t="shared" si="50"/>
        <v>0</v>
      </c>
      <c r="I79">
        <f t="shared" si="50"/>
        <v>0</v>
      </c>
      <c r="J79">
        <v>17500</v>
      </c>
    </row>
    <row r="80" spans="2:10" x14ac:dyDescent="0.3">
      <c r="B80" s="42" t="str">
        <f>"if &gt;= "&amp;J80</f>
        <v>if &gt;= 17500</v>
      </c>
      <c r="C80">
        <f>IF(C67 &gt;=$J$80,C67,0)</f>
        <v>0</v>
      </c>
      <c r="D80">
        <f t="shared" ref="D80:I80" si="51">IF(D67 &gt;=$J$80,D67,0)</f>
        <v>0</v>
      </c>
      <c r="E80">
        <f t="shared" si="51"/>
        <v>0</v>
      </c>
      <c r="F80">
        <f t="shared" si="51"/>
        <v>18668.375000000004</v>
      </c>
      <c r="G80">
        <f t="shared" si="51"/>
        <v>20342.712500000009</v>
      </c>
      <c r="H80">
        <f t="shared" si="51"/>
        <v>22184.48375000001</v>
      </c>
      <c r="I80">
        <f t="shared" si="51"/>
        <v>24210.432125000014</v>
      </c>
      <c r="J80">
        <v>17500</v>
      </c>
    </row>
    <row r="81" spans="2:9" x14ac:dyDescent="0.3">
      <c r="B81" s="42" t="s">
        <v>0</v>
      </c>
      <c r="C81">
        <f>SUM(C79:C80)</f>
        <v>13700</v>
      </c>
      <c r="D81">
        <f t="shared" ref="D81:I81" si="52">SUM(D79:D80)</f>
        <v>15412.5</v>
      </c>
      <c r="E81">
        <f t="shared" si="52"/>
        <v>17146.250000000004</v>
      </c>
      <c r="F81">
        <f t="shared" si="52"/>
        <v>18668.375000000004</v>
      </c>
      <c r="G81">
        <f t="shared" si="52"/>
        <v>20342.712500000009</v>
      </c>
      <c r="H81">
        <f t="shared" si="52"/>
        <v>22184.48375000001</v>
      </c>
      <c r="I81">
        <f t="shared" si="52"/>
        <v>24210.432125000014</v>
      </c>
    </row>
    <row r="83" spans="2:9" x14ac:dyDescent="0.3">
      <c r="B83" t="s">
        <v>49</v>
      </c>
      <c r="C83" t="str">
        <f>IF(C81=C67,"OK","Error")</f>
        <v>OK</v>
      </c>
      <c r="D83" t="str">
        <f t="shared" ref="D83:I83" si="53">IF(D81=D67,"OK","Error")</f>
        <v>OK</v>
      </c>
      <c r="E83" t="str">
        <f t="shared" si="53"/>
        <v>OK</v>
      </c>
      <c r="F83" t="str">
        <f t="shared" si="53"/>
        <v>OK</v>
      </c>
      <c r="G83" t="str">
        <f t="shared" si="53"/>
        <v>OK</v>
      </c>
      <c r="H83" t="str">
        <f t="shared" si="53"/>
        <v>OK</v>
      </c>
      <c r="I83" t="str">
        <f t="shared" si="53"/>
        <v>OK</v>
      </c>
    </row>
  </sheetData>
  <conditionalFormatting sqref="C29:I38">
    <cfRule type="cellIs" dxfId="1" priority="2" operator="lessThan">
      <formula>0.1</formula>
    </cfRule>
  </conditionalFormatting>
  <conditionalFormatting sqref="C46:I46">
    <cfRule type="cellIs" dxfId="0" priority="1" operator="greaterThan">
      <formula>15000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Basic Setup&gt;&gt;&gt;</vt:lpstr>
      <vt:lpstr>Valuation for steel company</vt:lpstr>
      <vt:lpstr>'Basic Setup&gt;&gt;&gt;'!Print_Area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Riya Sawant</cp:lastModifiedBy>
  <dcterms:created xsi:type="dcterms:W3CDTF">2022-12-30T14:10:27Z</dcterms:created>
  <dcterms:modified xsi:type="dcterms:W3CDTF">2024-05-04T18:19:53Z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{9942C6FC-FE5C-458F-94CC-B2C199F11F76}</vt:lpwstr>
  </property>
</Properties>
</file>