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drawings/drawing11.xml" ContentType="application/vnd.openxmlformats-officedocument.drawing+xml"/>
  <Override PartName="/xl/charts/chart8.xml" ContentType="application/vnd.openxmlformats-officedocument.drawingml.chart+xml"/>
  <Override PartName="/xl/drawings/drawing12.xml" ContentType="application/vnd.openxmlformats-officedocument.drawing+xml"/>
  <Override PartName="/xl/charts/chart9.xml" ContentType="application/vnd.openxmlformats-officedocument.drawingml.chart+xml"/>
  <Override PartName="/xl/drawings/drawing13.xml" ContentType="application/vnd.openxmlformats-officedocument.drawing+xml"/>
  <Override PartName="/xl/charts/chart10.xml" ContentType="application/vnd.openxmlformats-officedocument.drawingml.chart+xml"/>
  <Override PartName="/xl/drawings/drawing14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7620" firstSheet="6" activeTab="1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44525"/>
</workbook>
</file>

<file path=xl/calcChain.xml><?xml version="1.0" encoding="utf-8"?>
<calcChain xmlns="http://schemas.openxmlformats.org/spreadsheetml/2006/main">
  <c r="B8" i="16" l="1"/>
  <c r="B9" i="16"/>
  <c r="B10" i="16"/>
  <c r="B11" i="16"/>
  <c r="B12" i="16"/>
  <c r="B13" i="16"/>
  <c r="B14" i="16"/>
  <c r="G2" i="14"/>
  <c r="B7" i="16"/>
  <c r="C13" i="15"/>
  <c r="C12" i="15"/>
  <c r="D4" i="15"/>
  <c r="D5" i="15"/>
  <c r="D6" i="15"/>
  <c r="D3" i="15"/>
  <c r="C4" i="15"/>
  <c r="C5" i="15"/>
  <c r="C3" i="15"/>
  <c r="L4" i="9"/>
  <c r="L5" i="9"/>
  <c r="L6" i="9"/>
  <c r="L7" i="9"/>
  <c r="L8" i="9"/>
  <c r="L9" i="9"/>
  <c r="L10" i="9"/>
  <c r="L11" i="9"/>
  <c r="L12" i="9"/>
  <c r="L3" i="9"/>
  <c r="O5" i="9"/>
  <c r="G3" i="14"/>
  <c r="B6" i="14" s="1"/>
  <c r="E7" i="13"/>
  <c r="E2" i="13"/>
  <c r="C2" i="13"/>
  <c r="C3" i="13"/>
  <c r="C4" i="13"/>
  <c r="C5" i="13"/>
  <c r="E5" i="13" s="1"/>
  <c r="C7" i="13"/>
  <c r="C8" i="13"/>
  <c r="C9" i="13"/>
  <c r="C6" i="13"/>
  <c r="B2" i="13"/>
  <c r="B3" i="13"/>
  <c r="B4" i="13"/>
  <c r="B5" i="13"/>
  <c r="B6" i="13"/>
  <c r="B7" i="13"/>
  <c r="B8" i="13"/>
  <c r="B9" i="13"/>
  <c r="E3" i="13"/>
  <c r="E4" i="13"/>
  <c r="E6" i="13"/>
  <c r="E8" i="13"/>
  <c r="E9" i="13"/>
  <c r="C14" i="3"/>
  <c r="I9" i="3"/>
  <c r="C17" i="3"/>
  <c r="I8" i="3"/>
  <c r="F7" i="3"/>
  <c r="F8" i="3"/>
  <c r="F4" i="3"/>
  <c r="F5" i="3"/>
  <c r="F6" i="3"/>
  <c r="F3" i="3"/>
  <c r="C20" i="2"/>
  <c r="D8" i="6"/>
  <c r="E8" i="6"/>
  <c r="C8" i="6"/>
  <c r="D5" i="12"/>
  <c r="D6" i="12"/>
  <c r="D7" i="12"/>
  <c r="D8" i="12"/>
  <c r="D4" i="12"/>
  <c r="A7" i="12"/>
  <c r="A8" i="12"/>
  <c r="A4" i="12"/>
  <c r="A5" i="12"/>
  <c r="A6" i="12"/>
  <c r="C10" i="11"/>
  <c r="C9" i="11"/>
  <c r="C8" i="11"/>
  <c r="D9" i="10"/>
  <c r="D10" i="10"/>
  <c r="F5" i="10"/>
  <c r="G5" i="10"/>
  <c r="D8" i="10"/>
  <c r="E5" i="10"/>
  <c r="B3" i="10"/>
  <c r="D7" i="8"/>
  <c r="E7" i="8"/>
  <c r="C7" i="8"/>
  <c r="C6" i="9"/>
  <c r="C7" i="9"/>
  <c r="C8" i="9"/>
  <c r="C10" i="9"/>
  <c r="C11" i="9"/>
  <c r="C12" i="9"/>
  <c r="C3" i="9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" i="7"/>
  <c r="F5" i="9"/>
  <c r="F4" i="9"/>
  <c r="C5" i="9" s="1"/>
  <c r="F4" i="7"/>
  <c r="F3" i="7"/>
  <c r="B3" i="14" l="1"/>
  <c r="D6" i="14"/>
  <c r="D2" i="14"/>
  <c r="B17" i="14"/>
  <c r="B13" i="14"/>
  <c r="B9" i="14"/>
  <c r="B5" i="14"/>
  <c r="D5" i="14"/>
  <c r="B20" i="14"/>
  <c r="B16" i="14"/>
  <c r="B12" i="14"/>
  <c r="B8" i="14"/>
  <c r="B4" i="14"/>
  <c r="D7" i="14"/>
  <c r="D3" i="14"/>
  <c r="B18" i="14"/>
  <c r="B14" i="14"/>
  <c r="B10" i="14"/>
  <c r="B2" i="14"/>
  <c r="D4" i="14"/>
  <c r="B19" i="14"/>
  <c r="B15" i="14"/>
  <c r="B11" i="14"/>
  <c r="B7" i="14"/>
  <c r="C4" i="9"/>
  <c r="C9" i="9"/>
  <c r="C6" i="5"/>
  <c r="C7" i="5"/>
  <c r="C8" i="5"/>
  <c r="C9" i="5"/>
  <c r="C10" i="5"/>
  <c r="C11" i="5"/>
  <c r="C12" i="5"/>
  <c r="C13" i="5"/>
  <c r="C14" i="5"/>
  <c r="C15" i="5"/>
  <c r="C16" i="5"/>
  <c r="C5" i="5"/>
  <c r="C8" i="4"/>
  <c r="C9" i="4"/>
  <c r="C10" i="4"/>
  <c r="C11" i="4"/>
  <c r="C12" i="4"/>
  <c r="C13" i="4"/>
  <c r="C14" i="4"/>
  <c r="C15" i="4"/>
  <c r="C16" i="4"/>
  <c r="C17" i="4"/>
  <c r="C18" i="4"/>
  <c r="C7" i="4"/>
  <c r="C8" i="1" l="1"/>
  <c r="C9" i="1"/>
  <c r="C10" i="1"/>
  <c r="C11" i="1"/>
  <c r="C12" i="1"/>
  <c r="C13" i="1"/>
  <c r="C14" i="1"/>
  <c r="C15" i="1"/>
  <c r="C7" i="1"/>
</calcChain>
</file>

<file path=xl/sharedStrings.xml><?xml version="1.0" encoding="utf-8"?>
<sst xmlns="http://schemas.openxmlformats.org/spreadsheetml/2006/main" count="158" uniqueCount="121">
  <si>
    <t>n(Number Of Trials)</t>
  </si>
  <si>
    <t>p(Probability of Success on given Trails)</t>
  </si>
  <si>
    <t>k(Number of success)</t>
  </si>
  <si>
    <t>Prob. Of Success on Given trial(p)</t>
  </si>
  <si>
    <t>Number of failures before first success</t>
  </si>
  <si>
    <t xml:space="preserve">Binomial Distribution </t>
  </si>
  <si>
    <t>Poisson Distribution</t>
  </si>
  <si>
    <t>λ(Mean number Of Success)</t>
  </si>
  <si>
    <t>Geometric Distribution</t>
  </si>
  <si>
    <t>1st Case</t>
  </si>
  <si>
    <t>2nd Case</t>
  </si>
  <si>
    <t>3rd Case</t>
  </si>
  <si>
    <t>Red</t>
  </si>
  <si>
    <t>X1</t>
  </si>
  <si>
    <t>Green</t>
  </si>
  <si>
    <t>X2</t>
  </si>
  <si>
    <t>Blue</t>
  </si>
  <si>
    <t>X3</t>
  </si>
  <si>
    <t>P_Red</t>
  </si>
  <si>
    <t>P1</t>
  </si>
  <si>
    <t>P_Green</t>
  </si>
  <si>
    <t>P2</t>
  </si>
  <si>
    <t>P_Blue</t>
  </si>
  <si>
    <t>P3</t>
  </si>
  <si>
    <t>Multinomial</t>
  </si>
  <si>
    <t>P1^X1</t>
  </si>
  <si>
    <t>P2^X2</t>
  </si>
  <si>
    <t>P3^X3</t>
  </si>
  <si>
    <t>Probability</t>
  </si>
  <si>
    <t>Employee</t>
  </si>
  <si>
    <t>incentive</t>
  </si>
  <si>
    <t>EMP1</t>
  </si>
  <si>
    <t>EMP2</t>
  </si>
  <si>
    <t>EMP3</t>
  </si>
  <si>
    <t>EMP4</t>
  </si>
  <si>
    <t>EMP5</t>
  </si>
  <si>
    <t>EMP6</t>
  </si>
  <si>
    <t>EMP7</t>
  </si>
  <si>
    <t>EMP8</t>
  </si>
  <si>
    <t>EMP9</t>
  </si>
  <si>
    <t>EMP10</t>
  </si>
  <si>
    <t>EMP11</t>
  </si>
  <si>
    <t>EMP12</t>
  </si>
  <si>
    <t>EMP13</t>
  </si>
  <si>
    <t>EMP14</t>
  </si>
  <si>
    <t>EMP15</t>
  </si>
  <si>
    <t>EMP16</t>
  </si>
  <si>
    <t>EMP17</t>
  </si>
  <si>
    <t>EMP18</t>
  </si>
  <si>
    <t>EMP19</t>
  </si>
  <si>
    <t>EMP20</t>
  </si>
  <si>
    <t>EMP21</t>
  </si>
  <si>
    <t>EMP22</t>
  </si>
  <si>
    <t>EMP23</t>
  </si>
  <si>
    <t>EMP24</t>
  </si>
  <si>
    <t>EMP25</t>
  </si>
  <si>
    <t>mean</t>
  </si>
  <si>
    <t>standand Deviation</t>
  </si>
  <si>
    <t>Normal Distribution</t>
  </si>
  <si>
    <t>a</t>
  </si>
  <si>
    <t>b</t>
  </si>
  <si>
    <t>x1</t>
  </si>
  <si>
    <t>x2</t>
  </si>
  <si>
    <t>case 1</t>
  </si>
  <si>
    <t>case 2</t>
  </si>
  <si>
    <t>case3</t>
  </si>
  <si>
    <r>
      <rPr>
        <sz val="11"/>
        <color rgb="FF000000"/>
        <rFont val="Calibri"/>
        <family val="2"/>
        <scheme val="minor"/>
      </rPr>
      <t>Uniform Distribution</t>
    </r>
    <r>
      <rPr>
        <sz val="11"/>
        <color rgb="FF000000"/>
        <rFont val="Helvetica"/>
      </rPr>
      <t> </t>
    </r>
  </si>
  <si>
    <t xml:space="preserve">λ </t>
  </si>
  <si>
    <t>μ</t>
  </si>
  <si>
    <t>case 3</t>
  </si>
  <si>
    <t>x</t>
  </si>
  <si>
    <t>Exponential Distribution</t>
  </si>
  <si>
    <t>Y1</t>
  </si>
  <si>
    <t>Y2</t>
  </si>
  <si>
    <t>Y3</t>
  </si>
  <si>
    <t>X</t>
  </si>
  <si>
    <t xml:space="preserve">Karl Pearson’s correlation </t>
  </si>
  <si>
    <t>XY1</t>
  </si>
  <si>
    <t>XY2</t>
  </si>
  <si>
    <t>XY3</t>
  </si>
  <si>
    <t>Random numbers from Binomial  distributions</t>
  </si>
  <si>
    <t>n=10</t>
  </si>
  <si>
    <t>p=0.4</t>
  </si>
  <si>
    <t>Random numbers from Normal  distributions</t>
  </si>
  <si>
    <t>mean=20</t>
  </si>
  <si>
    <t>standand Deviation=5</t>
  </si>
  <si>
    <t>multinomial Distribution Probability(p)</t>
  </si>
  <si>
    <t>Study Hours</t>
  </si>
  <si>
    <t>Marks</t>
  </si>
  <si>
    <t>covariance</t>
  </si>
  <si>
    <t>10_20</t>
  </si>
  <si>
    <t>20_30</t>
  </si>
  <si>
    <t>30_40</t>
  </si>
  <si>
    <t>40_50</t>
  </si>
  <si>
    <t>50_60</t>
  </si>
  <si>
    <t>60_70</t>
  </si>
  <si>
    <t>16_18</t>
  </si>
  <si>
    <t>18_20</t>
  </si>
  <si>
    <t>20_22</t>
  </si>
  <si>
    <t>22_24</t>
  </si>
  <si>
    <t>Age In Years</t>
  </si>
  <si>
    <t>Total</t>
  </si>
  <si>
    <t>Marginal Frequency Distribution of X:</t>
  </si>
  <si>
    <t>correlation coefficient along x-axis</t>
  </si>
  <si>
    <t>correlation coefficient along Y-axis</t>
  </si>
  <si>
    <t xml:space="preserve">Poisson Distribution </t>
  </si>
  <si>
    <t>Trials</t>
  </si>
  <si>
    <t>distance</t>
  </si>
  <si>
    <t>Temp.</t>
  </si>
  <si>
    <t>Exponential  Distribution</t>
  </si>
  <si>
    <t>No Of Days</t>
  </si>
  <si>
    <t>HH</t>
  </si>
  <si>
    <t>log2p(x)</t>
  </si>
  <si>
    <t>P(x)</t>
  </si>
  <si>
    <t>H(x)</t>
  </si>
  <si>
    <t>HT</t>
  </si>
  <si>
    <t>TH</t>
  </si>
  <si>
    <t>TT</t>
  </si>
  <si>
    <t>λ</t>
  </si>
  <si>
    <t>In a cafe, the customer arrives at a mean rate of 2 per min. Find the probability of arrival of 5 customers in 1 minute using the Poisson distribution formula.</t>
  </si>
  <si>
    <t xml:space="preserve"> Poisson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</si>
</sst>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000000"/>
      <name val="Helvetica"/>
    </font>
    <font>
      <sz val="11"/>
      <color rgb="FF000000"/>
      <name val="Calibri"/>
      <family val="2"/>
      <scheme val="minor"/>
    </font>
    <font>
      <sz val="11"/>
      <color rgb="FF000000"/>
      <name val="Calibri Light"/>
      <family val="2"/>
      <scheme val="major"/>
    </font>
    <font>
      <sz val="11"/>
      <name val="Calibri"/>
      <family val="2"/>
      <scheme val="minor"/>
    </font>
    <font>
      <sz val="14"/>
      <color rgb="FF111111"/>
      <name val="Georgia"/>
      <family val="1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0" fontId="1" fillId="0" borderId="0" xfId="1"/>
    <xf numFmtId="0" fontId="1" fillId="2" borderId="0" xfId="1" applyFill="1"/>
    <xf numFmtId="0" fontId="2" fillId="3" borderId="0" xfId="1" applyFont="1" applyFill="1"/>
    <xf numFmtId="0" fontId="1" fillId="3" borderId="0" xfId="1" applyFont="1" applyFill="1"/>
    <xf numFmtId="0" fontId="1" fillId="3" borderId="0" xfId="1" applyFill="1"/>
    <xf numFmtId="0" fontId="1" fillId="0" borderId="0" xfId="1" applyNumberFormat="1"/>
    <xf numFmtId="0" fontId="1" fillId="4" borderId="0" xfId="1" applyFill="1"/>
    <xf numFmtId="0" fontId="1" fillId="3" borderId="0" xfId="1" applyFill="1" applyAlignment="1">
      <alignment horizontal="center"/>
    </xf>
    <xf numFmtId="0" fontId="1" fillId="0" borderId="0" xfId="1" applyAlignment="1">
      <alignment horizontal="center"/>
    </xf>
    <xf numFmtId="0" fontId="0" fillId="3" borderId="0" xfId="0" applyFill="1"/>
    <xf numFmtId="0" fontId="1" fillId="0" borderId="0" xfId="1"/>
    <xf numFmtId="0" fontId="1" fillId="3" borderId="0" xfId="1" applyFill="1"/>
    <xf numFmtId="0" fontId="1" fillId="0" borderId="0" xfId="1"/>
    <xf numFmtId="0" fontId="1" fillId="3" borderId="0" xfId="1" applyFill="1"/>
    <xf numFmtId="0" fontId="0" fillId="8" borderId="0" xfId="0" applyFill="1"/>
    <xf numFmtId="0" fontId="0" fillId="9" borderId="0" xfId="0" applyFill="1"/>
    <xf numFmtId="0" fontId="0" fillId="6" borderId="0" xfId="0" applyFill="1"/>
    <xf numFmtId="0" fontId="0" fillId="10" borderId="0" xfId="0" applyFill="1"/>
    <xf numFmtId="0" fontId="0" fillId="5" borderId="0" xfId="0" applyFill="1"/>
    <xf numFmtId="0" fontId="0" fillId="3" borderId="0" xfId="1" applyFont="1" applyFill="1"/>
    <xf numFmtId="0" fontId="1" fillId="8" borderId="0" xfId="1" applyFill="1"/>
    <xf numFmtId="0" fontId="0" fillId="3" borderId="0" xfId="1" applyFont="1" applyFill="1" applyAlignment="1">
      <alignment horizontal="center"/>
    </xf>
    <xf numFmtId="0" fontId="0" fillId="0" borderId="0" xfId="0" applyFont="1"/>
    <xf numFmtId="0" fontId="6" fillId="3" borderId="0" xfId="0" applyFont="1" applyFill="1"/>
    <xf numFmtId="0" fontId="6" fillId="10" borderId="0" xfId="0" applyFont="1" applyFill="1"/>
    <xf numFmtId="0" fontId="0" fillId="11" borderId="0" xfId="0" applyFill="1"/>
    <xf numFmtId="0" fontId="0" fillId="11" borderId="0" xfId="0" applyFill="1" applyAlignment="1">
      <alignment horizontal="center"/>
    </xf>
    <xf numFmtId="0" fontId="5" fillId="3" borderId="0" xfId="0" applyFont="1" applyFill="1"/>
    <xf numFmtId="0" fontId="4" fillId="3" borderId="0" xfId="0" applyFont="1" applyFill="1" applyAlignment="1">
      <alignment horizontal="left" vertical="center" wrapText="1" indent="1"/>
    </xf>
    <xf numFmtId="0" fontId="0" fillId="3" borderId="0" xfId="0" applyFont="1" applyFill="1"/>
    <xf numFmtId="0" fontId="0" fillId="7" borderId="0" xfId="0" applyFill="1"/>
    <xf numFmtId="0" fontId="3" fillId="3" borderId="0" xfId="0" applyFont="1" applyFill="1"/>
    <xf numFmtId="0" fontId="0" fillId="4" borderId="0" xfId="0" applyFill="1"/>
    <xf numFmtId="0" fontId="0" fillId="0" borderId="0" xfId="0" applyAlignment="1"/>
    <xf numFmtId="0" fontId="0" fillId="0" borderId="0" xfId="0" applyFont="1" applyAlignment="1"/>
    <xf numFmtId="0" fontId="0" fillId="3" borderId="0" xfId="0" applyFill="1" applyAlignment="1">
      <alignment horizontal="center"/>
    </xf>
    <xf numFmtId="17" fontId="0" fillId="3" borderId="0" xfId="0" applyNumberFormat="1" applyFill="1"/>
    <xf numFmtId="0" fontId="0" fillId="3" borderId="0" xfId="0" applyFill="1" applyAlignment="1"/>
    <xf numFmtId="0" fontId="0" fillId="3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57236569708622"/>
          <c:y val="0.15561986375634668"/>
          <c:w val="0.73398389717414358"/>
          <c:h val="0.66497281856861912"/>
        </c:manualLayout>
      </c:layout>
      <c:barChart>
        <c:barDir val="col"/>
        <c:grouping val="clustered"/>
        <c:varyColors val="0"/>
        <c:ser>
          <c:idx val="0"/>
          <c:order val="0"/>
          <c:tx>
            <c:v>Binomial Distribution 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Sheet1!$B$7:$B$15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Sheet1!$C$7:$C$15</c:f>
              <c:numCache>
                <c:formatCode>General</c:formatCode>
                <c:ptCount val="9"/>
                <c:pt idx="0">
                  <c:v>2.5599999999999975E-6</c:v>
                </c:pt>
                <c:pt idx="1">
                  <c:v>8.1920000000000042E-5</c:v>
                </c:pt>
                <c:pt idx="2">
                  <c:v>1.1468799999999986E-3</c:v>
                </c:pt>
                <c:pt idx="3">
                  <c:v>9.1750399999999937E-3</c:v>
                </c:pt>
                <c:pt idx="4">
                  <c:v>4.5875199999999977E-2</c:v>
                </c:pt>
                <c:pt idx="5">
                  <c:v>0.14680063999999987</c:v>
                </c:pt>
                <c:pt idx="6">
                  <c:v>0.29360127999999996</c:v>
                </c:pt>
                <c:pt idx="7">
                  <c:v>0.33554432000000006</c:v>
                </c:pt>
                <c:pt idx="8">
                  <c:v>0.16777216000000006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BC6-4DC4-98B7-760DB4805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0"/>
        <c:axId val="206024064"/>
        <c:axId val="206038528"/>
      </c:barChart>
      <c:catAx>
        <c:axId val="20602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 i="1"/>
                  <a:t>Number</a:t>
                </a:r>
                <a:r>
                  <a:rPr lang="en-IN" b="1" i="1" baseline="0"/>
                  <a:t> Of  Trials</a:t>
                </a:r>
                <a:endParaRPr lang="en-IN" b="1" i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38528"/>
        <c:crosses val="autoZero"/>
        <c:auto val="1"/>
        <c:lblAlgn val="ctr"/>
        <c:lblOffset val="100"/>
        <c:noMultiLvlLbl val="0"/>
      </c:catAx>
      <c:valAx>
        <c:axId val="20603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1" u="none" strike="noStrike" baseline="0">
                    <a:effectLst/>
                  </a:rPr>
                  <a:t>Binomial distribution </a:t>
                </a:r>
                <a:endParaRPr lang="en-IN" b="1" i="1" u="none"/>
              </a:p>
            </c:rich>
          </c:tx>
          <c:layout>
            <c:manualLayout>
              <c:xMode val="edge"/>
              <c:yMode val="edge"/>
              <c:x val="2.5971430990481027E-2"/>
              <c:y val="0.3178242578832575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2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28737133664745"/>
          <c:y val="0.37382898968614836"/>
          <c:w val="0.11692731956892485"/>
          <c:h val="0.135505639698720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Sheet15!$B$12:$B$14</c:f>
              <c:numCache>
                <c:formatCode>General</c:formatCode>
                <c:ptCount val="3"/>
                <c:pt idx="0">
                  <c:v>1</c:v>
                </c:pt>
                <c:pt idx="1">
                  <c:v>0.5</c:v>
                </c:pt>
                <c:pt idx="2">
                  <c:v>0</c:v>
                </c:pt>
              </c:numCache>
            </c:numRef>
          </c:xVal>
          <c:yVal>
            <c:numRef>
              <c:f>Sheet15!$C$12:$C$14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49024"/>
        <c:axId val="152846336"/>
      </c:scatterChart>
      <c:valAx>
        <c:axId val="15284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b="1" i="1"/>
                  <a:t>P(x=heads)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2846336"/>
        <c:crosses val="autoZero"/>
        <c:crossBetween val="midCat"/>
      </c:valAx>
      <c:valAx>
        <c:axId val="1528463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500" i="1"/>
                  <a:t>H(x)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2849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198862642169728"/>
          <c:y val="0.19480351414406533"/>
          <c:w val="0.67621828521434824"/>
          <c:h val="0.6188229075532225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Sheet16!$B$6</c:f>
              <c:strCache>
                <c:ptCount val="1"/>
                <c:pt idx="0">
                  <c:v> Poisson Distribution</c:v>
                </c:pt>
              </c:strCache>
            </c:strRef>
          </c:tx>
          <c:yVal>
            <c:numRef>
              <c:f>Sheet16!$B$7:$B$14</c:f>
              <c:numCache>
                <c:formatCode>General</c:formatCode>
                <c:ptCount val="8"/>
                <c:pt idx="0">
                  <c:v>0.27067056647322535</c:v>
                </c:pt>
                <c:pt idx="1">
                  <c:v>0.27067056647322546</c:v>
                </c:pt>
                <c:pt idx="2">
                  <c:v>0.18044704431548364</c:v>
                </c:pt>
                <c:pt idx="3">
                  <c:v>9.022352215774182E-2</c:v>
                </c:pt>
                <c:pt idx="4">
                  <c:v>3.6089408863096716E-2</c:v>
                </c:pt>
                <c:pt idx="5">
                  <c:v>1.2029802954365572E-2</c:v>
                </c:pt>
                <c:pt idx="6">
                  <c:v>3.4370865583901629E-3</c:v>
                </c:pt>
                <c:pt idx="7">
                  <c:v>8.5927163959754148E-4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072064"/>
        <c:axId val="248070144"/>
      </c:scatterChart>
      <c:valAx>
        <c:axId val="248072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1" i="1"/>
                  <a:t>customers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48070144"/>
        <c:crosses val="autoZero"/>
        <c:crossBetween val="midCat"/>
      </c:valAx>
      <c:valAx>
        <c:axId val="2480701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b="1" i="1"/>
                </a:pPr>
                <a:r>
                  <a:rPr lang="en-IN" sz="1000" b="1" i="1" u="none" strike="noStrike" baseline="0">
                    <a:effectLst/>
                  </a:rPr>
                  <a:t> Poisson Distribution</a:t>
                </a:r>
                <a:r>
                  <a:rPr lang="en-IN" sz="1000" b="1" i="1" u="none" strike="noStrike" baseline="0"/>
                  <a:t> </a:t>
                </a:r>
                <a:endParaRPr lang="en-IN" b="1" i="1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480720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395691163604542"/>
          <c:y val="0.33539843977836103"/>
          <c:w val="0.20770975503062117"/>
          <c:h val="0.2781616360454943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Bivariate Data </c:v>
          </c:tx>
          <c:spPr>
            <a:ln w="19050">
              <a:noFill/>
            </a:ln>
          </c:spPr>
          <c:xVal>
            <c:numRef>
              <c:f>Sheet2!$C$2:$I$2</c:f>
              <c:numCache>
                <c:formatCode>General</c:formatCode>
                <c:ptCount val="7"/>
                <c:pt idx="0">
                  <c:v>10</c:v>
                </c:pt>
                <c:pt idx="1">
                  <c:v>13</c:v>
                </c:pt>
                <c:pt idx="2">
                  <c:v>14</c:v>
                </c:pt>
                <c:pt idx="3">
                  <c:v>8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</c:numCache>
            </c:numRef>
          </c:xVal>
          <c:yVal>
            <c:numRef>
              <c:f>Sheet2!$C$3:$I$3</c:f>
              <c:numCache>
                <c:formatCode>General</c:formatCode>
                <c:ptCount val="7"/>
                <c:pt idx="0">
                  <c:v>99</c:v>
                </c:pt>
                <c:pt idx="1">
                  <c:v>87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33</c:v>
                </c:pt>
                <c:pt idx="6">
                  <c:v>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0096"/>
        <c:axId val="11698560"/>
      </c:scatterChart>
      <c:valAx>
        <c:axId val="11700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b="1" i="1"/>
                  <a:t>Study Hours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698560"/>
        <c:crosses val="autoZero"/>
        <c:crossBetween val="midCat"/>
      </c:valAx>
      <c:valAx>
        <c:axId val="11698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 i="1"/>
                  <a:t>Study Hours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700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08806845545998"/>
          <c:y val="0.20238095238095238"/>
          <c:w val="0.73057056892278716"/>
          <c:h val="0.621415448068991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Sheet4!$C$6</c:f>
              <c:strCache>
                <c:ptCount val="1"/>
                <c:pt idx="0">
                  <c:v>Poisson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Sheet4!$C$7:$C$18</c:f>
              <c:numCache>
                <c:formatCode>General</c:formatCode>
                <c:ptCount val="12"/>
                <c:pt idx="0">
                  <c:v>4.5399929762484854E-5</c:v>
                </c:pt>
                <c:pt idx="1">
                  <c:v>4.5399929762484861E-4</c:v>
                </c:pt>
                <c:pt idx="2">
                  <c:v>2.2699964881242444E-3</c:v>
                </c:pt>
                <c:pt idx="3">
                  <c:v>7.5666549604141483E-3</c:v>
                </c:pt>
                <c:pt idx="4">
                  <c:v>1.8916637401035354E-2</c:v>
                </c:pt>
                <c:pt idx="5">
                  <c:v>3.7833274802070715E-2</c:v>
                </c:pt>
                <c:pt idx="6">
                  <c:v>6.3055458003451192E-2</c:v>
                </c:pt>
                <c:pt idx="7">
                  <c:v>9.0079225719215977E-2</c:v>
                </c:pt>
                <c:pt idx="8">
                  <c:v>0.1251100357211333</c:v>
                </c:pt>
                <c:pt idx="9">
                  <c:v>0.1251100357211333</c:v>
                </c:pt>
                <c:pt idx="10">
                  <c:v>0.11373639611012118</c:v>
                </c:pt>
                <c:pt idx="11">
                  <c:v>9.4780330091767673E-2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4D9-47F6-9D2D-75D75559D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23546368"/>
        <c:axId val="223556736"/>
      </c:barChart>
      <c:catAx>
        <c:axId val="22354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 i="1"/>
                  <a:t>Number of success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556736"/>
        <c:crosses val="autoZero"/>
        <c:auto val="1"/>
        <c:lblAlgn val="ctr"/>
        <c:lblOffset val="100"/>
        <c:noMultiLvlLbl val="0"/>
      </c:catAx>
      <c:valAx>
        <c:axId val="22355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54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84976268210376"/>
          <c:y val="0.39112079740032496"/>
          <c:w val="0.10756509094899723"/>
          <c:h val="0.170139357580302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9331610266274"/>
          <c:y val="0.232055063913471"/>
          <c:w val="0.72195728396545855"/>
          <c:h val="0.620832617161792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Sheet5!$C$4</c:f>
              <c:strCache>
                <c:ptCount val="1"/>
                <c:pt idx="0">
                  <c:v>Geometric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Sheet5!$B$5:$B$16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Sheet5!$C$5:$C$16</c:f>
              <c:numCache>
                <c:formatCode>General</c:formatCode>
                <c:ptCount val="12"/>
                <c:pt idx="0">
                  <c:v>0.2</c:v>
                </c:pt>
                <c:pt idx="1">
                  <c:v>0.16000000000000003</c:v>
                </c:pt>
                <c:pt idx="2">
                  <c:v>0.12800000000000003</c:v>
                </c:pt>
                <c:pt idx="3">
                  <c:v>0.10240000000000003</c:v>
                </c:pt>
                <c:pt idx="4">
                  <c:v>8.1920000000000048E-2</c:v>
                </c:pt>
                <c:pt idx="5">
                  <c:v>6.5536000000000039E-2</c:v>
                </c:pt>
                <c:pt idx="6">
                  <c:v>5.2428800000000032E-2</c:v>
                </c:pt>
                <c:pt idx="7">
                  <c:v>4.1943040000000036E-2</c:v>
                </c:pt>
                <c:pt idx="8">
                  <c:v>3.355443200000003E-2</c:v>
                </c:pt>
                <c:pt idx="9">
                  <c:v>2.6843545600000025E-2</c:v>
                </c:pt>
                <c:pt idx="10">
                  <c:v>2.1474836480000023E-2</c:v>
                </c:pt>
                <c:pt idx="11">
                  <c:v>1.717986918400002E-2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4EA-4EEE-A83F-863095004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23590656"/>
        <c:axId val="223592832"/>
      </c:barChart>
      <c:catAx>
        <c:axId val="223590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 i="1"/>
                  <a:t>Number of failures before first success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592832"/>
        <c:crosses val="autoZero"/>
        <c:auto val="1"/>
        <c:lblAlgn val="ctr"/>
        <c:lblOffset val="100"/>
        <c:noMultiLvlLbl val="0"/>
      </c:catAx>
      <c:valAx>
        <c:axId val="22359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1"/>
                  <a:t>P(X)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590656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622888741960689"/>
          <c:y val="0.38028476528929461"/>
          <c:w val="0.13850393700787403"/>
          <c:h val="0.152901152842620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Sheet6!$C$15</c:f>
              <c:strCache>
                <c:ptCount val="1"/>
                <c:pt idx="0">
                  <c:v>multinomial Distribution Probability(p)</c:v>
                </c:pt>
              </c:strCache>
            </c:strRef>
          </c:tx>
          <c:xVal>
            <c:numRef>
              <c:f>Sheet6!$B$16:$B$18</c:f>
              <c:numCache>
                <c:formatCode>General</c:formatCode>
                <c:ptCount val="3"/>
                <c:pt idx="0">
                  <c:v>210</c:v>
                </c:pt>
                <c:pt idx="1">
                  <c:v>140</c:v>
                </c:pt>
                <c:pt idx="2">
                  <c:v>30</c:v>
                </c:pt>
              </c:numCache>
            </c:numRef>
          </c:xVal>
          <c:yVal>
            <c:numRef>
              <c:f>Sheet6!$C$16:$C$18</c:f>
              <c:numCache>
                <c:formatCode>General</c:formatCode>
                <c:ptCount val="3"/>
                <c:pt idx="0">
                  <c:v>6.4888000488281194E-2</c:v>
                </c:pt>
                <c:pt idx="1">
                  <c:v>0.1153564453125</c:v>
                </c:pt>
                <c:pt idx="2">
                  <c:v>0.1318359375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279488"/>
        <c:axId val="229525376"/>
      </c:scatterChart>
      <c:valAx>
        <c:axId val="233279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b="1" i="1"/>
                  <a:t>Multinomial Distribution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29525376"/>
        <c:crosses val="autoZero"/>
        <c:crossBetween val="midCat"/>
      </c:valAx>
      <c:valAx>
        <c:axId val="2295253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 b="1" i="1"/>
                  <a:t>P(x</a:t>
                </a:r>
                <a:r>
                  <a:rPr lang="en-IN" b="0"/>
                  <a:t>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3279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b="1" i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Distribution</a:t>
            </a:r>
          </a:p>
          <a:p>
            <a:pPr>
              <a:defRPr/>
            </a:pPr>
            <a:r>
              <a:rPr lang="en-US" b="0"/>
              <a:t>(mean=13000,S.D.=7359.800)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Sheet7!$C$1</c:f>
              <c:strCache>
                <c:ptCount val="1"/>
                <c:pt idx="0">
                  <c:v>Normal Distribution</c:v>
                </c:pt>
              </c:strCache>
            </c:strRef>
          </c:tx>
          <c:cat>
            <c:numRef>
              <c:f>Sheet7!$B$2:$B$26</c:f>
              <c:numCache>
                <c:formatCode>General</c:formatCode>
                <c:ptCount val="2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</c:numCache>
            </c:numRef>
          </c:cat>
          <c:val>
            <c:numRef>
              <c:f>Sheet7!$C$2:$C$26</c:f>
              <c:numCache>
                <c:formatCode>General</c:formatCode>
                <c:ptCount val="25"/>
                <c:pt idx="0">
                  <c:v>1.4347175879223676E-5</c:v>
                </c:pt>
                <c:pt idx="1">
                  <c:v>1.77406889537661E-5</c:v>
                </c:pt>
                <c:pt idx="2">
                  <c:v>2.153559109311751E-5</c:v>
                </c:pt>
                <c:pt idx="3">
                  <c:v>2.5664060306626677E-5</c:v>
                </c:pt>
                <c:pt idx="4">
                  <c:v>3.0024528325707526E-5</c:v>
                </c:pt>
                <c:pt idx="5">
                  <c:v>3.4483336140121205E-5</c:v>
                </c:pt>
                <c:pt idx="6">
                  <c:v>3.8879852929939965E-5</c:v>
                </c:pt>
                <c:pt idx="7">
                  <c:v>4.3035039607536737E-5</c:v>
                </c:pt>
                <c:pt idx="8">
                  <c:v>4.6762966779060294E-5</c:v>
                </c:pt>
                <c:pt idx="9">
                  <c:v>4.9884332033558409E-5</c:v>
                </c:pt>
                <c:pt idx="10">
                  <c:v>5.2240643983969051E-5</c:v>
                </c:pt>
                <c:pt idx="11">
                  <c:v>5.3707524889607309E-5</c:v>
                </c:pt>
                <c:pt idx="12">
                  <c:v>5.4205581845737911E-5</c:v>
                </c:pt>
                <c:pt idx="13">
                  <c:v>5.3707524889607309E-5</c:v>
                </c:pt>
                <c:pt idx="14">
                  <c:v>5.2240643983969051E-5</c:v>
                </c:pt>
                <c:pt idx="15">
                  <c:v>4.9884332033558409E-5</c:v>
                </c:pt>
                <c:pt idx="16">
                  <c:v>4.6762966779060294E-5</c:v>
                </c:pt>
                <c:pt idx="17">
                  <c:v>4.3035039607536737E-5</c:v>
                </c:pt>
                <c:pt idx="18">
                  <c:v>3.8879852929939965E-5</c:v>
                </c:pt>
                <c:pt idx="19">
                  <c:v>3.4483336140121205E-5</c:v>
                </c:pt>
                <c:pt idx="20">
                  <c:v>3.0024528325707526E-5</c:v>
                </c:pt>
                <c:pt idx="21">
                  <c:v>2.5664060306626677E-5</c:v>
                </c:pt>
                <c:pt idx="22">
                  <c:v>2.153559109311751E-5</c:v>
                </c:pt>
                <c:pt idx="23">
                  <c:v>1.77406889537661E-5</c:v>
                </c:pt>
                <c:pt idx="24">
                  <c:v>1.4347175879223676E-5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29223808"/>
        <c:axId val="229225600"/>
      </c:lineChart>
      <c:catAx>
        <c:axId val="229223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sz="1300" b="1" i="1"/>
                  <a:t>Incentive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29225600"/>
        <c:crosses val="autoZero"/>
        <c:auto val="1"/>
        <c:lblAlgn val="ctr"/>
        <c:lblOffset val="100"/>
        <c:noMultiLvlLbl val="0"/>
      </c:catAx>
      <c:valAx>
        <c:axId val="229225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 sz="1300" b="1" i="1"/>
                  <a:t>Normal</a:t>
                </a:r>
                <a:r>
                  <a:rPr lang="en-IN" sz="1300" b="1" i="1" baseline="0"/>
                  <a:t> Distribution</a:t>
                </a:r>
                <a:endParaRPr lang="en-IN" sz="1300" b="1" i="1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922380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198862642169728"/>
          <c:y val="0.19480351414406533"/>
          <c:w val="0.6384127296587927"/>
          <c:h val="0.62250364537766112"/>
        </c:manualLayout>
      </c:layout>
      <c:lineChart>
        <c:grouping val="stacked"/>
        <c:varyColors val="0"/>
        <c:ser>
          <c:idx val="0"/>
          <c:order val="0"/>
          <c:tx>
            <c:strRef>
              <c:f>Sheet8!$A$7</c:f>
              <c:strCache>
                <c:ptCount val="1"/>
                <c:pt idx="0">
                  <c:v>Uniform Distribution </c:v>
                </c:pt>
              </c:strCache>
            </c:strRef>
          </c:tx>
          <c:val>
            <c:numRef>
              <c:f>Sheet8!$C$7:$E$7</c:f>
              <c:numCache>
                <c:formatCode>General</c:formatCode>
                <c:ptCount val="3"/>
                <c:pt idx="0">
                  <c:v>0.2</c:v>
                </c:pt>
                <c:pt idx="1">
                  <c:v>0.3</c:v>
                </c:pt>
                <c:pt idx="2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04147328"/>
        <c:axId val="205192576"/>
      </c:lineChart>
      <c:catAx>
        <c:axId val="204147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Cases</a:t>
                </a:r>
              </a:p>
              <a:p>
                <a:pPr>
                  <a:defRPr/>
                </a:pPr>
                <a:endParaRPr lang="en-IN"/>
              </a:p>
            </c:rich>
          </c:tx>
          <c:layout/>
          <c:overlay val="0"/>
        </c:title>
        <c:majorTickMark val="none"/>
        <c:minorTickMark val="none"/>
        <c:tickLblPos val="nextTo"/>
        <c:crossAx val="205192576"/>
        <c:crosses val="autoZero"/>
        <c:auto val="1"/>
        <c:lblAlgn val="ctr"/>
        <c:lblOffset val="100"/>
        <c:noMultiLvlLbl val="0"/>
      </c:catAx>
      <c:valAx>
        <c:axId val="2051925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 i="1"/>
                  <a:t>Uniform Distribution 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1473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37346894138234"/>
          <c:y val="0.34002806940799069"/>
          <c:w val="0.20959864391951005"/>
          <c:h val="0.27353200641586467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Sheet10!$C$5</c:f>
              <c:strCache>
                <c:ptCount val="1"/>
                <c:pt idx="0">
                  <c:v>Exponential Distribution</c:v>
                </c:pt>
              </c:strCache>
            </c:strRef>
          </c:tx>
          <c:xVal>
            <c:numRef>
              <c:f>Sheet10!$C$8:$C$10</c:f>
              <c:numCache>
                <c:formatCode>General</c:formatCode>
                <c:ptCount val="3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</c:numCache>
            </c:numRef>
          </c:xVal>
          <c:yVal>
            <c:numRef>
              <c:f>Sheet10!$D$8:$D$10</c:f>
              <c:numCache>
                <c:formatCode>General</c:formatCode>
                <c:ptCount val="3"/>
                <c:pt idx="0">
                  <c:v>7.1626199215047521E-4</c:v>
                </c:pt>
                <c:pt idx="1">
                  <c:v>6.3209898951186621E-4</c:v>
                </c:pt>
                <c:pt idx="2">
                  <c:v>5.5782540037107458E-4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61536"/>
        <c:axId val="128959616"/>
      </c:scatterChart>
      <c:valAx>
        <c:axId val="12896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i="1" u="none"/>
                  <a:t>No Of Days</a:t>
                </a:r>
                <a:endParaRPr lang="en-IN" i="1" u="none" baseline="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8959616"/>
        <c:crosses val="autoZero"/>
        <c:crossBetween val="midCat"/>
      </c:valAx>
      <c:valAx>
        <c:axId val="128959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 i="1"/>
                  <a:t>Exponential Distribution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8961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377127472034361"/>
          <c:y val="0.1964046357793576"/>
          <c:w val="0.65866058112722314"/>
          <c:h val="0.58301618215277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Sheet14!$B$1</c:f>
              <c:strCache>
                <c:ptCount val="1"/>
                <c:pt idx="0">
                  <c:v>Normal Distribution</c:v>
                </c:pt>
              </c:strCache>
            </c:strRef>
          </c:tx>
          <c:marker>
            <c:symbol val="none"/>
          </c:marker>
          <c:xVal>
            <c:numRef>
              <c:f>Sheet14!$A$2:$A$26</c:f>
              <c:numCache>
                <c:formatCode>General</c:formatCode>
                <c:ptCount val="25"/>
                <c:pt idx="0">
                  <c:v>146</c:v>
                </c:pt>
                <c:pt idx="1">
                  <c:v>148</c:v>
                </c:pt>
                <c:pt idx="2">
                  <c:v>149</c:v>
                </c:pt>
                <c:pt idx="3">
                  <c:v>150</c:v>
                </c:pt>
                <c:pt idx="4">
                  <c:v>151</c:v>
                </c:pt>
                <c:pt idx="5">
                  <c:v>152</c:v>
                </c:pt>
                <c:pt idx="6">
                  <c:v>153</c:v>
                </c:pt>
                <c:pt idx="7">
                  <c:v>154</c:v>
                </c:pt>
                <c:pt idx="8">
                  <c:v>155</c:v>
                </c:pt>
                <c:pt idx="9">
                  <c:v>156</c:v>
                </c:pt>
                <c:pt idx="10">
                  <c:v>157</c:v>
                </c:pt>
                <c:pt idx="11">
                  <c:v>158</c:v>
                </c:pt>
                <c:pt idx="12">
                  <c:v>159</c:v>
                </c:pt>
                <c:pt idx="13">
                  <c:v>160</c:v>
                </c:pt>
                <c:pt idx="14">
                  <c:v>161</c:v>
                </c:pt>
                <c:pt idx="15">
                  <c:v>162</c:v>
                </c:pt>
                <c:pt idx="16">
                  <c:v>163</c:v>
                </c:pt>
                <c:pt idx="17">
                  <c:v>164</c:v>
                </c:pt>
                <c:pt idx="18">
                  <c:v>165</c:v>
                </c:pt>
              </c:numCache>
            </c:numRef>
          </c:xVal>
          <c:yVal>
            <c:numRef>
              <c:f>Sheet14!$B$2:$B$26</c:f>
              <c:numCache>
                <c:formatCode>General</c:formatCode>
                <c:ptCount val="25"/>
                <c:pt idx="0">
                  <c:v>1.5374765160522906E-2</c:v>
                </c:pt>
                <c:pt idx="1">
                  <c:v>2.6566324820050266E-2</c:v>
                </c:pt>
                <c:pt idx="2">
                  <c:v>3.3356690621049595E-2</c:v>
                </c:pt>
                <c:pt idx="3">
                  <c:v>4.0621980384912493E-2</c:v>
                </c:pt>
                <c:pt idx="4">
                  <c:v>4.798062312730584E-2</c:v>
                </c:pt>
                <c:pt idx="5">
                  <c:v>5.4966404841041372E-2</c:v>
                </c:pt>
                <c:pt idx="6">
                  <c:v>6.1073869554011999E-2</c:v>
                </c:pt>
                <c:pt idx="7">
                  <c:v>6.5817320649168273E-2</c:v>
                </c:pt>
                <c:pt idx="8">
                  <c:v>6.8794167069259754E-2</c:v>
                </c:pt>
                <c:pt idx="9">
                  <c:v>6.9741244268915259E-2</c:v>
                </c:pt>
                <c:pt idx="10">
                  <c:v>6.8573200984155785E-2</c:v>
                </c:pt>
                <c:pt idx="11">
                  <c:v>6.5395190701720771E-2</c:v>
                </c:pt>
                <c:pt idx="12">
                  <c:v>6.048725207300884E-2</c:v>
                </c:pt>
                <c:pt idx="13">
                  <c:v>5.4263594170924051E-2</c:v>
                </c:pt>
                <c:pt idx="14">
                  <c:v>4.7214991263227722E-2</c:v>
                </c:pt>
                <c:pt idx="15">
                  <c:v>3.9845375859228281E-2</c:v>
                </c:pt>
                <c:pt idx="16">
                  <c:v>3.2613889741550724E-2</c:v>
                </c:pt>
                <c:pt idx="17">
                  <c:v>2.5891304121594926E-2</c:v>
                </c:pt>
                <c:pt idx="18">
                  <c:v>1.9935719296054012E-2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47456"/>
        <c:axId val="205345536"/>
      </c:scatterChart>
      <c:valAx>
        <c:axId val="205347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Temp.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5345536"/>
        <c:crosses val="autoZero"/>
        <c:crossBetween val="midCat"/>
      </c:valAx>
      <c:valAx>
        <c:axId val="205345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 i="1"/>
                  <a:t>Normal Distribution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534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1825492144348"/>
          <c:y val="0.27803319346215888"/>
          <c:w val="0.19072302468216365"/>
          <c:h val="0.2571094850591931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2</xdr:row>
      <xdr:rowOff>47625</xdr:rowOff>
    </xdr:from>
    <xdr:to>
      <xdr:col>13</xdr:col>
      <xdr:colOff>219075</xdr:colOff>
      <xdr:row>20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8</xdr:row>
      <xdr:rowOff>28575</xdr:rowOff>
    </xdr:from>
    <xdr:to>
      <xdr:col>5</xdr:col>
      <xdr:colOff>314325</xdr:colOff>
      <xdr:row>22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6</xdr:row>
      <xdr:rowOff>161925</xdr:rowOff>
    </xdr:from>
    <xdr:to>
      <xdr:col>11</xdr:col>
      <xdr:colOff>581025</xdr:colOff>
      <xdr:row>21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130154</xdr:colOff>
      <xdr:row>4</xdr:row>
      <xdr:rowOff>45555</xdr:rowOff>
    </xdr:from>
    <xdr:to>
      <xdr:col>9</xdr:col>
      <xdr:colOff>49697</xdr:colOff>
      <xdr:row>18</xdr:row>
      <xdr:rowOff>99392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2</xdr:row>
      <xdr:rowOff>38100</xdr:rowOff>
    </xdr:from>
    <xdr:to>
      <xdr:col>12</xdr:col>
      <xdr:colOff>0</xdr:colOff>
      <xdr:row>16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3</xdr:row>
      <xdr:rowOff>19050</xdr:rowOff>
    </xdr:from>
    <xdr:to>
      <xdr:col>10</xdr:col>
      <xdr:colOff>180975</xdr:colOff>
      <xdr:row>17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0.19263</cdr:x>
      <cdr:y>0.017</cdr:y>
    </cdr:from>
    <cdr:to>
      <cdr:x>0.85092</cdr:x>
      <cdr:y>0.15014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95375" y="57150"/>
          <a:ext cx="3743325" cy="4476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IN" sz="1100" b="1">
              <a:effectLst/>
              <a:latin typeface="+mn-lt"/>
              <a:ea typeface="+mn-ea"/>
              <a:cs typeface="+mn-cs"/>
            </a:rPr>
            <a:t>Binomial Distribution </a:t>
          </a:r>
        </a:p>
        <a:p xmlns:a="http://schemas.openxmlformats.org/drawingml/2006/main">
          <a:pPr algn="ctr"/>
          <a:r>
            <a:rPr lang="en-IN" sz="1100" b="1">
              <a:effectLst/>
              <a:latin typeface="+mn-lt"/>
              <a:ea typeface="+mn-ea"/>
              <a:cs typeface="+mn-cs"/>
            </a:rPr>
            <a:t>(n=8, p=0.8)</a:t>
          </a:r>
          <a:endParaRPr lang="en-IN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3</xdr:row>
      <xdr:rowOff>114300</xdr:rowOff>
    </xdr:from>
    <xdr:to>
      <xdr:col>6</xdr:col>
      <xdr:colOff>485775</xdr:colOff>
      <xdr:row>18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2</xdr:row>
      <xdr:rowOff>180975</xdr:rowOff>
    </xdr:from>
    <xdr:to>
      <xdr:col>11</xdr:col>
      <xdr:colOff>561975</xdr:colOff>
      <xdr:row>19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0.2108</cdr:x>
      <cdr:y>0.03869</cdr:y>
    </cdr:from>
    <cdr:to>
      <cdr:x>0.7561</cdr:x>
      <cdr:y>0.20238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52525" y="123824"/>
          <a:ext cx="2981325" cy="523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IN" sz="1100" b="1" i="1"/>
            <a:t>Poisson  Distribution</a:t>
          </a:r>
        </a:p>
        <a:p xmlns:a="http://schemas.openxmlformats.org/drawingml/2006/main">
          <a:pPr algn="ctr"/>
          <a:r>
            <a:rPr lang="en-US" sz="1100" b="1" i="1"/>
            <a:t>(</a:t>
          </a:r>
          <a:r>
            <a:rPr lang="el-GR" sz="1100" b="1" i="1"/>
            <a:t>λ</a:t>
          </a:r>
          <a:r>
            <a:rPr lang="en-US" sz="1100" b="1" i="1"/>
            <a:t>=10, k=12)</a:t>
          </a:r>
          <a:endParaRPr lang="en-IN" sz="1100" b="1" i="1"/>
        </a:p>
        <a:p xmlns:a="http://schemas.openxmlformats.org/drawingml/2006/main">
          <a:pPr algn="ctr"/>
          <a:endParaRPr lang="en-IN" sz="1100" b="1" i="1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2</xdr:row>
      <xdr:rowOff>152399</xdr:rowOff>
    </xdr:from>
    <xdr:to>
      <xdr:col>11</xdr:col>
      <xdr:colOff>552450</xdr:colOff>
      <xdr:row>19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0.18321</cdr:x>
      <cdr:y>0.0472</cdr:y>
    </cdr:from>
    <cdr:to>
      <cdr:x>0.77863</cdr:x>
      <cdr:y>0.15634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14400" y="152401"/>
          <a:ext cx="29718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0.12977</cdr:x>
      <cdr:y>0.0295</cdr:y>
    </cdr:from>
    <cdr:to>
      <cdr:x>0.89313</cdr:x>
      <cdr:y>0.17404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47700" y="95251"/>
          <a:ext cx="3810000" cy="466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IN" sz="1100" b="1" i="1"/>
            <a:t>Geometric Distribution</a:t>
          </a:r>
        </a:p>
        <a:p xmlns:a="http://schemas.openxmlformats.org/drawingml/2006/main">
          <a:pPr algn="ctr"/>
          <a:r>
            <a:rPr lang="en-IN" sz="1100" b="1" i="1"/>
            <a:t>(p=0.2)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1</xdr:row>
      <xdr:rowOff>0</xdr:rowOff>
    </xdr:from>
    <xdr:to>
      <xdr:col>13</xdr:col>
      <xdr:colOff>85725</xdr:colOff>
      <xdr:row>15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78441</xdr:colOff>
      <xdr:row>4</xdr:row>
      <xdr:rowOff>112059</xdr:rowOff>
    </xdr:from>
    <xdr:to>
      <xdr:col>13</xdr:col>
      <xdr:colOff>347383</xdr:colOff>
      <xdr:row>22</xdr:row>
      <xdr:rowOff>127747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5"/>
  <sheetViews>
    <sheetView topLeftCell="B1" workbookViewId="0">
      <selection activeCell="C6" sqref="C6:C15"/>
    </sheetView>
  </sheetViews>
  <sheetFormatPr defaultRowHeight="15"/>
  <cols>
    <col min="2" max="2" width="37" customWidth="1"/>
    <col min="3" max="3" width="22.140625" customWidth="1"/>
  </cols>
  <sheetData>
    <row r="3" spans="2:3">
      <c r="B3" s="24" t="s">
        <v>0</v>
      </c>
      <c r="C3" s="18">
        <v>8</v>
      </c>
    </row>
    <row r="4" spans="2:3">
      <c r="B4" s="24" t="s">
        <v>1</v>
      </c>
      <c r="C4" s="18">
        <v>0.8</v>
      </c>
    </row>
    <row r="6" spans="2:3">
      <c r="B6" s="24" t="s">
        <v>2</v>
      </c>
      <c r="C6" s="25" t="s">
        <v>5</v>
      </c>
    </row>
    <row r="7" spans="2:3">
      <c r="B7">
        <v>0</v>
      </c>
      <c r="C7">
        <f>BINOMDIST(B7,$C$3,$C$4,FALSE)</f>
        <v>2.5599999999999975E-6</v>
      </c>
    </row>
    <row r="8" spans="2:3">
      <c r="B8">
        <v>1</v>
      </c>
      <c r="C8">
        <f t="shared" ref="C8:C15" si="0">BINOMDIST(B8,$C$3,$C$4,FALSE)</f>
        <v>8.1920000000000042E-5</v>
      </c>
    </row>
    <row r="9" spans="2:3">
      <c r="B9">
        <v>2</v>
      </c>
      <c r="C9">
        <f t="shared" si="0"/>
        <v>1.1468799999999986E-3</v>
      </c>
    </row>
    <row r="10" spans="2:3">
      <c r="B10">
        <v>3</v>
      </c>
      <c r="C10">
        <f t="shared" si="0"/>
        <v>9.1750399999999937E-3</v>
      </c>
    </row>
    <row r="11" spans="2:3">
      <c r="B11">
        <v>4</v>
      </c>
      <c r="C11">
        <f t="shared" si="0"/>
        <v>4.5875199999999977E-2</v>
      </c>
    </row>
    <row r="12" spans="2:3">
      <c r="B12">
        <v>5</v>
      </c>
      <c r="C12">
        <f t="shared" si="0"/>
        <v>0.14680063999999987</v>
      </c>
    </row>
    <row r="13" spans="2:3">
      <c r="B13">
        <v>6</v>
      </c>
      <c r="C13">
        <f t="shared" si="0"/>
        <v>0.29360127999999996</v>
      </c>
    </row>
    <row r="14" spans="2:3">
      <c r="B14">
        <v>7</v>
      </c>
      <c r="C14">
        <f t="shared" si="0"/>
        <v>0.33554432000000006</v>
      </c>
    </row>
    <row r="15" spans="2:3">
      <c r="B15">
        <v>8</v>
      </c>
      <c r="C15">
        <f t="shared" si="0"/>
        <v>0.16777216000000006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A3" sqref="A3:B3"/>
    </sheetView>
  </sheetViews>
  <sheetFormatPr defaultRowHeight="15"/>
  <cols>
    <col min="3" max="3" width="22" bestFit="1" customWidth="1"/>
  </cols>
  <sheetData>
    <row r="1" spans="1:7">
      <c r="E1" s="26" t="s">
        <v>63</v>
      </c>
      <c r="F1" s="26" t="s">
        <v>64</v>
      </c>
      <c r="G1" s="26" t="s">
        <v>69</v>
      </c>
    </row>
    <row r="2" spans="1:7">
      <c r="A2" s="28" t="s">
        <v>68</v>
      </c>
      <c r="B2">
        <v>400</v>
      </c>
      <c r="D2" s="10" t="s">
        <v>70</v>
      </c>
      <c r="E2">
        <v>500</v>
      </c>
      <c r="F2">
        <v>550</v>
      </c>
      <c r="G2">
        <v>600</v>
      </c>
    </row>
    <row r="3" spans="1:7">
      <c r="A3" s="29" t="s">
        <v>67</v>
      </c>
      <c r="B3">
        <f>1/400</f>
        <v>2.5000000000000001E-3</v>
      </c>
    </row>
    <row r="5" spans="1:7">
      <c r="C5" s="28" t="s">
        <v>71</v>
      </c>
      <c r="E5">
        <f>(_xlfn.EXPON.DIST(E2,$B3,FALSE))</f>
        <v>7.1626199215047521E-4</v>
      </c>
      <c r="F5">
        <f t="shared" ref="F5:G5" si="0">(_xlfn.EXPON.DIST(F2,$B3,FALSE))</f>
        <v>6.3209898951186621E-4</v>
      </c>
      <c r="G5">
        <f t="shared" si="0"/>
        <v>5.5782540037107458E-4</v>
      </c>
    </row>
    <row r="8" spans="1:7">
      <c r="C8">
        <v>500</v>
      </c>
      <c r="D8">
        <f>(_xlfn.EXPON.DIST(E2,$B$3,FALSE))</f>
        <v>7.1626199215047521E-4</v>
      </c>
    </row>
    <row r="9" spans="1:7">
      <c r="C9">
        <v>550</v>
      </c>
      <c r="D9">
        <f>F5</f>
        <v>6.3209898951186621E-4</v>
      </c>
    </row>
    <row r="10" spans="1:7">
      <c r="C10">
        <v>600</v>
      </c>
      <c r="D10">
        <f>G5</f>
        <v>5.5782540037107458E-4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F26" sqref="F26"/>
    </sheetView>
  </sheetViews>
  <sheetFormatPr defaultRowHeight="15"/>
  <cols>
    <col min="1" max="1" width="24.42578125" bestFit="1" customWidth="1"/>
  </cols>
  <sheetData>
    <row r="1" spans="1:4">
      <c r="A1" s="19" t="s">
        <v>75</v>
      </c>
      <c r="B1" s="19" t="s">
        <v>72</v>
      </c>
      <c r="C1" s="19" t="s">
        <v>73</v>
      </c>
      <c r="D1" s="19" t="s">
        <v>74</v>
      </c>
    </row>
    <row r="2" spans="1:4">
      <c r="A2">
        <v>2</v>
      </c>
      <c r="B2">
        <v>80</v>
      </c>
      <c r="C2">
        <v>65</v>
      </c>
      <c r="D2">
        <v>10</v>
      </c>
    </row>
    <row r="3" spans="1:4">
      <c r="A3">
        <v>5</v>
      </c>
      <c r="B3">
        <v>95</v>
      </c>
      <c r="C3">
        <v>69</v>
      </c>
      <c r="D3">
        <v>30</v>
      </c>
    </row>
    <row r="4" spans="1:4">
      <c r="A4">
        <v>6</v>
      </c>
      <c r="B4">
        <v>76</v>
      </c>
      <c r="C4">
        <v>60</v>
      </c>
      <c r="D4">
        <v>15</v>
      </c>
    </row>
    <row r="5" spans="1:4">
      <c r="A5">
        <v>8</v>
      </c>
      <c r="B5">
        <v>58</v>
      </c>
      <c r="C5">
        <v>95</v>
      </c>
      <c r="D5">
        <v>25</v>
      </c>
    </row>
    <row r="6" spans="1:4">
      <c r="A6">
        <v>10</v>
      </c>
      <c r="B6">
        <v>67</v>
      </c>
      <c r="C6">
        <v>80</v>
      </c>
      <c r="D6">
        <v>10</v>
      </c>
    </row>
    <row r="8" spans="1:4">
      <c r="A8" s="30" t="s">
        <v>76</v>
      </c>
      <c r="B8" t="s">
        <v>77</v>
      </c>
      <c r="C8">
        <f>PEARSON($A$2:$A$6,B2:B6)</f>
        <v>-0.62731783649453943</v>
      </c>
    </row>
    <row r="9" spans="1:4">
      <c r="B9" t="s">
        <v>78</v>
      </c>
      <c r="C9">
        <f>PEARSON($A$2:$A$6,C2:C6)</f>
        <v>0.63322478410748229</v>
      </c>
    </row>
    <row r="10" spans="1:4">
      <c r="B10" t="s">
        <v>79</v>
      </c>
      <c r="C10">
        <f>PEARSON($A$2:$A$6,D2:D6)</f>
        <v>1.8148850216015693E-2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14" sqref="D14"/>
    </sheetView>
  </sheetViews>
  <sheetFormatPr defaultRowHeight="15"/>
  <cols>
    <col min="1" max="1" width="42.85546875" bestFit="1" customWidth="1"/>
    <col min="2" max="2" width="20.140625" bestFit="1" customWidth="1"/>
    <col min="4" max="4" width="42.85546875" bestFit="1" customWidth="1"/>
  </cols>
  <sheetData>
    <row r="1" spans="1:4">
      <c r="A1" s="30" t="s">
        <v>80</v>
      </c>
      <c r="D1" s="10" t="s">
        <v>83</v>
      </c>
    </row>
    <row r="2" spans="1:4">
      <c r="A2" s="10" t="s">
        <v>81</v>
      </c>
      <c r="D2" s="10" t="s">
        <v>84</v>
      </c>
    </row>
    <row r="3" spans="1:4">
      <c r="A3" s="10" t="s">
        <v>82</v>
      </c>
      <c r="D3" s="10" t="s">
        <v>85</v>
      </c>
    </row>
    <row r="4" spans="1:4">
      <c r="A4">
        <f t="shared" ref="A4:A8" ca="1" si="0">_xlfn.BINOM.INV(10,0.4,RAND())</f>
        <v>5</v>
      </c>
      <c r="D4">
        <f ca="1">_xlfn.NORM.INV(RAND(),20,5)</f>
        <v>18.163914874971034</v>
      </c>
    </row>
    <row r="5" spans="1:4">
      <c r="A5">
        <f t="shared" ca="1" si="0"/>
        <v>3</v>
      </c>
      <c r="D5">
        <f t="shared" ref="D5:D8" ca="1" si="1">_xlfn.NORM.INV(RAND(),20,5)</f>
        <v>22.232111501666402</v>
      </c>
    </row>
    <row r="6" spans="1:4">
      <c r="A6">
        <f ca="1">_xlfn.BINOM.INV(10,0.4,RAND())</f>
        <v>4</v>
      </c>
      <c r="D6">
        <f t="shared" ca="1" si="1"/>
        <v>6.1737646690912644</v>
      </c>
    </row>
    <row r="7" spans="1:4">
      <c r="A7">
        <f t="shared" ca="1" si="0"/>
        <v>4</v>
      </c>
      <c r="D7">
        <f t="shared" ca="1" si="1"/>
        <v>15.769951511219148</v>
      </c>
    </row>
    <row r="8" spans="1:4">
      <c r="A8">
        <f t="shared" ca="1" si="0"/>
        <v>4</v>
      </c>
      <c r="D8">
        <f t="shared" ca="1" si="1"/>
        <v>14.696967431895395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8" sqref="E8"/>
    </sheetView>
  </sheetViews>
  <sheetFormatPr defaultRowHeight="15"/>
  <cols>
    <col min="2" max="2" width="20.5703125" bestFit="1" customWidth="1"/>
    <col min="3" max="3" width="19.5703125" bestFit="1" customWidth="1"/>
  </cols>
  <sheetData>
    <row r="1" spans="1:5">
      <c r="A1" s="10" t="s">
        <v>106</v>
      </c>
      <c r="B1" s="10" t="s">
        <v>5</v>
      </c>
      <c r="C1" s="10" t="s">
        <v>105</v>
      </c>
      <c r="D1" s="10"/>
      <c r="E1" s="10" t="s">
        <v>107</v>
      </c>
    </row>
    <row r="2" spans="1:5">
      <c r="A2" s="10">
        <v>1</v>
      </c>
      <c r="B2" s="33">
        <f>BINOMDIST(A2,8,0.4,FALSE)</f>
        <v>8.957952000000001E-2</v>
      </c>
      <c r="C2" s="33">
        <f>_xlfn.POISSON.DIST(A2,0.7,FALSE)</f>
        <v>0.34760971265398666</v>
      </c>
      <c r="E2" s="17">
        <f>SQRT(SUMXMY2(B2,C2))</f>
        <v>0.25803019265398663</v>
      </c>
    </row>
    <row r="3" spans="1:5">
      <c r="A3" s="10">
        <v>2</v>
      </c>
      <c r="B3" s="33">
        <f>BINOMDIST(A3,8,0.4,FALSE)</f>
        <v>0.20901887999999993</v>
      </c>
      <c r="C3" s="33">
        <f t="shared" ref="C3:C5" si="0">_xlfn.POISSON.DIST(A3,0.7,FALSE)</f>
        <v>0.12166339942889531</v>
      </c>
      <c r="E3" s="17">
        <f t="shared" ref="E3:E9" si="1">SQRT(SUMXMY2(B3,C3))</f>
        <v>8.7355480571104621E-2</v>
      </c>
    </row>
    <row r="4" spans="1:5">
      <c r="A4" s="10">
        <v>3</v>
      </c>
      <c r="B4" s="33">
        <f>BINOMDIST(A4,8,0.4,FALSE)</f>
        <v>0.27869184000000002</v>
      </c>
      <c r="C4" s="33">
        <f t="shared" si="0"/>
        <v>2.8388126533408907E-2</v>
      </c>
      <c r="E4" s="17">
        <f t="shared" si="1"/>
        <v>0.25030371346659114</v>
      </c>
    </row>
    <row r="5" spans="1:5">
      <c r="A5" s="10">
        <v>4</v>
      </c>
      <c r="B5" s="33">
        <f>BINOMDIST(A5,8,0.4,FALSE)</f>
        <v>0.23224320000000001</v>
      </c>
      <c r="C5" s="33">
        <f t="shared" si="0"/>
        <v>4.9679221433465573E-3</v>
      </c>
      <c r="E5" s="17">
        <f t="shared" si="1"/>
        <v>0.22727527785665344</v>
      </c>
    </row>
    <row r="6" spans="1:5">
      <c r="A6" s="10">
        <v>5</v>
      </c>
      <c r="B6" s="33">
        <f>BINOMDIST(A6,8,0.4,FALSE)</f>
        <v>0.12386303999999998</v>
      </c>
      <c r="C6" s="33">
        <f>_xlfn.POISSON.DIST(A6,0.7,FALSE)</f>
        <v>6.9550910006851822E-4</v>
      </c>
      <c r="E6" s="17">
        <f t="shared" si="1"/>
        <v>0.12316753089993146</v>
      </c>
    </row>
    <row r="7" spans="1:5">
      <c r="A7" s="10">
        <v>6</v>
      </c>
      <c r="B7" s="33">
        <f>BINOMDIST(A7,8,0.4,FALSE)</f>
        <v>4.1287680000000021E-2</v>
      </c>
      <c r="C7" s="33">
        <f t="shared" ref="C7:C9" si="2">_xlfn.POISSON.DIST(A7,0.7,FALSE)</f>
        <v>8.1142728341327086E-5</v>
      </c>
      <c r="E7" s="17">
        <f>SQRT(SUMXMY2(B7,C7))</f>
        <v>4.1206537271658697E-2</v>
      </c>
    </row>
    <row r="8" spans="1:5">
      <c r="A8" s="10">
        <v>7</v>
      </c>
      <c r="B8" s="33">
        <f>BINOMDIST(A8,8,0.4,FALSE)</f>
        <v>7.8643199999999958E-3</v>
      </c>
      <c r="C8" s="33">
        <f t="shared" si="2"/>
        <v>8.1142728341327215E-6</v>
      </c>
      <c r="E8" s="17">
        <f t="shared" si="1"/>
        <v>7.8562057271658638E-3</v>
      </c>
    </row>
    <row r="9" spans="1:5">
      <c r="A9" s="10">
        <v>8</v>
      </c>
      <c r="B9" s="33">
        <f>BINOMDIST(A9,8,0.4,FALSE)</f>
        <v>6.5536000000000034E-4</v>
      </c>
      <c r="C9" s="33">
        <f t="shared" si="2"/>
        <v>7.0999887298661033E-7</v>
      </c>
      <c r="E9" s="17">
        <f t="shared" si="1"/>
        <v>6.5465000112701374E-4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zoomScale="115" zoomScaleNormal="115" workbookViewId="0">
      <selection activeCell="D11" sqref="D11"/>
    </sheetView>
  </sheetViews>
  <sheetFormatPr defaultRowHeight="15"/>
  <cols>
    <col min="2" max="2" width="18.85546875" bestFit="1" customWidth="1"/>
    <col min="4" max="4" width="18.85546875" bestFit="1" customWidth="1"/>
    <col min="5" max="5" width="18.85546875" customWidth="1"/>
    <col min="6" max="6" width="18.42578125" bestFit="1" customWidth="1"/>
  </cols>
  <sheetData>
    <row r="1" spans="1:7">
      <c r="A1" s="10" t="s">
        <v>108</v>
      </c>
      <c r="B1" s="10" t="s">
        <v>58</v>
      </c>
      <c r="C1" s="10" t="s">
        <v>108</v>
      </c>
      <c r="D1" s="10" t="s">
        <v>58</v>
      </c>
    </row>
    <row r="2" spans="1:7">
      <c r="A2" s="19">
        <v>146</v>
      </c>
      <c r="B2" s="19">
        <f>_xlfn.NORM.DIST(A2,$G$2,$G$3,FALSE)</f>
        <v>1.5374765160522906E-2</v>
      </c>
      <c r="C2" s="19">
        <v>166</v>
      </c>
      <c r="D2" s="19">
        <f>_xlfn.NORM.DIST(C2,$G$2,$G$3,FALSE)</f>
        <v>1.4888006526218937E-2</v>
      </c>
      <c r="F2" s="10" t="s">
        <v>56</v>
      </c>
      <c r="G2" s="19">
        <f>AVERAGE(A2:A26)</f>
        <v>155.94736842105263</v>
      </c>
    </row>
    <row r="3" spans="1:7">
      <c r="A3" s="19">
        <v>148</v>
      </c>
      <c r="B3" s="19">
        <f t="shared" ref="B3:B26" si="0">_xlfn.NORM.DIST(A3,$G$2,$G$3,FALSE)</f>
        <v>2.6566324820050266E-2</v>
      </c>
      <c r="C3" s="19">
        <v>167</v>
      </c>
      <c r="D3" s="19">
        <f>_xlfn.NORM.DIST(C3,$G$2,$G$3,FALSE)</f>
        <v>1.0783701247282259E-2</v>
      </c>
      <c r="F3" s="10" t="s">
        <v>57</v>
      </c>
      <c r="G3" s="19">
        <f>_xlfn.STDEV.S(A2:A26)</f>
        <v>5.7200785174343585</v>
      </c>
    </row>
    <row r="4" spans="1:7">
      <c r="A4" s="19">
        <v>149</v>
      </c>
      <c r="B4" s="19">
        <f t="shared" si="0"/>
        <v>3.3356690621049595E-2</v>
      </c>
      <c r="C4" s="19">
        <v>168</v>
      </c>
      <c r="D4" s="19">
        <f>_xlfn.NORM.DIST(C4,$G$2,$G$3,FALSE)</f>
        <v>7.5757529101546095E-3</v>
      </c>
    </row>
    <row r="5" spans="1:7">
      <c r="A5" s="19">
        <v>150</v>
      </c>
      <c r="B5" s="19">
        <f t="shared" si="0"/>
        <v>4.0621980384912493E-2</v>
      </c>
      <c r="C5" s="19">
        <v>169</v>
      </c>
      <c r="D5" s="19">
        <f>_xlfn.NORM.DIST(C5,$G$2,$G$3,FALSE)</f>
        <v>5.1619098032986777E-3</v>
      </c>
    </row>
    <row r="6" spans="1:7">
      <c r="A6" s="19">
        <v>151</v>
      </c>
      <c r="B6" s="19">
        <f t="shared" si="0"/>
        <v>4.798062312730584E-2</v>
      </c>
      <c r="C6" s="19">
        <v>171</v>
      </c>
      <c r="D6" s="19">
        <f>_xlfn.NORM.DIST(C6,$G$2,$G$3,FALSE)</f>
        <v>2.1865509522109995E-3</v>
      </c>
    </row>
    <row r="7" spans="1:7">
      <c r="A7" s="19">
        <v>152</v>
      </c>
      <c r="B7" s="19">
        <f t="shared" si="0"/>
        <v>5.4966404841041372E-2</v>
      </c>
      <c r="C7" s="19">
        <v>173</v>
      </c>
      <c r="D7" s="19">
        <f>_xlfn.NORM.DIST(C7,$G$2,$G$3,FALSE)</f>
        <v>8.1962541892848179E-4</v>
      </c>
    </row>
    <row r="8" spans="1:7">
      <c r="A8" s="19">
        <v>153</v>
      </c>
      <c r="B8" s="19">
        <f t="shared" si="0"/>
        <v>6.1073869554011999E-2</v>
      </c>
    </row>
    <row r="9" spans="1:7">
      <c r="A9" s="19">
        <v>154</v>
      </c>
      <c r="B9" s="19">
        <f t="shared" si="0"/>
        <v>6.5817320649168273E-2</v>
      </c>
    </row>
    <row r="10" spans="1:7">
      <c r="A10" s="19">
        <v>155</v>
      </c>
      <c r="B10" s="19">
        <f t="shared" si="0"/>
        <v>6.8794167069259754E-2</v>
      </c>
    </row>
    <row r="11" spans="1:7">
      <c r="A11" s="19">
        <v>156</v>
      </c>
      <c r="B11" s="19">
        <f t="shared" si="0"/>
        <v>6.9741244268915259E-2</v>
      </c>
    </row>
    <row r="12" spans="1:7">
      <c r="A12" s="19">
        <v>157</v>
      </c>
      <c r="B12" s="19">
        <f t="shared" si="0"/>
        <v>6.8573200984155785E-2</v>
      </c>
    </row>
    <row r="13" spans="1:7">
      <c r="A13" s="19">
        <v>158</v>
      </c>
      <c r="B13" s="19">
        <f t="shared" si="0"/>
        <v>6.5395190701720771E-2</v>
      </c>
    </row>
    <row r="14" spans="1:7">
      <c r="A14" s="19">
        <v>159</v>
      </c>
      <c r="B14" s="19">
        <f t="shared" si="0"/>
        <v>6.048725207300884E-2</v>
      </c>
    </row>
    <row r="15" spans="1:7">
      <c r="A15" s="19">
        <v>160</v>
      </c>
      <c r="B15" s="19">
        <f t="shared" si="0"/>
        <v>5.4263594170924051E-2</v>
      </c>
    </row>
    <row r="16" spans="1:7">
      <c r="A16" s="19">
        <v>161</v>
      </c>
      <c r="B16" s="19">
        <f t="shared" si="0"/>
        <v>4.7214991263227722E-2</v>
      </c>
    </row>
    <row r="17" spans="1:2">
      <c r="A17" s="19">
        <v>162</v>
      </c>
      <c r="B17" s="19">
        <f t="shared" si="0"/>
        <v>3.9845375859228281E-2</v>
      </c>
    </row>
    <row r="18" spans="1:2">
      <c r="A18" s="19">
        <v>163</v>
      </c>
      <c r="B18" s="19">
        <f t="shared" si="0"/>
        <v>3.2613889741550724E-2</v>
      </c>
    </row>
    <row r="19" spans="1:2">
      <c r="A19" s="19">
        <v>164</v>
      </c>
      <c r="B19" s="19">
        <f t="shared" si="0"/>
        <v>2.5891304121594926E-2</v>
      </c>
    </row>
    <row r="20" spans="1:2">
      <c r="A20" s="19">
        <v>165</v>
      </c>
      <c r="B20" s="19">
        <f t="shared" si="0"/>
        <v>1.9935719296054012E-2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"/>
  <sheetViews>
    <sheetView workbookViewId="0">
      <selection activeCell="B9" sqref="B9"/>
    </sheetView>
  </sheetViews>
  <sheetFormatPr defaultRowHeight="15"/>
  <sheetData>
    <row r="2" spans="1:4">
      <c r="B2" s="10" t="s">
        <v>113</v>
      </c>
      <c r="C2" s="10" t="s">
        <v>112</v>
      </c>
      <c r="D2" s="10" t="s">
        <v>114</v>
      </c>
    </row>
    <row r="3" spans="1:4">
      <c r="A3" s="10" t="s">
        <v>111</v>
      </c>
      <c r="B3" s="16">
        <v>1</v>
      </c>
      <c r="C3" s="16">
        <f t="shared" ref="C3:C6" si="0">LOG(B3,2)</f>
        <v>0</v>
      </c>
      <c r="D3" s="16">
        <f>-B3*C3</f>
        <v>0</v>
      </c>
    </row>
    <row r="4" spans="1:4">
      <c r="A4" s="10" t="s">
        <v>115</v>
      </c>
      <c r="B4" s="16">
        <v>0.5</v>
      </c>
      <c r="C4" s="16">
        <f t="shared" si="0"/>
        <v>-1</v>
      </c>
      <c r="D4" s="16">
        <f t="shared" ref="D4:D6" si="1">-B4*C4</f>
        <v>0.5</v>
      </c>
    </row>
    <row r="5" spans="1:4">
      <c r="A5" s="10" t="s">
        <v>116</v>
      </c>
      <c r="B5" s="16">
        <v>0.5</v>
      </c>
      <c r="C5" s="16">
        <f t="shared" si="0"/>
        <v>-1</v>
      </c>
      <c r="D5" s="16">
        <f t="shared" si="1"/>
        <v>0.5</v>
      </c>
    </row>
    <row r="6" spans="1:4">
      <c r="A6" s="10" t="s">
        <v>117</v>
      </c>
      <c r="B6" s="16">
        <v>0</v>
      </c>
      <c r="C6" s="16">
        <v>0</v>
      </c>
      <c r="D6" s="16">
        <f t="shared" si="1"/>
        <v>0</v>
      </c>
    </row>
    <row r="11" spans="1:4">
      <c r="B11" s="10" t="s">
        <v>113</v>
      </c>
      <c r="C11" s="10" t="s">
        <v>114</v>
      </c>
    </row>
    <row r="12" spans="1:4">
      <c r="B12" s="16">
        <v>1</v>
      </c>
      <c r="C12" s="16">
        <f>D3</f>
        <v>0</v>
      </c>
    </row>
    <row r="13" spans="1:4">
      <c r="B13" s="16">
        <v>0.5</v>
      </c>
      <c r="C13" s="16">
        <f>SUM(D4:D5)</f>
        <v>1</v>
      </c>
    </row>
    <row r="14" spans="1:4">
      <c r="B14" s="16">
        <v>0</v>
      </c>
      <c r="C14" s="16">
        <v>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4"/>
  <sheetViews>
    <sheetView tabSelected="1" workbookViewId="0">
      <selection activeCell="M17" sqref="M17"/>
    </sheetView>
  </sheetViews>
  <sheetFormatPr defaultRowHeight="15"/>
  <cols>
    <col min="1" max="1" width="19.5703125" bestFit="1" customWidth="1"/>
    <col min="2" max="2" width="19.42578125" bestFit="1" customWidth="1"/>
  </cols>
  <sheetData>
    <row r="1" spans="1:49" ht="18">
      <c r="A1" s="40" t="s">
        <v>119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</row>
    <row r="3" spans="1:49">
      <c r="A3" s="10" t="s">
        <v>118</v>
      </c>
      <c r="B3">
        <v>2</v>
      </c>
    </row>
    <row r="4" spans="1:49">
      <c r="A4" s="10" t="s">
        <v>70</v>
      </c>
      <c r="B4">
        <v>5</v>
      </c>
    </row>
    <row r="6" spans="1:49">
      <c r="A6" s="10" t="s">
        <v>70</v>
      </c>
      <c r="B6" s="10" t="s">
        <v>120</v>
      </c>
    </row>
    <row r="7" spans="1:49">
      <c r="A7" s="31">
        <v>1</v>
      </c>
      <c r="B7" s="31">
        <f t="shared" ref="B7:B14" si="0">_xlfn.POISSON.DIST(A7,B$3,FALSE)</f>
        <v>0.27067056647322535</v>
      </c>
    </row>
    <row r="8" spans="1:49">
      <c r="A8" s="31">
        <v>2</v>
      </c>
      <c r="B8" s="31">
        <f t="shared" si="0"/>
        <v>0.27067056647322546</v>
      </c>
    </row>
    <row r="9" spans="1:49">
      <c r="A9" s="31">
        <v>3</v>
      </c>
      <c r="B9" s="31">
        <f t="shared" si="0"/>
        <v>0.18044704431548364</v>
      </c>
    </row>
    <row r="10" spans="1:49">
      <c r="A10" s="31">
        <v>4</v>
      </c>
      <c r="B10" s="31">
        <f t="shared" si="0"/>
        <v>9.022352215774182E-2</v>
      </c>
    </row>
    <row r="11" spans="1:49">
      <c r="A11" s="26">
        <v>5</v>
      </c>
      <c r="B11" s="26">
        <f t="shared" si="0"/>
        <v>3.6089408863096716E-2</v>
      </c>
    </row>
    <row r="12" spans="1:49">
      <c r="A12" s="31">
        <v>6</v>
      </c>
      <c r="B12" s="31">
        <f t="shared" si="0"/>
        <v>1.2029802954365572E-2</v>
      </c>
    </row>
    <row r="13" spans="1:49">
      <c r="A13" s="31">
        <v>7</v>
      </c>
      <c r="B13" s="31">
        <f t="shared" si="0"/>
        <v>3.4370865583901629E-3</v>
      </c>
    </row>
    <row r="14" spans="1:49">
      <c r="A14" s="31">
        <v>8</v>
      </c>
      <c r="B14" s="31">
        <f t="shared" si="0"/>
        <v>8.5927163959754148E-4</v>
      </c>
    </row>
  </sheetData>
  <mergeCells count="1">
    <mergeCell ref="A1:R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0"/>
  <sheetViews>
    <sheetView workbookViewId="0">
      <selection activeCell="I16" sqref="I16"/>
    </sheetView>
  </sheetViews>
  <sheetFormatPr defaultRowHeight="15"/>
  <cols>
    <col min="2" max="2" width="11.5703125" bestFit="1" customWidth="1"/>
    <col min="3" max="3" width="23.5703125" customWidth="1"/>
  </cols>
  <sheetData>
    <row r="2" spans="2:9">
      <c r="B2" s="10" t="s">
        <v>87</v>
      </c>
      <c r="C2" s="19">
        <v>10</v>
      </c>
      <c r="D2" s="19">
        <v>13</v>
      </c>
      <c r="E2" s="19">
        <v>14</v>
      </c>
      <c r="F2" s="19">
        <v>8</v>
      </c>
      <c r="G2" s="19">
        <v>5</v>
      </c>
      <c r="H2" s="19">
        <v>4</v>
      </c>
      <c r="I2" s="19">
        <v>8</v>
      </c>
    </row>
    <row r="3" spans="2:9">
      <c r="B3" s="10" t="s">
        <v>88</v>
      </c>
      <c r="C3" s="19">
        <v>99</v>
      </c>
      <c r="D3" s="19">
        <v>87</v>
      </c>
      <c r="E3" s="19">
        <v>50</v>
      </c>
      <c r="F3" s="19">
        <v>60</v>
      </c>
      <c r="G3" s="19">
        <v>70</v>
      </c>
      <c r="H3" s="19">
        <v>33</v>
      </c>
      <c r="I3" s="19">
        <v>46</v>
      </c>
    </row>
    <row r="20" spans="2:3">
      <c r="B20" s="30" t="s">
        <v>89</v>
      </c>
      <c r="C20">
        <f>_xlfn.COVARIANCE.S(C2:I2,C3:I3)</f>
        <v>34.928571428571431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H16" sqref="H16"/>
    </sheetView>
  </sheetViews>
  <sheetFormatPr defaultRowHeight="15"/>
  <cols>
    <col min="2" max="2" width="7.42578125" customWidth="1"/>
    <col min="3" max="3" width="9" customWidth="1"/>
    <col min="4" max="4" width="10.42578125" customWidth="1"/>
    <col min="9" max="9" width="34.7109375" bestFit="1" customWidth="1"/>
  </cols>
  <sheetData>
    <row r="1" spans="1:13">
      <c r="A1" s="36" t="s">
        <v>88</v>
      </c>
      <c r="B1" s="36" t="s">
        <v>100</v>
      </c>
      <c r="C1" s="36"/>
      <c r="D1" s="36"/>
      <c r="E1" s="36"/>
      <c r="F1" s="10"/>
    </row>
    <row r="2" spans="1:13">
      <c r="A2" s="36"/>
      <c r="B2" s="10" t="s">
        <v>96</v>
      </c>
      <c r="C2" s="10" t="s">
        <v>97</v>
      </c>
      <c r="D2" s="10" t="s">
        <v>98</v>
      </c>
      <c r="E2" s="10" t="s">
        <v>99</v>
      </c>
      <c r="F2" s="10" t="s">
        <v>101</v>
      </c>
    </row>
    <row r="3" spans="1:13">
      <c r="A3" s="37" t="s">
        <v>90</v>
      </c>
      <c r="B3" s="19">
        <v>2</v>
      </c>
      <c r="C3" s="19">
        <v>1</v>
      </c>
      <c r="D3" s="19">
        <v>1</v>
      </c>
      <c r="E3" s="19">
        <v>0</v>
      </c>
      <c r="F3" s="19">
        <f>SUM(B3:E3)</f>
        <v>4</v>
      </c>
      <c r="J3" s="34"/>
      <c r="K3" s="34"/>
      <c r="L3" s="34"/>
      <c r="M3" s="34"/>
    </row>
    <row r="4" spans="1:13">
      <c r="A4" s="10" t="s">
        <v>91</v>
      </c>
      <c r="B4" s="19">
        <v>3</v>
      </c>
      <c r="C4" s="19">
        <v>2</v>
      </c>
      <c r="D4" s="19">
        <v>3</v>
      </c>
      <c r="E4" s="19">
        <v>1</v>
      </c>
      <c r="F4" s="19">
        <f t="shared" ref="F4:F8" si="0">SUM(B4:E4)</f>
        <v>9</v>
      </c>
      <c r="I4" s="38" t="s">
        <v>102</v>
      </c>
      <c r="J4" s="38"/>
    </row>
    <row r="5" spans="1:13">
      <c r="A5" s="10" t="s">
        <v>92</v>
      </c>
      <c r="B5" s="19">
        <v>3</v>
      </c>
      <c r="C5" s="19">
        <v>3</v>
      </c>
      <c r="D5" s="19">
        <v>5</v>
      </c>
      <c r="E5" s="19">
        <v>6</v>
      </c>
      <c r="F5" s="19">
        <f t="shared" si="0"/>
        <v>17</v>
      </c>
      <c r="I5" s="36" t="s">
        <v>88</v>
      </c>
      <c r="J5" s="36" t="s">
        <v>101</v>
      </c>
    </row>
    <row r="6" spans="1:13">
      <c r="A6" s="10" t="s">
        <v>93</v>
      </c>
      <c r="B6" s="19">
        <v>2</v>
      </c>
      <c r="C6" s="19">
        <v>2</v>
      </c>
      <c r="D6" s="19">
        <v>3</v>
      </c>
      <c r="E6" s="19">
        <v>4</v>
      </c>
      <c r="F6" s="19">
        <f t="shared" si="0"/>
        <v>11</v>
      </c>
      <c r="I6" s="36"/>
      <c r="J6" s="36"/>
    </row>
    <row r="7" spans="1:13">
      <c r="A7" s="10" t="s">
        <v>94</v>
      </c>
      <c r="B7" s="19">
        <v>0</v>
      </c>
      <c r="C7" s="19">
        <v>1</v>
      </c>
      <c r="D7" s="19">
        <v>2</v>
      </c>
      <c r="E7" s="19">
        <v>2</v>
      </c>
      <c r="F7" s="19">
        <f t="shared" si="0"/>
        <v>5</v>
      </c>
      <c r="I7" s="19">
        <v>15</v>
      </c>
      <c r="J7" s="19">
        <v>4</v>
      </c>
    </row>
    <row r="8" spans="1:13">
      <c r="A8" s="10" t="s">
        <v>95</v>
      </c>
      <c r="B8" s="19">
        <v>0</v>
      </c>
      <c r="C8" s="19">
        <v>1</v>
      </c>
      <c r="D8" s="19">
        <v>2</v>
      </c>
      <c r="E8" s="19">
        <v>1</v>
      </c>
      <c r="F8" s="19">
        <f t="shared" si="0"/>
        <v>4</v>
      </c>
      <c r="I8" s="19">
        <f>25</f>
        <v>25</v>
      </c>
      <c r="J8" s="19">
        <v>9</v>
      </c>
    </row>
    <row r="9" spans="1:13">
      <c r="I9" s="19">
        <f>35</f>
        <v>35</v>
      </c>
      <c r="J9" s="19">
        <v>17</v>
      </c>
    </row>
    <row r="10" spans="1:13">
      <c r="I10" s="19">
        <v>45</v>
      </c>
      <c r="J10" s="19">
        <v>11</v>
      </c>
    </row>
    <row r="11" spans="1:13">
      <c r="I11" s="19">
        <v>55</v>
      </c>
      <c r="J11" s="19">
        <v>5</v>
      </c>
    </row>
    <row r="12" spans="1:13">
      <c r="I12" s="19">
        <v>65</v>
      </c>
      <c r="J12" s="19">
        <v>4</v>
      </c>
    </row>
    <row r="13" spans="1:13">
      <c r="C13" s="39" t="s">
        <v>103</v>
      </c>
      <c r="D13" s="39"/>
      <c r="E13" s="39"/>
      <c r="F13" s="39"/>
      <c r="G13" s="35"/>
      <c r="H13" s="35"/>
      <c r="I13" s="34"/>
      <c r="K13" s="34"/>
      <c r="L13" s="34"/>
    </row>
    <row r="14" spans="1:13">
      <c r="C14" s="19">
        <f>CORREL(I7:I12,J7:J12)</f>
        <v>-0.18773100345753577</v>
      </c>
      <c r="D14" s="15"/>
      <c r="E14" s="15"/>
      <c r="F14" s="15"/>
      <c r="I14" s="38" t="s">
        <v>100</v>
      </c>
      <c r="J14" s="10" t="s">
        <v>101</v>
      </c>
    </row>
    <row r="15" spans="1:13">
      <c r="I15" s="19">
        <v>17</v>
      </c>
      <c r="J15" s="19">
        <v>10</v>
      </c>
    </row>
    <row r="16" spans="1:13">
      <c r="C16" s="39" t="s">
        <v>104</v>
      </c>
      <c r="D16" s="39"/>
      <c r="E16" s="39"/>
      <c r="F16" s="39"/>
      <c r="I16" s="19">
        <v>19</v>
      </c>
      <c r="J16" s="19">
        <v>10</v>
      </c>
    </row>
    <row r="17" spans="3:10">
      <c r="C17" s="19">
        <f>CORREL(I15:I18,J15:J18)</f>
        <v>0.77459666924148329</v>
      </c>
      <c r="I17" s="19">
        <v>21</v>
      </c>
      <c r="J17" s="19">
        <v>16</v>
      </c>
    </row>
    <row r="18" spans="3:10">
      <c r="I18" s="19">
        <v>23</v>
      </c>
      <c r="J18" s="19">
        <v>14</v>
      </c>
    </row>
  </sheetData>
  <mergeCells count="6">
    <mergeCell ref="C16:F16"/>
    <mergeCell ref="I5:I6"/>
    <mergeCell ref="J5:J6"/>
    <mergeCell ref="C13:F13"/>
    <mergeCell ref="A1:A2"/>
    <mergeCell ref="B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8"/>
  <sheetViews>
    <sheetView workbookViewId="0">
      <selection activeCell="B3" sqref="B3"/>
    </sheetView>
  </sheetViews>
  <sheetFormatPr defaultRowHeight="15"/>
  <cols>
    <col min="2" max="2" width="35.7109375" customWidth="1"/>
    <col min="3" max="3" width="19.140625" bestFit="1" customWidth="1"/>
    <col min="4" max="4" width="12" bestFit="1" customWidth="1"/>
  </cols>
  <sheetData>
    <row r="3" spans="2:3">
      <c r="B3" s="10" t="s">
        <v>7</v>
      </c>
      <c r="C3">
        <v>10</v>
      </c>
    </row>
    <row r="6" spans="2:3">
      <c r="B6" s="10" t="s">
        <v>2</v>
      </c>
      <c r="C6" s="10" t="s">
        <v>6</v>
      </c>
    </row>
    <row r="7" spans="2:3">
      <c r="B7">
        <v>0</v>
      </c>
      <c r="C7">
        <f>POISSON(B7,$C$3,FALSE)</f>
        <v>4.5399929762484854E-5</v>
      </c>
    </row>
    <row r="8" spans="2:3">
      <c r="B8">
        <v>1</v>
      </c>
      <c r="C8">
        <f t="shared" ref="C8:C18" si="0">POISSON(B8,$C$3,FALSE)</f>
        <v>4.5399929762484861E-4</v>
      </c>
    </row>
    <row r="9" spans="2:3">
      <c r="B9">
        <v>2</v>
      </c>
      <c r="C9">
        <f t="shared" si="0"/>
        <v>2.2699964881242444E-3</v>
      </c>
    </row>
    <row r="10" spans="2:3">
      <c r="B10">
        <v>3</v>
      </c>
      <c r="C10">
        <f t="shared" si="0"/>
        <v>7.5666549604141483E-3</v>
      </c>
    </row>
    <row r="11" spans="2:3">
      <c r="B11">
        <v>4</v>
      </c>
      <c r="C11">
        <f t="shared" si="0"/>
        <v>1.8916637401035354E-2</v>
      </c>
    </row>
    <row r="12" spans="2:3">
      <c r="B12">
        <v>5</v>
      </c>
      <c r="C12">
        <f t="shared" si="0"/>
        <v>3.7833274802070715E-2</v>
      </c>
    </row>
    <row r="13" spans="2:3">
      <c r="B13">
        <v>6</v>
      </c>
      <c r="C13">
        <f t="shared" si="0"/>
        <v>6.3055458003451192E-2</v>
      </c>
    </row>
    <row r="14" spans="2:3">
      <c r="B14">
        <v>7</v>
      </c>
      <c r="C14">
        <f t="shared" si="0"/>
        <v>9.0079225719215977E-2</v>
      </c>
    </row>
    <row r="15" spans="2:3">
      <c r="B15">
        <v>9</v>
      </c>
      <c r="C15">
        <f t="shared" si="0"/>
        <v>0.1251100357211333</v>
      </c>
    </row>
    <row r="16" spans="2:3">
      <c r="B16">
        <v>10</v>
      </c>
      <c r="C16">
        <f t="shared" si="0"/>
        <v>0.1251100357211333</v>
      </c>
    </row>
    <row r="17" spans="2:3">
      <c r="B17">
        <v>11</v>
      </c>
      <c r="C17">
        <f t="shared" si="0"/>
        <v>0.11373639611012118</v>
      </c>
    </row>
    <row r="18" spans="2:3">
      <c r="B18">
        <v>12</v>
      </c>
      <c r="C18">
        <f t="shared" si="0"/>
        <v>9.4780330091767673E-2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6"/>
  <sheetViews>
    <sheetView zoomScaleNormal="100" workbookViewId="0">
      <selection activeCell="C4" sqref="C4"/>
    </sheetView>
  </sheetViews>
  <sheetFormatPr defaultRowHeight="15"/>
  <cols>
    <col min="2" max="2" width="36" bestFit="1" customWidth="1"/>
    <col min="3" max="3" width="21.42578125" bestFit="1" customWidth="1"/>
  </cols>
  <sheetData>
    <row r="2" spans="2:3">
      <c r="B2" s="10" t="s">
        <v>3</v>
      </c>
      <c r="C2">
        <v>0.2</v>
      </c>
    </row>
    <row r="4" spans="2:3">
      <c r="B4" s="10" t="s">
        <v>4</v>
      </c>
      <c r="C4" s="10" t="s">
        <v>8</v>
      </c>
    </row>
    <row r="5" spans="2:3">
      <c r="B5">
        <v>0</v>
      </c>
      <c r="C5">
        <f>(1-$C$2)^B5*$C$2</f>
        <v>0.2</v>
      </c>
    </row>
    <row r="6" spans="2:3">
      <c r="B6">
        <v>1</v>
      </c>
      <c r="C6">
        <f t="shared" ref="C6:C16" si="0">(1-$C$2)^B6*$C$2</f>
        <v>0.16000000000000003</v>
      </c>
    </row>
    <row r="7" spans="2:3">
      <c r="B7">
        <v>2</v>
      </c>
      <c r="C7">
        <f t="shared" si="0"/>
        <v>0.12800000000000003</v>
      </c>
    </row>
    <row r="8" spans="2:3">
      <c r="B8">
        <v>3</v>
      </c>
      <c r="C8">
        <f t="shared" si="0"/>
        <v>0.10240000000000003</v>
      </c>
    </row>
    <row r="9" spans="2:3">
      <c r="B9">
        <v>4</v>
      </c>
      <c r="C9">
        <f t="shared" si="0"/>
        <v>8.1920000000000048E-2</v>
      </c>
    </row>
    <row r="10" spans="2:3">
      <c r="B10">
        <v>5</v>
      </c>
      <c r="C10">
        <f t="shared" si="0"/>
        <v>6.5536000000000039E-2</v>
      </c>
    </row>
    <row r="11" spans="2:3">
      <c r="B11">
        <v>6</v>
      </c>
      <c r="C11">
        <f t="shared" si="0"/>
        <v>5.2428800000000032E-2</v>
      </c>
    </row>
    <row r="12" spans="2:3">
      <c r="B12">
        <v>7</v>
      </c>
      <c r="C12">
        <f t="shared" si="0"/>
        <v>4.1943040000000036E-2</v>
      </c>
    </row>
    <row r="13" spans="2:3">
      <c r="B13">
        <v>8</v>
      </c>
      <c r="C13">
        <f t="shared" si="0"/>
        <v>3.355443200000003E-2</v>
      </c>
    </row>
    <row r="14" spans="2:3">
      <c r="B14">
        <v>9</v>
      </c>
      <c r="C14">
        <f t="shared" si="0"/>
        <v>2.6843545600000025E-2</v>
      </c>
    </row>
    <row r="15" spans="2:3">
      <c r="B15">
        <v>10</v>
      </c>
      <c r="C15">
        <f t="shared" si="0"/>
        <v>2.1474836480000023E-2</v>
      </c>
    </row>
    <row r="16" spans="2:3">
      <c r="B16">
        <v>11</v>
      </c>
      <c r="C16">
        <f t="shared" si="0"/>
        <v>1.717986918400002E-2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C8" sqref="C8"/>
    </sheetView>
  </sheetViews>
  <sheetFormatPr defaultRowHeight="15"/>
  <cols>
    <col min="1" max="1" width="8.5703125" bestFit="1" customWidth="1"/>
    <col min="2" max="2" width="11.85546875" bestFit="1" customWidth="1"/>
    <col min="3" max="5" width="12" bestFit="1" customWidth="1"/>
  </cols>
  <sheetData>
    <row r="1" spans="1:11">
      <c r="A1" s="1"/>
      <c r="B1" s="1"/>
      <c r="C1" s="2" t="s">
        <v>9</v>
      </c>
      <c r="D1" s="2" t="s">
        <v>10</v>
      </c>
      <c r="E1" s="2" t="s">
        <v>11</v>
      </c>
    </row>
    <row r="2" spans="1:11">
      <c r="A2" s="3" t="s">
        <v>12</v>
      </c>
      <c r="B2" s="1" t="s">
        <v>13</v>
      </c>
      <c r="C2" s="1">
        <v>4</v>
      </c>
      <c r="D2" s="1">
        <v>3</v>
      </c>
      <c r="E2" s="1">
        <v>2</v>
      </c>
    </row>
    <row r="3" spans="1:11">
      <c r="A3" s="4" t="s">
        <v>14</v>
      </c>
      <c r="B3" s="1" t="s">
        <v>15</v>
      </c>
      <c r="C3" s="1">
        <v>0</v>
      </c>
      <c r="D3" s="1">
        <v>1</v>
      </c>
      <c r="E3" s="1">
        <v>1</v>
      </c>
    </row>
    <row r="4" spans="1:11">
      <c r="A4" s="5" t="s">
        <v>16</v>
      </c>
      <c r="B4" s="1" t="s">
        <v>17</v>
      </c>
      <c r="C4" s="1">
        <v>6</v>
      </c>
      <c r="D4" s="1">
        <v>3</v>
      </c>
      <c r="E4" s="1">
        <v>2</v>
      </c>
    </row>
    <row r="5" spans="1:11">
      <c r="A5" s="5" t="s">
        <v>18</v>
      </c>
      <c r="B5" s="1" t="s">
        <v>19</v>
      </c>
      <c r="C5" s="1">
        <v>0.375</v>
      </c>
      <c r="D5" s="1">
        <v>0.375</v>
      </c>
      <c r="E5" s="1">
        <v>0.375</v>
      </c>
    </row>
    <row r="6" spans="1:11">
      <c r="A6" s="5" t="s">
        <v>20</v>
      </c>
      <c r="B6" s="1" t="s">
        <v>21</v>
      </c>
      <c r="C6" s="1">
        <v>0.125</v>
      </c>
      <c r="D6" s="1">
        <v>0.125</v>
      </c>
      <c r="E6" s="1">
        <v>0.125</v>
      </c>
    </row>
    <row r="7" spans="1:11">
      <c r="A7" s="5" t="s">
        <v>22</v>
      </c>
      <c r="B7" s="1" t="s">
        <v>23</v>
      </c>
      <c r="C7" s="6">
        <v>0.5</v>
      </c>
      <c r="D7" s="1">
        <v>0.5</v>
      </c>
      <c r="E7" s="1">
        <v>0.5</v>
      </c>
    </row>
    <row r="8" spans="1:11">
      <c r="A8" s="1"/>
      <c r="B8" s="5" t="s">
        <v>24</v>
      </c>
      <c r="C8" s="7">
        <f>MULTINOMIAL(C2:C4)</f>
        <v>209.99999999999977</v>
      </c>
      <c r="D8" s="7">
        <f t="shared" ref="D8:E8" si="0">MULTINOMIAL(D2:D4)</f>
        <v>139.9999999999998</v>
      </c>
      <c r="E8" s="7">
        <f t="shared" si="0"/>
        <v>29.999999999999989</v>
      </c>
    </row>
    <row r="9" spans="1:11">
      <c r="A9" s="1"/>
      <c r="B9" s="1" t="s">
        <v>25</v>
      </c>
      <c r="C9" s="1">
        <v>1.9775390625E-2</v>
      </c>
      <c r="D9" s="1">
        <v>5.2734375E-2</v>
      </c>
      <c r="E9" s="1">
        <v>0.140625</v>
      </c>
    </row>
    <row r="10" spans="1:11">
      <c r="A10" s="1"/>
      <c r="B10" s="1" t="s">
        <v>26</v>
      </c>
      <c r="C10" s="1">
        <v>1</v>
      </c>
      <c r="D10" s="1">
        <v>0.125</v>
      </c>
      <c r="E10" s="1">
        <v>0.125</v>
      </c>
    </row>
    <row r="11" spans="1:11">
      <c r="A11" s="1"/>
      <c r="B11" s="1" t="s">
        <v>27</v>
      </c>
      <c r="C11" s="1">
        <v>1.5625E-2</v>
      </c>
      <c r="D11" s="1">
        <v>0.125</v>
      </c>
      <c r="E11" s="1">
        <v>0.25</v>
      </c>
    </row>
    <row r="12" spans="1:11">
      <c r="A12" s="1"/>
      <c r="B12" s="5" t="s">
        <v>28</v>
      </c>
      <c r="C12" s="7">
        <v>6.4888000488281194E-2</v>
      </c>
      <c r="D12" s="7">
        <v>0.1153564453125</v>
      </c>
      <c r="E12" s="7">
        <v>0.1318359375</v>
      </c>
    </row>
    <row r="13" spans="1:11">
      <c r="I13" s="9"/>
      <c r="J13" s="9"/>
      <c r="K13" s="9"/>
    </row>
    <row r="14" spans="1:11">
      <c r="I14" s="9"/>
      <c r="J14" s="9"/>
      <c r="K14" s="9"/>
    </row>
    <row r="15" spans="1:11">
      <c r="A15" s="1"/>
      <c r="B15" s="20" t="s">
        <v>24</v>
      </c>
      <c r="C15" s="22" t="s">
        <v>86</v>
      </c>
      <c r="D15" s="8"/>
      <c r="E15" s="8"/>
      <c r="I15" s="9"/>
      <c r="J15" s="9"/>
      <c r="K15" s="9"/>
    </row>
    <row r="16" spans="1:11">
      <c r="A16" s="1"/>
      <c r="B16" s="1">
        <v>210</v>
      </c>
      <c r="C16" s="21">
        <v>6.4888000488281194E-2</v>
      </c>
    </row>
    <row r="17" spans="2:3">
      <c r="B17" s="1">
        <v>140</v>
      </c>
      <c r="C17" s="21">
        <v>0.1153564453125</v>
      </c>
    </row>
    <row r="18" spans="2:3">
      <c r="B18" s="1">
        <v>30</v>
      </c>
      <c r="C18" s="21">
        <v>0.1318359375</v>
      </c>
    </row>
  </sheetData>
  <mergeCells count="4">
    <mergeCell ref="C15:E15"/>
    <mergeCell ref="I13:K13"/>
    <mergeCell ref="I14:K14"/>
    <mergeCell ref="I15:K15"/>
  </mergeCells>
  <pageMargins left="0.7" right="0.7" top="0.75" bottom="0.75" header="0.3" footer="0.3"/>
  <ignoredErrors>
    <ignoredError sqref="C8:E8" formulaRange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zoomScale="85" zoomScaleNormal="85" workbookViewId="0">
      <selection activeCell="E4" sqref="E4"/>
    </sheetView>
  </sheetViews>
  <sheetFormatPr defaultRowHeight="15"/>
  <cols>
    <col min="1" max="1" width="9.85546875" bestFit="1" customWidth="1"/>
    <col min="2" max="2" width="9.28515625" bestFit="1" customWidth="1"/>
    <col min="3" max="3" width="19.85546875" customWidth="1"/>
    <col min="5" max="5" width="19.5703125" bestFit="1" customWidth="1"/>
    <col min="6" max="6" width="12.28515625" bestFit="1" customWidth="1"/>
  </cols>
  <sheetData>
    <row r="1" spans="1:6">
      <c r="A1" s="12" t="s">
        <v>29</v>
      </c>
      <c r="B1" s="20" t="s">
        <v>30</v>
      </c>
      <c r="C1" s="20" t="s">
        <v>58</v>
      </c>
    </row>
    <row r="2" spans="1:6">
      <c r="A2" s="11" t="s">
        <v>31</v>
      </c>
      <c r="B2" s="11">
        <v>1000</v>
      </c>
      <c r="C2" s="11">
        <f>_xlfn.NORM.DIST(B2,F$3,F$4,FALSE)</f>
        <v>1.4347175879223676E-5</v>
      </c>
    </row>
    <row r="3" spans="1:6">
      <c r="A3" s="11" t="s">
        <v>32</v>
      </c>
      <c r="B3" s="11">
        <v>2000</v>
      </c>
      <c r="C3" s="13">
        <f t="shared" ref="C3:C26" si="0">_xlfn.NORM.DIST(B3,F$3,F$4,FALSE)</f>
        <v>1.77406889537661E-5</v>
      </c>
      <c r="E3" s="14" t="s">
        <v>56</v>
      </c>
      <c r="F3" s="13">
        <f>AVERAGE(B2:B26)</f>
        <v>13000</v>
      </c>
    </row>
    <row r="4" spans="1:6">
      <c r="A4" s="11" t="s">
        <v>33</v>
      </c>
      <c r="B4" s="11">
        <v>3000</v>
      </c>
      <c r="C4" s="13">
        <f t="shared" si="0"/>
        <v>2.153559109311751E-5</v>
      </c>
      <c r="E4" s="20" t="s">
        <v>57</v>
      </c>
      <c r="F4" s="13">
        <f>STDEV(B2:B26)</f>
        <v>7359.8007219398723</v>
      </c>
    </row>
    <row r="5" spans="1:6">
      <c r="A5" s="11" t="s">
        <v>34</v>
      </c>
      <c r="B5" s="11">
        <v>4000</v>
      </c>
      <c r="C5" s="13">
        <f t="shared" si="0"/>
        <v>2.5664060306626677E-5</v>
      </c>
    </row>
    <row r="6" spans="1:6">
      <c r="A6" s="11" t="s">
        <v>35</v>
      </c>
      <c r="B6" s="11">
        <v>5000</v>
      </c>
      <c r="C6" s="13">
        <f t="shared" si="0"/>
        <v>3.0024528325707526E-5</v>
      </c>
    </row>
    <row r="7" spans="1:6">
      <c r="A7" s="11" t="s">
        <v>36</v>
      </c>
      <c r="B7" s="11">
        <v>6000</v>
      </c>
      <c r="C7" s="13">
        <f t="shared" si="0"/>
        <v>3.4483336140121205E-5</v>
      </c>
    </row>
    <row r="8" spans="1:6">
      <c r="A8" s="11" t="s">
        <v>37</v>
      </c>
      <c r="B8" s="11">
        <v>7000</v>
      </c>
      <c r="C8" s="13">
        <f t="shared" si="0"/>
        <v>3.8879852929939965E-5</v>
      </c>
    </row>
    <row r="9" spans="1:6">
      <c r="A9" s="11" t="s">
        <v>38</v>
      </c>
      <c r="B9" s="11">
        <v>8000</v>
      </c>
      <c r="C9" s="13">
        <f t="shared" si="0"/>
        <v>4.3035039607536737E-5</v>
      </c>
    </row>
    <row r="10" spans="1:6">
      <c r="A10" s="11" t="s">
        <v>39</v>
      </c>
      <c r="B10" s="11">
        <v>9000</v>
      </c>
      <c r="C10" s="13">
        <f t="shared" si="0"/>
        <v>4.6762966779060294E-5</v>
      </c>
    </row>
    <row r="11" spans="1:6">
      <c r="A11" s="11" t="s">
        <v>40</v>
      </c>
      <c r="B11" s="11">
        <v>10000</v>
      </c>
      <c r="C11" s="13">
        <f t="shared" si="0"/>
        <v>4.9884332033558409E-5</v>
      </c>
    </row>
    <row r="12" spans="1:6">
      <c r="A12" s="11" t="s">
        <v>41</v>
      </c>
      <c r="B12" s="11">
        <v>11000</v>
      </c>
      <c r="C12" s="13">
        <f t="shared" si="0"/>
        <v>5.2240643983969051E-5</v>
      </c>
    </row>
    <row r="13" spans="1:6">
      <c r="A13" s="11" t="s">
        <v>42</v>
      </c>
      <c r="B13" s="11">
        <v>12000</v>
      </c>
      <c r="C13" s="13">
        <f t="shared" si="0"/>
        <v>5.3707524889607309E-5</v>
      </c>
    </row>
    <row r="14" spans="1:6">
      <c r="A14" s="11" t="s">
        <v>43</v>
      </c>
      <c r="B14" s="11">
        <v>13000</v>
      </c>
      <c r="C14" s="13">
        <f t="shared" si="0"/>
        <v>5.4205581845737911E-5</v>
      </c>
    </row>
    <row r="15" spans="1:6">
      <c r="A15" s="11" t="s">
        <v>44</v>
      </c>
      <c r="B15" s="11">
        <v>14000</v>
      </c>
      <c r="C15" s="13">
        <f t="shared" si="0"/>
        <v>5.3707524889607309E-5</v>
      </c>
    </row>
    <row r="16" spans="1:6">
      <c r="A16" s="11" t="s">
        <v>45</v>
      </c>
      <c r="B16" s="11">
        <v>15000</v>
      </c>
      <c r="C16" s="13">
        <f t="shared" si="0"/>
        <v>5.2240643983969051E-5</v>
      </c>
    </row>
    <row r="17" spans="1:3">
      <c r="A17" s="11" t="s">
        <v>46</v>
      </c>
      <c r="B17" s="11">
        <v>16000</v>
      </c>
      <c r="C17" s="13">
        <f t="shared" si="0"/>
        <v>4.9884332033558409E-5</v>
      </c>
    </row>
    <row r="18" spans="1:3">
      <c r="A18" s="11" t="s">
        <v>47</v>
      </c>
      <c r="B18" s="11">
        <v>17000</v>
      </c>
      <c r="C18" s="13">
        <f t="shared" si="0"/>
        <v>4.6762966779060294E-5</v>
      </c>
    </row>
    <row r="19" spans="1:3">
      <c r="A19" s="11" t="s">
        <v>48</v>
      </c>
      <c r="B19" s="11">
        <v>18000</v>
      </c>
      <c r="C19" s="13">
        <f t="shared" si="0"/>
        <v>4.3035039607536737E-5</v>
      </c>
    </row>
    <row r="20" spans="1:3">
      <c r="A20" s="11" t="s">
        <v>49</v>
      </c>
      <c r="B20" s="11">
        <v>19000</v>
      </c>
      <c r="C20" s="13">
        <f t="shared" si="0"/>
        <v>3.8879852929939965E-5</v>
      </c>
    </row>
    <row r="21" spans="1:3">
      <c r="A21" s="11" t="s">
        <v>50</v>
      </c>
      <c r="B21" s="11">
        <v>20000</v>
      </c>
      <c r="C21" s="13">
        <f t="shared" si="0"/>
        <v>3.4483336140121205E-5</v>
      </c>
    </row>
    <row r="22" spans="1:3">
      <c r="A22" s="11" t="s">
        <v>51</v>
      </c>
      <c r="B22" s="11">
        <v>21000</v>
      </c>
      <c r="C22" s="13">
        <f t="shared" si="0"/>
        <v>3.0024528325707526E-5</v>
      </c>
    </row>
    <row r="23" spans="1:3">
      <c r="A23" s="11" t="s">
        <v>52</v>
      </c>
      <c r="B23" s="11">
        <v>22000</v>
      </c>
      <c r="C23" s="13">
        <f t="shared" si="0"/>
        <v>2.5664060306626677E-5</v>
      </c>
    </row>
    <row r="24" spans="1:3">
      <c r="A24" s="11" t="s">
        <v>53</v>
      </c>
      <c r="B24" s="11">
        <v>23000</v>
      </c>
      <c r="C24" s="13">
        <f t="shared" si="0"/>
        <v>2.153559109311751E-5</v>
      </c>
    </row>
    <row r="25" spans="1:3">
      <c r="A25" s="11" t="s">
        <v>54</v>
      </c>
      <c r="B25" s="11">
        <v>24000</v>
      </c>
      <c r="C25" s="13">
        <f t="shared" si="0"/>
        <v>1.77406889537661E-5</v>
      </c>
    </row>
    <row r="26" spans="1:3">
      <c r="A26" s="11" t="s">
        <v>55</v>
      </c>
      <c r="B26" s="11">
        <v>25000</v>
      </c>
      <c r="C26" s="13">
        <f t="shared" si="0"/>
        <v>1.4347175879223676E-5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H22" sqref="H22"/>
    </sheetView>
  </sheetViews>
  <sheetFormatPr defaultRowHeight="15"/>
  <cols>
    <col min="1" max="1" width="30" bestFit="1" customWidth="1"/>
  </cols>
  <sheetData>
    <row r="1" spans="1:5">
      <c r="A1" s="10" t="s">
        <v>59</v>
      </c>
      <c r="B1">
        <v>15</v>
      </c>
    </row>
    <row r="2" spans="1:5">
      <c r="A2" s="10" t="s">
        <v>60</v>
      </c>
      <c r="B2">
        <v>25</v>
      </c>
    </row>
    <row r="3" spans="1:5">
      <c r="C3" s="26" t="s">
        <v>63</v>
      </c>
      <c r="D3" s="26" t="s">
        <v>64</v>
      </c>
      <c r="E3" s="26" t="s">
        <v>65</v>
      </c>
    </row>
    <row r="4" spans="1:5">
      <c r="A4" s="10" t="s">
        <v>61</v>
      </c>
      <c r="C4">
        <v>16</v>
      </c>
      <c r="D4">
        <v>19</v>
      </c>
      <c r="E4">
        <v>23</v>
      </c>
    </row>
    <row r="5" spans="1:5">
      <c r="A5" s="10" t="s">
        <v>62</v>
      </c>
      <c r="C5" s="23">
        <v>18</v>
      </c>
      <c r="D5">
        <v>22</v>
      </c>
      <c r="E5">
        <v>24</v>
      </c>
    </row>
    <row r="7" spans="1:5">
      <c r="A7" s="32" t="s">
        <v>66</v>
      </c>
      <c r="C7">
        <f>(C5-C4)/($B$2-$B$1)</f>
        <v>0.2</v>
      </c>
      <c r="D7">
        <f>(D5-D4)/($B$2-$B$1)</f>
        <v>0.3</v>
      </c>
      <c r="E7">
        <f>(E5-E4)/($B$2-$B$1)</f>
        <v>0.1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zoomScale="85" zoomScaleNormal="85" workbookViewId="0">
      <selection activeCell="L29" sqref="L29"/>
    </sheetView>
  </sheetViews>
  <sheetFormatPr defaultRowHeight="15"/>
  <cols>
    <col min="1" max="1" width="9.85546875" bestFit="1" customWidth="1"/>
    <col min="2" max="2" width="9.28515625" bestFit="1" customWidth="1"/>
    <col min="3" max="3" width="18.85546875" bestFit="1" customWidth="1"/>
    <col min="5" max="5" width="18.42578125" bestFit="1" customWidth="1"/>
    <col min="6" max="6" width="12" bestFit="1" customWidth="1"/>
    <col min="11" max="11" width="11" bestFit="1" customWidth="1"/>
    <col min="12" max="12" width="24.7109375" bestFit="1" customWidth="1"/>
  </cols>
  <sheetData>
    <row r="1" spans="1:15">
      <c r="A1" s="27" t="s">
        <v>58</v>
      </c>
      <c r="B1" s="27"/>
      <c r="C1" s="27"/>
      <c r="D1" s="27"/>
      <c r="E1" s="27"/>
      <c r="F1" s="27"/>
      <c r="K1" s="27" t="s">
        <v>109</v>
      </c>
      <c r="L1" s="27"/>
      <c r="M1" s="27"/>
      <c r="N1" s="27"/>
      <c r="O1" s="27"/>
    </row>
    <row r="2" spans="1:15">
      <c r="A2" s="20" t="s">
        <v>29</v>
      </c>
      <c r="B2" s="20" t="s">
        <v>30</v>
      </c>
      <c r="C2" s="20" t="s">
        <v>58</v>
      </c>
      <c r="K2" s="10" t="s">
        <v>110</v>
      </c>
      <c r="L2" s="10" t="s">
        <v>109</v>
      </c>
      <c r="M2" s="10"/>
      <c r="N2" s="10"/>
      <c r="O2" s="10"/>
    </row>
    <row r="3" spans="1:15">
      <c r="A3" s="13" t="s">
        <v>31</v>
      </c>
      <c r="B3" s="13">
        <v>1000</v>
      </c>
      <c r="C3" s="13">
        <f>_xlfn.NORM.DIST(B3,F$3,F$4,TRUE)</f>
        <v>0.57213729233996424</v>
      </c>
      <c r="K3">
        <v>300</v>
      </c>
      <c r="L3">
        <f>_xlfn.EXPON.DIST(K3,$O$5,TRUE)</f>
        <v>0.52763344725898531</v>
      </c>
    </row>
    <row r="4" spans="1:15">
      <c r="A4" s="13" t="s">
        <v>32</v>
      </c>
      <c r="B4" s="13">
        <v>2000</v>
      </c>
      <c r="C4" s="13">
        <f>_xlfn.NORM.DIST(B4,F$3,F$4,TRUE)</f>
        <v>0.64193521557221733</v>
      </c>
      <c r="E4" s="14" t="s">
        <v>56</v>
      </c>
      <c r="F4">
        <f>(AVERAGE(B3:B27))</f>
        <v>5500</v>
      </c>
      <c r="K4">
        <v>320</v>
      </c>
      <c r="L4">
        <f t="shared" ref="L4:L12" si="0">_xlfn.EXPON.DIST(K4,$O$5,TRUE)</f>
        <v>0.55067103588277844</v>
      </c>
    </row>
    <row r="5" spans="1:15">
      <c r="A5" s="13" t="s">
        <v>33</v>
      </c>
      <c r="B5" s="13">
        <v>3000</v>
      </c>
      <c r="C5" s="13">
        <f t="shared" ref="C5:C20" si="1">_xlfn.NORM.DIST(B5,F$3,F$4,TRUE)</f>
        <v>0.70727953271553645</v>
      </c>
      <c r="E5" s="20" t="s">
        <v>57</v>
      </c>
      <c r="F5">
        <f>_xlfn.STDEV.S(B3:B27)</f>
        <v>3027.6503540974913</v>
      </c>
      <c r="K5">
        <v>350</v>
      </c>
      <c r="L5">
        <f t="shared" si="0"/>
        <v>0.58313798032149156</v>
      </c>
      <c r="N5" s="29" t="s">
        <v>67</v>
      </c>
      <c r="O5">
        <f>1/400</f>
        <v>2.5000000000000001E-3</v>
      </c>
    </row>
    <row r="6" spans="1:15">
      <c r="A6" s="13" t="s">
        <v>34</v>
      </c>
      <c r="B6" s="13">
        <v>4000</v>
      </c>
      <c r="C6" s="13">
        <f t="shared" si="1"/>
        <v>0.76647054914241319</v>
      </c>
      <c r="K6">
        <v>400</v>
      </c>
      <c r="L6">
        <f t="shared" si="0"/>
        <v>0.63212055882855767</v>
      </c>
    </row>
    <row r="7" spans="1:15">
      <c r="A7" s="13" t="s">
        <v>35</v>
      </c>
      <c r="B7" s="13">
        <v>5000</v>
      </c>
      <c r="C7" s="13">
        <f t="shared" si="1"/>
        <v>0.81834892955655103</v>
      </c>
      <c r="K7">
        <v>420</v>
      </c>
      <c r="L7">
        <f t="shared" si="0"/>
        <v>0.65006225088884473</v>
      </c>
    </row>
    <row r="8" spans="1:15">
      <c r="A8" s="13" t="s">
        <v>36</v>
      </c>
      <c r="B8" s="13">
        <v>6000</v>
      </c>
      <c r="C8" s="13">
        <f t="shared" si="1"/>
        <v>0.86234355673901875</v>
      </c>
      <c r="K8">
        <v>450</v>
      </c>
      <c r="L8">
        <f t="shared" si="0"/>
        <v>0.67534753264165026</v>
      </c>
    </row>
    <row r="9" spans="1:15">
      <c r="A9" s="13" t="s">
        <v>37</v>
      </c>
      <c r="B9" s="13">
        <v>7000</v>
      </c>
      <c r="C9" s="13">
        <f t="shared" si="1"/>
        <v>0.89844258182843428</v>
      </c>
      <c r="K9">
        <v>500</v>
      </c>
      <c r="L9">
        <f t="shared" si="0"/>
        <v>0.71349520313980985</v>
      </c>
    </row>
    <row r="10" spans="1:15">
      <c r="A10" s="13" t="s">
        <v>38</v>
      </c>
      <c r="B10" s="13">
        <v>8000</v>
      </c>
      <c r="C10" s="13">
        <f t="shared" si="1"/>
        <v>0.92710242952401201</v>
      </c>
      <c r="K10">
        <v>520</v>
      </c>
      <c r="L10">
        <f t="shared" si="0"/>
        <v>0.72746820696598746</v>
      </c>
    </row>
    <row r="11" spans="1:15">
      <c r="A11" s="13" t="s">
        <v>39</v>
      </c>
      <c r="B11" s="13">
        <v>9000</v>
      </c>
      <c r="C11" s="13">
        <f t="shared" si="1"/>
        <v>0.94911824752437113</v>
      </c>
      <c r="K11">
        <v>550</v>
      </c>
      <c r="L11">
        <f t="shared" si="0"/>
        <v>0.74716040419525354</v>
      </c>
    </row>
    <row r="12" spans="1:15">
      <c r="A12" s="13" t="s">
        <v>40</v>
      </c>
      <c r="B12" s="13">
        <v>10000</v>
      </c>
      <c r="C12" s="13">
        <f t="shared" si="1"/>
        <v>0.96548182600279242</v>
      </c>
      <c r="K12">
        <v>600</v>
      </c>
      <c r="L12">
        <f t="shared" si="0"/>
        <v>0.77686983985157021</v>
      </c>
    </row>
  </sheetData>
  <mergeCells count="2">
    <mergeCell ref="A1:F1"/>
    <mergeCell ref="K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G3</dc:creator>
  <cp:lastModifiedBy>user</cp:lastModifiedBy>
  <dcterms:created xsi:type="dcterms:W3CDTF">2024-04-25T06:25:39Z</dcterms:created>
  <dcterms:modified xsi:type="dcterms:W3CDTF">2024-05-05T18:36:11Z</dcterms:modified>
</cp:coreProperties>
</file>