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24226"/>
  <mc:AlternateContent xmlns:mc="http://schemas.openxmlformats.org/markup-compatibility/2006">
    <mc:Choice Requires="x15">
      <x15ac:absPath xmlns:x15ac="http://schemas.microsoft.com/office/spreadsheetml/2010/11/ac" url="C:\Users\ricky\Desktop\Master-Thesis\Questionnaire\EUQ\"/>
    </mc:Choice>
  </mc:AlternateContent>
  <xr:revisionPtr revIDLastSave="0" documentId="13_ncr:1_{37D71CDA-CB28-47EC-9210-1250FD680EA9}" xr6:coauthVersionLast="47" xr6:coauthVersionMax="47" xr10:uidLastSave="{00000000-0000-0000-0000-000000000000}"/>
  <bookViews>
    <workbookView xWindow="19140" yWindow="45" windowWidth="19740" windowHeight="20970" tabRatio="897" activeTab="3"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004" i="14" l="1"/>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37" i="7" l="1"/>
  <c r="AC45" i="7"/>
  <c r="AC53" i="7"/>
  <c r="AC61" i="7"/>
  <c r="AC69" i="7"/>
  <c r="AC77" i="7"/>
  <c r="AC85" i="7"/>
  <c r="AC93" i="7"/>
  <c r="AC101" i="7"/>
  <c r="AC109" i="7"/>
  <c r="AC117" i="7"/>
  <c r="AC125" i="7"/>
  <c r="AC133" i="7"/>
  <c r="AC141" i="7"/>
  <c r="AC149" i="7"/>
  <c r="AC157" i="7"/>
  <c r="AC165" i="7"/>
  <c r="AC173" i="7"/>
  <c r="AC181" i="7"/>
  <c r="AC189" i="7"/>
  <c r="AC197" i="7"/>
  <c r="AC213" i="7"/>
  <c r="AC221" i="7"/>
  <c r="AC229" i="7"/>
  <c r="AC237" i="7"/>
  <c r="AC245" i="7"/>
  <c r="AC253" i="7"/>
  <c r="AE257" i="7"/>
  <c r="AC29" i="7"/>
  <c r="AC21" i="7"/>
  <c r="B3" i="2"/>
  <c r="B5" i="3" s="1"/>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C28" i="2"/>
  <c r="D28" i="2" s="1"/>
  <c r="C30" i="3" s="1"/>
  <c r="E30" i="3" s="1"/>
  <c r="N10" i="4"/>
  <c r="B8" i="2"/>
  <c r="B10" i="3" s="1"/>
  <c r="N11" i="4"/>
  <c r="C8" i="2"/>
  <c r="D8" i="2" s="1"/>
  <c r="C10" i="3" s="1"/>
  <c r="E10" i="3" s="1"/>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AH990" i="7"/>
  <c r="AH994" i="7"/>
  <c r="AH998" i="7"/>
  <c r="K8" i="4"/>
  <c r="K7" i="4"/>
  <c r="C10" i="2"/>
  <c r="D10" i="2" s="1"/>
  <c r="C12" i="3" s="1"/>
  <c r="E12" i="3" s="1"/>
  <c r="B10" i="2"/>
  <c r="B12" i="3" s="1"/>
  <c r="K9" i="4"/>
  <c r="C14" i="2"/>
  <c r="D14" i="2" s="1"/>
  <c r="C16" i="3" s="1"/>
  <c r="E16" i="3" s="1"/>
  <c r="B15" i="4"/>
  <c r="B14" i="2"/>
  <c r="B16" i="3" s="1"/>
  <c r="B14" i="4"/>
  <c r="B13" i="4"/>
  <c r="B12" i="4"/>
  <c r="C23" i="2"/>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4" i="2"/>
  <c r="C26" i="3" s="1"/>
  <c r="E26"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B30"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23" i="2"/>
  <c r="C25" i="3" s="1"/>
  <c r="E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C3" i="11" l="1"/>
  <c r="D3" i="11"/>
  <c r="D4" i="11"/>
  <c r="C4" i="11"/>
  <c r="N10" i="3"/>
  <c r="D7" i="11"/>
  <c r="C7" i="11"/>
  <c r="C5" i="11"/>
  <c r="D5" i="11"/>
  <c r="D8" i="11"/>
  <c r="C8" i="11"/>
  <c r="D6" i="11"/>
  <c r="C6"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<sst xmlns="http://schemas.openxmlformats.org/spreadsheetml/2006/main" count="2565" uniqueCount="2272">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</sst>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8" xfId="0" applyFont="1" applyBorder="1" applyAlignment="1">
      <alignment horizontal="center" wrapText="1"/>
    </xf>
    <xf numFmtId="0" fontId="26" fillId="0" borderId="9"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e"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2.1428571428571428</c:v>
                </c:pt>
                <c:pt idx="1">
                  <c:v>2.2857142857142856</c:v>
                </c:pt>
                <c:pt idx="2">
                  <c:v>2.2857142857142856</c:v>
                </c:pt>
                <c:pt idx="3">
                  <c:v>2.2857142857142856</c:v>
                </c:pt>
                <c:pt idx="4">
                  <c:v>2.4285714285714284</c:v>
                </c:pt>
                <c:pt idx="5">
                  <c:v>2.1428571428571428</c:v>
                </c:pt>
                <c:pt idx="6">
                  <c:v>2.7142857142857144</c:v>
                </c:pt>
                <c:pt idx="7">
                  <c:v>1.4285714285714286</c:v>
                </c:pt>
                <c:pt idx="8">
                  <c:v>1.2857142857142858</c:v>
                </c:pt>
                <c:pt idx="9">
                  <c:v>2.4285714285714284</c:v>
                </c:pt>
                <c:pt idx="10">
                  <c:v>2.2857142857142856</c:v>
                </c:pt>
                <c:pt idx="11">
                  <c:v>2.2857142857142856</c:v>
                </c:pt>
                <c:pt idx="12">
                  <c:v>2.2857142857142856</c:v>
                </c:pt>
                <c:pt idx="13">
                  <c:v>2.1428571428571428</c:v>
                </c:pt>
                <c:pt idx="14">
                  <c:v>2</c:v>
                </c:pt>
                <c:pt idx="15">
                  <c:v>2</c:v>
                </c:pt>
                <c:pt idx="16">
                  <c:v>2.4285714285714284</c:v>
                </c:pt>
                <c:pt idx="17">
                  <c:v>2</c:v>
                </c:pt>
                <c:pt idx="18">
                  <c:v>2.1428571428571428</c:v>
                </c:pt>
                <c:pt idx="19">
                  <c:v>1.4285714285714286</c:v>
                </c:pt>
                <c:pt idx="20">
                  <c:v>2.2857142857142856</c:v>
                </c:pt>
                <c:pt idx="21">
                  <c:v>2.1428571428571428</c:v>
                </c:pt>
                <c:pt idx="22">
                  <c:v>2.4285714285714284</c:v>
                </c:pt>
                <c:pt idx="23">
                  <c:v>2.4285714285714284</c:v>
                </c:pt>
                <c:pt idx="24">
                  <c:v>2.2857142857142856</c:v>
                </c:pt>
                <c:pt idx="25">
                  <c:v>2.5714285714285716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0.56899126938068234</c:v>
                  </c:pt>
                  <c:pt idx="1">
                    <c:v>0.52847869937039171</c:v>
                  </c:pt>
                  <c:pt idx="2">
                    <c:v>0.78365219571724676</c:v>
                  </c:pt>
                  <c:pt idx="3">
                    <c:v>0.41015503256229813</c:v>
                  </c:pt>
                  <c:pt idx="4">
                    <c:v>0.43714182715662808</c:v>
                  </c:pt>
                  <c:pt idx="5">
                    <c:v>0.47475437493541706</c:v>
                  </c:pt>
                </c:numCache>
              </c:numRef>
            </c:plus>
            <c:minus>
              <c:numRef>
                <c:f>Confidence_Intervals!$M$5:$M$10</c:f>
                <c:numCache>
                  <c:formatCode>General</c:formatCode>
                  <c:ptCount val="6"/>
                  <c:pt idx="0">
                    <c:v>0.56899126938068234</c:v>
                  </c:pt>
                  <c:pt idx="1">
                    <c:v>0.52847869937039171</c:v>
                  </c:pt>
                  <c:pt idx="2">
                    <c:v>0.78365219571724676</c:v>
                  </c:pt>
                  <c:pt idx="3">
                    <c:v>0.41015503256229813</c:v>
                  </c:pt>
                  <c:pt idx="4">
                    <c:v>0.43714182715662808</c:v>
                  </c:pt>
                  <c:pt idx="5">
                    <c:v>0.47475437493541706</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2.2142857142857144</c:v>
                </c:pt>
                <c:pt idx="1">
                  <c:v>2.2857142857142856</c:v>
                </c:pt>
                <c:pt idx="2">
                  <c:v>1.8214285714285714</c:v>
                </c:pt>
                <c:pt idx="3">
                  <c:v>2.0714285714285716</c:v>
                </c:pt>
                <c:pt idx="4">
                  <c:v>2.3214285714285716</c:v>
                </c:pt>
                <c:pt idx="5">
                  <c:v>2.3214285714285716</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it-IT"/>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2.2142857142857144</c:v>
                </c:pt>
                <c:pt idx="1">
                  <c:v>2.2857142857142856</c:v>
                </c:pt>
                <c:pt idx="2">
                  <c:v>1.8214285714285714</c:v>
                </c:pt>
                <c:pt idx="3">
                  <c:v>2.0714285714285716</c:v>
                </c:pt>
                <c:pt idx="4">
                  <c:v>2.3214285714285716</c:v>
                </c:pt>
                <c:pt idx="5">
                  <c:v>2.3214285714285716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it-IT"/>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it-IT"/>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2.2142857142857144</c:v>
                </c:pt>
                <c:pt idx="1">
                  <c:v>2.0595238095238098</c:v>
                </c:pt>
                <c:pt idx="2">
                  <c:v>2.3214285714285716</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it-IT"/>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1</c:v>
                </c:pt>
                <c:pt idx="15">
                  <c:v>0</c:v>
                </c:pt>
                <c:pt idx="16">
                  <c:v>0</c:v>
                </c:pt>
                <c:pt idx="17">
                  <c:v>1</c:v>
                </c:pt>
                <c:pt idx="18">
                  <c:v>0</c:v>
                </c:pt>
                <c:pt idx="19">
                  <c:v>1</c:v>
                </c:pt>
                <c:pt idx="20">
                  <c:v>1</c:v>
                </c:pt>
                <c:pt idx="21">
                  <c:v>0</c:v>
                </c:pt>
                <c:pt idx="22">
                  <c:v>0</c:v>
                </c:pt>
                <c:pt idx="23">
                  <c:v>0</c:v>
                </c:pt>
                <c:pt idx="24">
                  <c:v>0</c:v>
                </c:pt>
                <c:pt idx="25">
                  <c:v>0</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2</c:v>
                </c:pt>
                <c:pt idx="1">
                  <c:v>1</c:v>
                </c:pt>
                <c:pt idx="2">
                  <c:v>0</c:v>
                </c:pt>
                <c:pt idx="3">
                  <c:v>1</c:v>
                </c:pt>
                <c:pt idx="4">
                  <c:v>1</c:v>
                </c:pt>
                <c:pt idx="5">
                  <c:v>1</c:v>
                </c:pt>
                <c:pt idx="6">
                  <c:v>0</c:v>
                </c:pt>
                <c:pt idx="7">
                  <c:v>3</c:v>
                </c:pt>
                <c:pt idx="8">
                  <c:v>2</c:v>
                </c:pt>
                <c:pt idx="9">
                  <c:v>1</c:v>
                </c:pt>
                <c:pt idx="10">
                  <c:v>1</c:v>
                </c:pt>
                <c:pt idx="11">
                  <c:v>2</c:v>
                </c:pt>
                <c:pt idx="12">
                  <c:v>1</c:v>
                </c:pt>
                <c:pt idx="13">
                  <c:v>2</c:v>
                </c:pt>
                <c:pt idx="14">
                  <c:v>1</c:v>
                </c:pt>
                <c:pt idx="15">
                  <c:v>2</c:v>
                </c:pt>
                <c:pt idx="16">
                  <c:v>0</c:v>
                </c:pt>
                <c:pt idx="17">
                  <c:v>0</c:v>
                </c:pt>
                <c:pt idx="18">
                  <c:v>1</c:v>
                </c:pt>
                <c:pt idx="19">
                  <c:v>1</c:v>
                </c:pt>
                <c:pt idx="20">
                  <c:v>0</c:v>
                </c:pt>
                <c:pt idx="21">
                  <c:v>1</c:v>
                </c:pt>
                <c:pt idx="22">
                  <c:v>1</c:v>
                </c:pt>
                <c:pt idx="23">
                  <c:v>1</c:v>
                </c:pt>
                <c:pt idx="24">
                  <c:v>1</c:v>
                </c:pt>
                <c:pt idx="25">
                  <c:v>1</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2</c:v>
                </c:pt>
                <c:pt idx="1">
                  <c:v>3</c:v>
                </c:pt>
                <c:pt idx="2">
                  <c:v>5</c:v>
                </c:pt>
                <c:pt idx="3">
                  <c:v>3</c:v>
                </c:pt>
                <c:pt idx="4">
                  <c:v>2</c:v>
                </c:pt>
                <c:pt idx="5">
                  <c:v>4</c:v>
                </c:pt>
                <c:pt idx="6">
                  <c:v>2</c:v>
                </c:pt>
                <c:pt idx="7">
                  <c:v>2</c:v>
                </c:pt>
                <c:pt idx="8">
                  <c:v>1</c:v>
                </c:pt>
                <c:pt idx="9">
                  <c:v>2</c:v>
                </c:pt>
                <c:pt idx="10">
                  <c:v>3</c:v>
                </c:pt>
                <c:pt idx="11">
                  <c:v>1</c:v>
                </c:pt>
                <c:pt idx="12">
                  <c:v>3</c:v>
                </c:pt>
                <c:pt idx="13">
                  <c:v>2</c:v>
                </c:pt>
                <c:pt idx="14">
                  <c:v>2</c:v>
                </c:pt>
                <c:pt idx="15">
                  <c:v>3</c:v>
                </c:pt>
                <c:pt idx="16">
                  <c:v>4</c:v>
                </c:pt>
                <c:pt idx="17">
                  <c:v>4</c:v>
                </c:pt>
                <c:pt idx="18">
                  <c:v>4</c:v>
                </c:pt>
                <c:pt idx="19">
                  <c:v>2</c:v>
                </c:pt>
                <c:pt idx="20">
                  <c:v>2</c:v>
                </c:pt>
                <c:pt idx="21">
                  <c:v>4</c:v>
                </c:pt>
                <c:pt idx="22">
                  <c:v>2</c:v>
                </c:pt>
                <c:pt idx="23">
                  <c:v>2</c:v>
                </c:pt>
                <c:pt idx="24">
                  <c:v>3</c:v>
                </c:pt>
                <c:pt idx="25">
                  <c:v>1</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3</c:v>
                </c:pt>
                <c:pt idx="1">
                  <c:v>3</c:v>
                </c:pt>
                <c:pt idx="2">
                  <c:v>2</c:v>
                </c:pt>
                <c:pt idx="3">
                  <c:v>3</c:v>
                </c:pt>
                <c:pt idx="4">
                  <c:v>4</c:v>
                </c:pt>
                <c:pt idx="5">
                  <c:v>2</c:v>
                </c:pt>
                <c:pt idx="6">
                  <c:v>5</c:v>
                </c:pt>
                <c:pt idx="7">
                  <c:v>1</c:v>
                </c:pt>
                <c:pt idx="8">
                  <c:v>2</c:v>
                </c:pt>
                <c:pt idx="9">
                  <c:v>4</c:v>
                </c:pt>
                <c:pt idx="10">
                  <c:v>3</c:v>
                </c:pt>
                <c:pt idx="11">
                  <c:v>4</c:v>
                </c:pt>
                <c:pt idx="12">
                  <c:v>3</c:v>
                </c:pt>
                <c:pt idx="13">
                  <c:v>3</c:v>
                </c:pt>
                <c:pt idx="14">
                  <c:v>3</c:v>
                </c:pt>
                <c:pt idx="15">
                  <c:v>2</c:v>
                </c:pt>
                <c:pt idx="16">
                  <c:v>3</c:v>
                </c:pt>
                <c:pt idx="17">
                  <c:v>2</c:v>
                </c:pt>
                <c:pt idx="18">
                  <c:v>2</c:v>
                </c:pt>
                <c:pt idx="19">
                  <c:v>2</c:v>
                </c:pt>
                <c:pt idx="20">
                  <c:v>4</c:v>
                </c:pt>
                <c:pt idx="21">
                  <c:v>2</c:v>
                </c:pt>
                <c:pt idx="22">
                  <c:v>4</c:v>
                </c:pt>
                <c:pt idx="23">
                  <c:v>4</c:v>
                </c:pt>
                <c:pt idx="24">
                  <c:v>3</c:v>
                </c:pt>
                <c:pt idx="25">
                  <c:v>5</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2.2142857142857144</c:v>
                </c:pt>
                <c:pt idx="1">
                  <c:v>2.2857142857142856</c:v>
                </c:pt>
                <c:pt idx="2">
                  <c:v>1.8214285714285714</c:v>
                </c:pt>
                <c:pt idx="3">
                  <c:v>2.0714285714285716</c:v>
                </c:pt>
                <c:pt idx="4">
                  <c:v>2.3214285714285716</c:v>
                </c:pt>
                <c:pt idx="5">
                  <c:v>2.3214285714285716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0.56899126938068234</c:v>
                  </c:pt>
                  <c:pt idx="1">
                    <c:v>0.52847869937039171</c:v>
                  </c:pt>
                  <c:pt idx="2">
                    <c:v>0.78365219571724676</c:v>
                  </c:pt>
                  <c:pt idx="3">
                    <c:v>0.41015503256229813</c:v>
                  </c:pt>
                  <c:pt idx="4">
                    <c:v>0.43714182715662808</c:v>
                  </c:pt>
                  <c:pt idx="5">
                    <c:v>0.47475437493541706</c:v>
                  </c:pt>
                </c:numCache>
              </c:numRef>
            </c:plus>
            <c:minus>
              <c:numRef>
                <c:f>Confidence_Intervals!$M$5:$M$10</c:f>
                <c:numCache>
                  <c:formatCode>General</c:formatCode>
                  <c:ptCount val="6"/>
                  <c:pt idx="0">
                    <c:v>0.56899126938068234</c:v>
                  </c:pt>
                  <c:pt idx="1">
                    <c:v>0.52847869937039171</c:v>
                  </c:pt>
                  <c:pt idx="2">
                    <c:v>0.78365219571724676</c:v>
                  </c:pt>
                  <c:pt idx="3">
                    <c:v>0.41015503256229813</c:v>
                  </c:pt>
                  <c:pt idx="4">
                    <c:v>0.43714182715662808</c:v>
                  </c:pt>
                  <c:pt idx="5">
                    <c:v>0.47475437493541706</c:v>
                  </c:pt>
                </c:numCache>
              </c:numRef>
            </c:minus>
            <c:spPr>
              <a:ln w="25400"/>
            </c:spPr>
          </c:errBar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2.2142857142857144</c:v>
                </c:pt>
                <c:pt idx="1">
                  <c:v>2.2857142857142856</c:v>
                </c:pt>
                <c:pt idx="2">
                  <c:v>1.8214285714285714</c:v>
                </c:pt>
                <c:pt idx="3">
                  <c:v>2.0714285714285716</c:v>
                </c:pt>
                <c:pt idx="4">
                  <c:v>2.3214285714285716</c:v>
                </c:pt>
                <c:pt idx="5">
                  <c:v>2.3214285714285716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customWidth="1"/>
    <col min="2" max="2" width="22" customWidth="1"/>
    <col min="3" max="3" width="43" customWidth="1"/>
  </cols>
  <sheetData>
    <row r="1" spans="1:3" ht="57" customHeight="1">
      <c r="A1" s="142"/>
      <c r="B1" s="142"/>
      <c r="C1" s="142"/>
    </row>
    <row r="2" spans="1:3" ht="58.9" customHeight="1">
      <c r="A2" s="138" t="s">
        <v>1291</v>
      </c>
      <c r="B2" s="138"/>
      <c r="C2" s="138"/>
    </row>
    <row r="3" spans="1:3" ht="107.25" customHeight="1">
      <c r="A3" s="139" t="s">
        <v>1280</v>
      </c>
      <c r="B3" s="139"/>
      <c r="C3" s="139"/>
    </row>
    <row r="5" spans="1:3" ht="18.75">
      <c r="A5" s="26" t="s">
        <v>818</v>
      </c>
      <c r="B5" s="51" t="s">
        <v>128</v>
      </c>
    </row>
    <row r="7" spans="1:3" ht="30.75" customHeight="1">
      <c r="A7" s="140" t="s">
        <v>1290</v>
      </c>
      <c r="B7" s="140"/>
      <c r="C7" s="140"/>
    </row>
    <row r="9" spans="1:3" ht="406.15" customHeight="1">
      <c r="A9" s="141" t="s">
        <v>1289</v>
      </c>
      <c r="B9" s="141"/>
      <c r="C9" s="14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RowHeight="15"/>
  <cols>
    <col min="1" max="1" width="28" customWidth="1"/>
    <col min="2" max="2" width="18.140625" customWidth="1"/>
    <col min="3" max="5" width="18.28515625" customWidth="1"/>
    <col min="6" max="6" width="18.42578125" customWidth="1"/>
    <col min="7" max="7" width="18.28515625" customWidth="1"/>
  </cols>
  <sheetData>
    <row r="1" spans="1:7" ht="21">
      <c r="A1" s="172" t="s">
        <v>829</v>
      </c>
      <c r="B1" s="172"/>
      <c r="C1" s="172"/>
      <c r="D1" s="172"/>
      <c r="E1" s="172"/>
      <c r="F1" s="172"/>
      <c r="G1" s="172"/>
    </row>
    <row r="2" spans="1:7" ht="184.9" customHeight="1">
      <c r="A2" s="160" t="s">
        <v>830</v>
      </c>
      <c r="B2" s="160"/>
      <c r="C2" s="160"/>
      <c r="D2" s="160"/>
      <c r="E2" s="160"/>
      <c r="F2" s="160"/>
      <c r="G2" s="160"/>
    </row>
    <row r="3" spans="1:7">
      <c r="A3" s="83" t="s">
        <v>110</v>
      </c>
      <c r="B3" s="76" t="s">
        <v>827</v>
      </c>
    </row>
    <row r="4" spans="1:7">
      <c r="A4" s="9" t="str">
        <f>VLOOKUP(Read_First!B5,Items!A1:BI50,54,FALSE)</f>
        <v>Attractiveness</v>
      </c>
      <c r="B4" s="6">
        <f>SQRT(VAR(DT!AC4:AC1004))</f>
        <v>0.76808013250382334</v>
      </c>
    </row>
    <row r="5" spans="1:7">
      <c r="A5" s="9" t="str">
        <f>VLOOKUP(Read_First!B5,Items!A1:BI50,55,FALSE)</f>
        <v>Perspicuity</v>
      </c>
      <c r="B5" s="6">
        <f>SQRT(VAR(DT!AD4:AD1004))</f>
        <v>0.7133922984085066</v>
      </c>
    </row>
    <row r="6" spans="1:7">
      <c r="A6" s="9" t="str">
        <f>VLOOKUP(Read_First!B5,Items!A1:BI50,56,FALSE)</f>
        <v>Efficiency</v>
      </c>
      <c r="B6" s="6">
        <f>SQRT(VAR(DT!AE4:AE1004))</f>
        <v>1.0578504710249077</v>
      </c>
    </row>
    <row r="7" spans="1:7">
      <c r="A7" s="9" t="str">
        <f>VLOOKUP(Read_First!B5,Items!A1:BI50,57,FALSE)</f>
        <v>Dependability</v>
      </c>
      <c r="B7" s="6">
        <f>SQRT(VAR(DT!AF4:AF1004))</f>
        <v>0.55366742639207089</v>
      </c>
    </row>
    <row r="8" spans="1:7">
      <c r="A8" s="9" t="str">
        <f>VLOOKUP(Read_First!B5,Items!A1:BI50,58,FALSE)</f>
        <v>Stimulation</v>
      </c>
      <c r="B8" s="6">
        <f>SQRT(VAR(DT!AG4:AG1004))</f>
        <v>0.59009684435208254</v>
      </c>
    </row>
    <row r="9" spans="1:7">
      <c r="A9" s="9" t="str">
        <f>VLOOKUP(Read_First!B5,Items!A1:BI50,59,FALSE)</f>
        <v>Novelty</v>
      </c>
      <c r="B9" s="6">
        <f>SQRT(VAR(DT!AH4:AH1004))</f>
        <v>0.6408699444616559</v>
      </c>
    </row>
    <row r="11" spans="1:7">
      <c r="A11" s="88" t="s">
        <v>828</v>
      </c>
      <c r="B11" s="84" t="str">
        <f>VLOOKUP(Read_First!B5,Items!A1:BI50,54,FALSE)</f>
        <v>Attractiveness</v>
      </c>
      <c r="C11" s="86" t="str">
        <f>VLOOKUP(Read_First!B5,Items!A1:BI50,55,FALSE)</f>
        <v>Perspicuity</v>
      </c>
      <c r="D11" s="86" t="str">
        <f>VLOOKUP(Read_First!B5,Items!A1:BI50,56,FALSE)</f>
        <v>Efficiency</v>
      </c>
      <c r="E11" s="87" t="str">
        <f>VLOOKUP(Read_First!B5,Items!A1:BI50,57,FALSE)</f>
        <v>Dependability</v>
      </c>
      <c r="F11" s="84" t="str">
        <f>VLOOKUP(Read_First!B5,Items!A1:BI50,58,FALSE)</f>
        <v>Stimulation</v>
      </c>
      <c r="G11" s="85" t="str">
        <f>VLOOKUP(Read_First!B5,Items!A1:BI50,59,FALSE)</f>
        <v>Novelty</v>
      </c>
    </row>
    <row r="12" spans="1:7">
      <c r="A12" s="90" t="s">
        <v>831</v>
      </c>
      <c r="B12" s="4">
        <f>POWER((1.65*B4)/0.5,2)</f>
        <v>6.4245238095238193</v>
      </c>
      <c r="C12" s="4">
        <f>POWER((1.65*B5)/0.5,2)</f>
        <v>5.5422321428571468</v>
      </c>
      <c r="D12" s="4">
        <f>POWER((1.65*B6)/0.5,2)</f>
        <v>12.18642857142857</v>
      </c>
      <c r="E12" s="4">
        <f>POWER((1.65*B7)/0.5,2)</f>
        <v>3.3383035714285731</v>
      </c>
      <c r="F12" s="4">
        <f>POWER((1.65*B8)/0.5,2)</f>
        <v>3.792053571428573</v>
      </c>
      <c r="G12" s="4">
        <f>POWER((1.65*B9)/0.5,2)</f>
        <v>4.4726785714285722</v>
      </c>
    </row>
    <row r="13" spans="1:7">
      <c r="A13" s="90" t="s">
        <v>832</v>
      </c>
      <c r="B13" s="4">
        <f>POWER((1.96*B4)/0.5,2)</f>
        <v>9.0653629629629773</v>
      </c>
      <c r="C13" s="4">
        <f>POWER((1.96*B5)/0.5,2)</f>
        <v>7.8204000000000056</v>
      </c>
      <c r="D13" s="4">
        <f>POWER((1.96*B6)/0.5,2)</f>
        <v>17.19573333333333</v>
      </c>
      <c r="E13" s="4">
        <f>POWER((1.96*B7)/0.5,2)</f>
        <v>4.710533333333335</v>
      </c>
      <c r="F13" s="4">
        <f>POWER((1.96*B8)/0.5,2)</f>
        <v>5.3508000000000031</v>
      </c>
      <c r="G13" s="4">
        <f>POWER((1.96*B9)/0.5,2)</f>
        <v>6.3112000000000021</v>
      </c>
    </row>
    <row r="14" spans="1:7">
      <c r="A14" s="90" t="s">
        <v>833</v>
      </c>
      <c r="B14" s="4">
        <f>POWER((2.58*B4)/0.5,2)</f>
        <v>15.707695238095262</v>
      </c>
      <c r="C14" s="4">
        <f>POWER((2.58*B5)/0.5,2)</f>
        <v>13.550528571428581</v>
      </c>
      <c r="D14" s="4">
        <f>POWER((2.58*B6)/0.5,2)</f>
        <v>29.795314285714291</v>
      </c>
      <c r="E14" s="4">
        <f>POWER((2.58*B7)/0.5,2)</f>
        <v>8.1620142857142906</v>
      </c>
      <c r="F14" s="4">
        <f>POWER((2.58*B8)/0.5,2)</f>
        <v>9.2714142857142914</v>
      </c>
      <c r="G14" s="4">
        <f>POWER((2.58*B9)/0.5,2)</f>
        <v>10.935514285714291</v>
      </c>
    </row>
    <row r="15" spans="1:7">
      <c r="A15" s="90" t="s">
        <v>834</v>
      </c>
      <c r="B15" s="4">
        <f>POWER((1.65*B4)/0.25,2)</f>
        <v>25.698095238095277</v>
      </c>
      <c r="C15" s="4">
        <f>POWER((1.65*B5)/0.25,2)</f>
        <v>22.168928571428587</v>
      </c>
      <c r="D15" s="4">
        <f>POWER((1.65*B6)/0.25,2)</f>
        <v>48.745714285714278</v>
      </c>
      <c r="E15" s="4">
        <f>POWER((1.65*B7)/0.25,2)</f>
        <v>13.353214285714293</v>
      </c>
      <c r="F15" s="4">
        <f>POWER((1.65*B8)/0.25,2)</f>
        <v>15.168214285714292</v>
      </c>
      <c r="G15" s="4">
        <f>POWER((1.65*B9)/0.25,2)</f>
        <v>17.890714285714289</v>
      </c>
    </row>
    <row r="16" spans="1:7">
      <c r="A16" s="90" t="s">
        <v>835</v>
      </c>
      <c r="B16" s="4">
        <f>POWER((1.96*B4)/0.25,2)</f>
        <v>36.261451851851909</v>
      </c>
      <c r="C16" s="4">
        <f>POWER((1.96*B5)/0.25,2)</f>
        <v>31.281600000000022</v>
      </c>
      <c r="D16" s="4">
        <f>POWER((1.96*B6)/0.25,2)</f>
        <v>68.782933333333318</v>
      </c>
      <c r="E16" s="4">
        <f>POWER((1.96*B7)/0.25,2)</f>
        <v>18.84213333333334</v>
      </c>
      <c r="F16" s="4">
        <f>POWER((1.96*B8)/0.25,2)</f>
        <v>21.403200000000012</v>
      </c>
      <c r="G16" s="4">
        <f>POWER((1.96*B9)/0.25,2)</f>
        <v>25.244800000000009</v>
      </c>
    </row>
    <row r="17" spans="1:7">
      <c r="A17" s="90" t="s">
        <v>836</v>
      </c>
      <c r="B17" s="4">
        <f>POWER((2.58*B4)/0.25,2)</f>
        <v>62.830780952381048</v>
      </c>
      <c r="C17" s="4">
        <f>POWER((2.58*B5)/0.25,2)</f>
        <v>54.202114285714323</v>
      </c>
      <c r="D17" s="4">
        <f>POWER((2.58*B6)/0.25,2)</f>
        <v>119.18125714285716</v>
      </c>
      <c r="E17" s="4">
        <f>POWER((2.58*B7)/0.25,2)</f>
        <v>32.648057142857162</v>
      </c>
      <c r="F17" s="4">
        <f>POWER((2.58*B8)/0.25,2)</f>
        <v>37.085657142857166</v>
      </c>
      <c r="G17" s="4">
        <f>POWER((2.58*B9)/0.25,2)</f>
        <v>43.742057142857163</v>
      </c>
    </row>
    <row r="18" spans="1:7">
      <c r="A18" s="90" t="s">
        <v>837</v>
      </c>
      <c r="B18" s="4">
        <f>POWER((1.65*B4)/0.1,2)</f>
        <v>160.61309523809547</v>
      </c>
      <c r="C18" s="4">
        <f>POWER((1.65*B5)/0.1,2)</f>
        <v>138.55580357142867</v>
      </c>
      <c r="D18" s="4">
        <f>POWER((1.65*B6)/0.1,2)</f>
        <v>304.66071428571416</v>
      </c>
      <c r="E18" s="4">
        <f>POWER((1.65*B7)/0.1,2)</f>
        <v>83.457589285714306</v>
      </c>
      <c r="F18" s="4">
        <f>POWER((1.65*B8)/0.1,2)</f>
        <v>94.801339285714306</v>
      </c>
      <c r="G18" s="4">
        <f>POWER((1.65*B9)/0.1,2)</f>
        <v>111.81696428571431</v>
      </c>
    </row>
    <row r="19" spans="1:7">
      <c r="A19" s="90" t="s">
        <v>838</v>
      </c>
      <c r="B19" s="4">
        <f>POWER((1.96*B4)/0.1,2)</f>
        <v>226.63407407407442</v>
      </c>
      <c r="C19" s="4">
        <f>POWER((1.96*B5)/0.1,2)</f>
        <v>195.5100000000001</v>
      </c>
      <c r="D19" s="4">
        <f>POWER((1.96*B6)/0.1,2)</f>
        <v>429.89333333333326</v>
      </c>
      <c r="E19" s="4">
        <f>POWER((1.96*B7)/0.1,2)</f>
        <v>117.76333333333335</v>
      </c>
      <c r="F19" s="4">
        <f>POWER((1.96*B8)/0.1,2)</f>
        <v>133.77000000000004</v>
      </c>
      <c r="G19" s="4">
        <f>POWER((1.96*B9)/0.1,2)</f>
        <v>157.78000000000006</v>
      </c>
    </row>
    <row r="20" spans="1:7">
      <c r="A20" s="91" t="s">
        <v>839</v>
      </c>
      <c r="B20" s="4">
        <f>POWER((2.58*B4)/0.1,2)</f>
        <v>392.69238095238148</v>
      </c>
      <c r="C20" s="4">
        <f>POWER((2.58*B5)/0.1,2)</f>
        <v>338.76321428571441</v>
      </c>
      <c r="D20" s="4">
        <f>POWER((2.58*B6)/0.1,2)</f>
        <v>744.88285714285712</v>
      </c>
      <c r="E20" s="4">
        <f>POWER((2.58*B7)/0.1,2)</f>
        <v>204.05035714285725</v>
      </c>
      <c r="F20" s="4">
        <f>POWER((2.58*B8)/0.1,2)</f>
        <v>231.78535714285729</v>
      </c>
      <c r="G20" s="4">
        <f>POWER((2.58*B9)/0.1,2)</f>
        <v>273.38785714285729</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RowHeight="15"/>
  <cols>
    <col min="1" max="6" width="12.7109375" customWidth="1"/>
    <col min="7" max="7" width="10.710937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5703125" customWidth="1"/>
  </cols>
  <sheetData>
    <row r="1" spans="1:23" ht="133.15" customHeight="1">
      <c r="A1" s="160" t="s">
        <v>1285</v>
      </c>
      <c r="B1" s="154"/>
      <c r="C1" s="154"/>
      <c r="D1" s="154"/>
      <c r="E1" s="154"/>
      <c r="F1" s="154"/>
      <c r="H1" s="48"/>
      <c r="I1" s="119" t="s">
        <v>1272</v>
      </c>
      <c r="J1" s="114" t="e">
        <f>AVERAGE(O4:O1004)</f>
        <v>#VALUE!</v>
      </c>
      <c r="K1" s="115" t="s">
        <v>1284</v>
      </c>
      <c r="L1" s="116" t="e">
        <f>STDEV(O4:O1004)</f>
        <v>#VALUE!</v>
      </c>
      <c r="M1" s="117" t="s">
        <v>1286</v>
      </c>
      <c r="N1" s="118" t="e">
        <f>CONFIDENCE(0.05,L1,Results!E3)</f>
        <v>#VALUE!</v>
      </c>
      <c r="O1" s="120"/>
    </row>
    <row r="2" spans="1:23">
      <c r="A2" s="173" t="s">
        <v>1269</v>
      </c>
      <c r="B2" s="173"/>
      <c r="C2" s="173"/>
      <c r="D2" s="173"/>
      <c r="E2" s="173"/>
      <c r="F2" s="173"/>
      <c r="G2" s="39"/>
      <c r="I2" s="173" t="s">
        <v>1270</v>
      </c>
      <c r="J2" s="173"/>
      <c r="K2" s="173"/>
      <c r="L2" s="173"/>
      <c r="M2" s="173"/>
      <c r="N2" s="173"/>
      <c r="O2" s="1"/>
      <c r="Q2" s="174" t="s">
        <v>1528</v>
      </c>
      <c r="R2" s="174"/>
      <c r="S2" s="174"/>
      <c r="T2" s="174"/>
      <c r="U2" s="174"/>
      <c r="V2" s="174"/>
      <c r="W2" s="174"/>
    </row>
    <row r="3" spans="1:23">
      <c r="A3" s="83" t="str">
        <f>VLOOKUP(Read_First!B5,Items!A1:BI50,54,FALSE)</f>
        <v>Attractiveness</v>
      </c>
      <c r="B3" s="77" t="str">
        <f>VLOOKUP(Read_First!B5,Items!A1:BI50,55,FALSE)</f>
        <v>Perspicuity</v>
      </c>
      <c r="C3" s="77" t="str">
        <f>VLOOKUP(Read_First!B5,Items!A1:BI50,56,FALSE)</f>
        <v>Efficiency</v>
      </c>
      <c r="D3" s="77" t="str">
        <f>VLOOKUP(Read_First!B5,Items!A1:BI50,57,FALSE)</f>
        <v>Dependability</v>
      </c>
      <c r="E3" s="77" t="str">
        <f>VLOOKUP(Read_First!B5,Items!A1:BI50,58,FALSE)</f>
        <v>Stimulation</v>
      </c>
      <c r="F3" s="77" t="str">
        <f>VLOOKUP(Read_First!B5,Items!A1:BI50,59,FALSE)</f>
        <v>Novelty</v>
      </c>
      <c r="G3" s="76" t="s">
        <v>1271</v>
      </c>
      <c r="I3" s="112" t="str">
        <f>VLOOKUP(Read_First!B5,Items!A1:BI50,54,FALSE)</f>
        <v>Attractiveness</v>
      </c>
      <c r="J3" s="75" t="str">
        <f>VLOOKUP(Read_First!B5,Items!A1:BI50,55,FALSE)</f>
        <v>Perspicuity</v>
      </c>
      <c r="K3" s="74" t="str">
        <f>VLOOKUP(Read_First!B5,Items!A1:BI50,56,FALSE)</f>
        <v>Efficiency</v>
      </c>
      <c r="L3" s="74" t="str">
        <f>VLOOKUP(Read_First!B5,Items!A1:BI50,57,FALSE)</f>
        <v>Dependability</v>
      </c>
      <c r="M3" s="74" t="str">
        <f>VLOOKUP(Read_First!B5,Items!A1:BI50,58,FALSE)</f>
        <v>Stimulation</v>
      </c>
      <c r="N3" s="74" t="str">
        <f>VLOOKUP(Read_First!B5,Items!A1:BI50,59,FALSE)</f>
        <v>Novelty</v>
      </c>
      <c r="O3" s="113" t="s">
        <v>1272</v>
      </c>
      <c r="Q3" s="130" t="s">
        <v>1525</v>
      </c>
      <c r="R3" s="130" t="s">
        <v>106</v>
      </c>
      <c r="S3" s="130" t="s">
        <v>1526</v>
      </c>
      <c r="T3" s="130" t="s">
        <v>3</v>
      </c>
      <c r="U3" s="130" t="s">
        <v>112</v>
      </c>
      <c r="V3" s="165" t="s">
        <v>1527</v>
      </c>
      <c r="W3" s="165"/>
    </row>
    <row r="4" spans="1:23">
      <c r="A4" s="52">
        <v>5</v>
      </c>
      <c r="B4" s="52">
        <v>5</v>
      </c>
      <c r="C4" s="52">
        <v>7</v>
      </c>
      <c r="D4" s="52">
        <v>6</v>
      </c>
      <c r="E4" s="52">
        <v>6</v>
      </c>
      <c r="F4" s="52">
        <v>5</v>
      </c>
      <c r="G4" s="54">
        <f>SUM(A4:F4)</f>
        <v>34</v>
      </c>
      <c r="I4" s="55">
        <f t="shared" ref="I4:I49" si="0">IF(G4&gt;0,A4/G4,"")</f>
        <v>0.14705882352941177</v>
      </c>
      <c r="J4" s="55">
        <f t="shared" ref="J4:J49" si="1">IF(G4&gt;0,B4/G4,"")</f>
        <v>0.14705882352941177</v>
      </c>
      <c r="K4" s="55">
        <f t="shared" ref="K4:K49" si="2">IF(G4&gt;0,C4/G4,"")</f>
        <v>0.20588235294117646</v>
      </c>
      <c r="L4" s="55">
        <f t="shared" ref="L4:L49" si="3">IF(G4&gt;0,D4/G4,"")</f>
        <v>0.17647058823529413</v>
      </c>
      <c r="M4" s="55">
        <f t="shared" ref="M4:M49" si="4">IF(G4&gt;0,E4/G4,"")</f>
        <v>0.17647058823529413</v>
      </c>
      <c r="N4" s="55">
        <f t="shared" ref="N4:N49" si="5">IF(G4&gt;0,F4/G4,"")</f>
        <v>0.14705882352941177</v>
      </c>
      <c r="O4" s="89">
        <f>IF(G4&gt;0,DT!AC4*I4+DT!AD4*J4+DT!AE4*K4+DT!AF4*L4+DT!AG4*M4+DT!AH4*N4,"")</f>
        <v>3</v>
      </c>
      <c r="Q4" s="131" t="str">
        <f>VLOOKUP(Read_First!B5,Items!A1:BI50,54,FALSE)</f>
        <v>Attractiveness</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7">
        <v>7</v>
      </c>
      <c r="B5" s="47">
        <v>7</v>
      </c>
      <c r="C5" s="47">
        <v>7</v>
      </c>
      <c r="D5" s="47">
        <v>7</v>
      </c>
      <c r="E5" s="47">
        <v>7</v>
      </c>
      <c r="F5" s="47">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0">
        <f>IF(G5&gt;0,DT!AC5*I5+DT!AD5*J5+DT!AE5*K5+DT!AF5*L5+DT!AG5*M5+DT!AH5*N5,"")</f>
        <v>1.8194444444444444</v>
      </c>
      <c r="Q5" s="131" t="str">
        <f>VLOOKUP(Read_First!B5,Items!A1:BI50,55,FALSE)</f>
        <v>Perspicuity</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7">
        <v>6</v>
      </c>
      <c r="B6" s="47">
        <v>5</v>
      </c>
      <c r="C6" s="47">
        <v>7</v>
      </c>
      <c r="D6" s="47">
        <v>6</v>
      </c>
      <c r="E6" s="47">
        <v>6</v>
      </c>
      <c r="F6" s="47">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0">
        <f>IF(G6&gt;0,DT!AC6*I6+DT!AD6*J6+DT!AE6*K6+DT!AF6*L6+DT!AG6*M6+DT!AH6*N6,"")</f>
        <v>1.9571428571428571</v>
      </c>
      <c r="Q6" s="131" t="str">
        <f>VLOOKUP(Read_First!B5,Items!A1:BI50,56,FALSE)</f>
        <v>Efficiency</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7">
        <v>5</v>
      </c>
      <c r="B7" s="47">
        <v>5</v>
      </c>
      <c r="C7" s="47">
        <v>6</v>
      </c>
      <c r="D7" s="47">
        <v>6</v>
      </c>
      <c r="E7" s="47">
        <v>4</v>
      </c>
      <c r="F7" s="47">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0">
        <f>IF(G7&gt;0,DT!AC7*I7+DT!AD7*J7+DT!AE7*K7+DT!AF7*L7+DT!AG7*M7+DT!AH7*N7,"")</f>
        <v>1.7472222222222222</v>
      </c>
      <c r="Q7" s="131" t="str">
        <f>VLOOKUP(Read_First!B5,Items!A1:BI50,57,FALSE)</f>
        <v>Dependability</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7">
        <v>6</v>
      </c>
      <c r="B8" s="47">
        <v>6</v>
      </c>
      <c r="C8" s="47">
        <v>7</v>
      </c>
      <c r="D8" s="47">
        <v>7</v>
      </c>
      <c r="E8" s="47">
        <v>5</v>
      </c>
      <c r="F8" s="47">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0">
        <f>IF(G8&gt;0,DT!AC8*I8+DT!AD8*J8+DT!AE8*K8+DT!AF8*L8+DT!AG8*M8+DT!AH8*N8,"")</f>
        <v>1.1180555555555556</v>
      </c>
      <c r="Q8" s="131" t="str">
        <f>VLOOKUP(Read_First!B5,Items!A1:BI50,58,FALSE)</f>
        <v>Stimulation</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7">
        <v>2</v>
      </c>
      <c r="B9" s="47">
        <v>7</v>
      </c>
      <c r="C9" s="47">
        <v>7</v>
      </c>
      <c r="D9" s="47">
        <v>7</v>
      </c>
      <c r="E9" s="47">
        <v>2</v>
      </c>
      <c r="F9" s="47">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0">
        <f>IF(G9&gt;0,DT!AC9*I9+DT!AD9*J9+DT!AE9*K9+DT!AF9*L9+DT!AG9*M9+DT!AH9*N9,"")</f>
        <v>2.7283950617283952</v>
      </c>
      <c r="Q9" s="131" t="str">
        <f>VLOOKUP(Read_First!B5,Items!A1:BI50,59,FALSE)</f>
        <v>Novelty</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7">
        <v>7</v>
      </c>
      <c r="B10" s="47">
        <v>7</v>
      </c>
      <c r="C10" s="47">
        <v>7</v>
      </c>
      <c r="D10" s="47">
        <v>7</v>
      </c>
      <c r="E10" s="47">
        <v>3</v>
      </c>
      <c r="F10" s="47">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0">
        <f>IF(G10&gt;0,DT!AC10*I10+DT!AD10*J10+DT!AE10*K10+DT!AF10*L10+DT!AG10*M10+DT!AH10*N10,"")</f>
        <v>2.729166666666667</v>
      </c>
    </row>
    <row r="11" spans="1:23">
      <c r="A11" s="47">
        <v>5</v>
      </c>
      <c r="B11" s="47">
        <v>5</v>
      </c>
      <c r="C11" s="47">
        <v>6</v>
      </c>
      <c r="D11" s="47">
        <v>7</v>
      </c>
      <c r="E11" s="47">
        <v>3</v>
      </c>
      <c r="F11" s="47">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0" t="e">
        <f>IF(G11&gt;0,DT!AC11*I11+DT!AD11*J11+DT!AE11*K11+DT!AF11*L11+DT!AG11*M11+DT!AH11*N11,"")</f>
        <v>#VALUE!</v>
      </c>
    </row>
    <row r="12" spans="1:23">
      <c r="A12" s="47">
        <v>7</v>
      </c>
      <c r="B12" s="47">
        <v>6</v>
      </c>
      <c r="C12" s="47">
        <v>6</v>
      </c>
      <c r="D12" s="47">
        <v>7</v>
      </c>
      <c r="E12" s="47">
        <v>5</v>
      </c>
      <c r="F12" s="47">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0" t="e">
        <f>IF(G12&gt;0,DT!AC12*I12+DT!AD12*J12+DT!AE12*K12+DT!AF12*L12+DT!AG12*M12+DT!AH12*N12,"")</f>
        <v>#VALUE!</v>
      </c>
    </row>
    <row r="13" spans="1:23">
      <c r="A13" s="47">
        <v>7</v>
      </c>
      <c r="B13" s="47">
        <v>6</v>
      </c>
      <c r="C13" s="47">
        <v>7</v>
      </c>
      <c r="D13" s="47">
        <v>7</v>
      </c>
      <c r="E13" s="47">
        <v>6</v>
      </c>
      <c r="F13" s="47">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0" t="e">
        <f>IF(G13&gt;0,DT!AC13*I13+DT!AD13*J13+DT!AE13*K13+DT!AF13*L13+DT!AG13*M13+DT!AH13*N13,"")</f>
        <v>#VALUE!</v>
      </c>
    </row>
    <row r="14" spans="1:23">
      <c r="A14" s="47">
        <v>7</v>
      </c>
      <c r="B14" s="47">
        <v>7</v>
      </c>
      <c r="C14" s="47">
        <v>7</v>
      </c>
      <c r="D14" s="47">
        <v>6</v>
      </c>
      <c r="E14" s="47">
        <v>5</v>
      </c>
      <c r="F14" s="47">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0" t="e">
        <f>IF(G14&gt;0,DT!AC14*I14+DT!AD14*J14+DT!AE14*K14+DT!AF14*L14+DT!AG14*M14+DT!AH14*N14,"")</f>
        <v>#VALUE!</v>
      </c>
    </row>
    <row r="15" spans="1:23">
      <c r="A15" s="47">
        <v>5</v>
      </c>
      <c r="B15" s="47">
        <v>5</v>
      </c>
      <c r="C15" s="47">
        <v>5</v>
      </c>
      <c r="D15" s="47">
        <v>5</v>
      </c>
      <c r="E15" s="47">
        <v>5</v>
      </c>
      <c r="F15" s="47">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0" t="e">
        <f>IF(G15&gt;0,DT!AC15*I15+DT!AD15*J15+DT!AE15*K15+DT!AF15*L15+DT!AG15*M15+DT!AH15*N15,"")</f>
        <v>#VALUE!</v>
      </c>
    </row>
    <row r="16" spans="1:23">
      <c r="A16" s="47">
        <v>5</v>
      </c>
      <c r="B16" s="47">
        <v>6</v>
      </c>
      <c r="C16" s="47">
        <v>5</v>
      </c>
      <c r="D16" s="47">
        <v>5</v>
      </c>
      <c r="E16" s="47">
        <v>5</v>
      </c>
      <c r="F16" s="47">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0" t="e">
        <f>IF(G16&gt;0,DT!AC16*I16+DT!AD16*J16+DT!AE16*K16+DT!AF16*L16+DT!AG16*M16+DT!AH16*N16,"")</f>
        <v>#VALUE!</v>
      </c>
    </row>
    <row r="17" spans="1:15">
      <c r="A17" s="47">
        <v>7</v>
      </c>
      <c r="B17" s="47">
        <v>7</v>
      </c>
      <c r="C17" s="47">
        <v>7</v>
      </c>
      <c r="D17" s="47">
        <v>7</v>
      </c>
      <c r="E17" s="47">
        <v>6</v>
      </c>
      <c r="F17" s="47">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0" t="e">
        <f>IF(G17&gt;0,DT!AC17*I17+DT!AD17*J17+DT!AE17*K17+DT!AF17*L17+DT!AG17*M17+DT!AH17*N17,"")</f>
        <v>#VALUE!</v>
      </c>
    </row>
    <row r="18" spans="1:15">
      <c r="A18" s="47">
        <v>7</v>
      </c>
      <c r="B18" s="47">
        <v>7</v>
      </c>
      <c r="C18" s="47">
        <v>7</v>
      </c>
      <c r="D18" s="47">
        <v>7</v>
      </c>
      <c r="E18" s="47">
        <v>1</v>
      </c>
      <c r="F18" s="47">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0" t="e">
        <f>IF(G18&gt;0,DT!AC18*I18+DT!AD18*J18+DT!AE18*K18+DT!AF18*L18+DT!AG18*M18+DT!AH18*N18,"")</f>
        <v>#VALUE!</v>
      </c>
    </row>
    <row r="19" spans="1:15">
      <c r="A19" s="47">
        <v>6</v>
      </c>
      <c r="B19" s="47">
        <v>7</v>
      </c>
      <c r="C19" s="47">
        <v>7</v>
      </c>
      <c r="D19" s="47">
        <v>7</v>
      </c>
      <c r="E19" s="47">
        <v>7</v>
      </c>
      <c r="F19" s="47">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0" t="e">
        <f>IF(G19&gt;0,DT!AC19*I19+DT!AD19*J19+DT!AE19*K19+DT!AF19*L19+DT!AG19*M19+DT!AH19*N19,"")</f>
        <v>#VALUE!</v>
      </c>
    </row>
    <row r="20" spans="1:15">
      <c r="A20" s="47">
        <v>2</v>
      </c>
      <c r="B20" s="47">
        <v>6</v>
      </c>
      <c r="C20" s="47">
        <v>6</v>
      </c>
      <c r="D20" s="47">
        <v>7</v>
      </c>
      <c r="E20" s="47">
        <v>4</v>
      </c>
      <c r="F20" s="47">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0" t="e">
        <f>IF(G20&gt;0,DT!AC20*I20+DT!AD20*J20+DT!AE20*K20+DT!AF20*L20+DT!AG20*M20+DT!AH20*N20,"")</f>
        <v>#VALUE!</v>
      </c>
    </row>
    <row r="21" spans="1:15">
      <c r="A21" s="47">
        <v>7</v>
      </c>
      <c r="B21" s="47">
        <v>6</v>
      </c>
      <c r="C21" s="47">
        <v>6</v>
      </c>
      <c r="D21" s="47">
        <v>5</v>
      </c>
      <c r="E21" s="47">
        <v>6</v>
      </c>
      <c r="F21" s="47">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0" t="e">
        <f>IF(G21&gt;0,DT!AC21*I21+DT!AD21*J21+DT!AE21*K21+DT!AF21*L21+DT!AG21*M21+DT!AH21*N21,"")</f>
        <v>#VALUE!</v>
      </c>
    </row>
    <row r="22" spans="1:15">
      <c r="A22" s="47">
        <v>6</v>
      </c>
      <c r="B22" s="47">
        <v>6</v>
      </c>
      <c r="C22" s="47">
        <v>7</v>
      </c>
      <c r="D22" s="47">
        <v>7</v>
      </c>
      <c r="E22" s="47">
        <v>6</v>
      </c>
      <c r="F22" s="47">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0" t="e">
        <f>IF(G22&gt;0,DT!AC22*I22+DT!AD22*J22+DT!AE22*K22+DT!AF22*L22+DT!AG22*M22+DT!AH22*N22,"")</f>
        <v>#VALUE!</v>
      </c>
    </row>
    <row r="23" spans="1:15">
      <c r="A23" s="47">
        <v>6</v>
      </c>
      <c r="B23" s="47">
        <v>7</v>
      </c>
      <c r="C23" s="47">
        <v>7</v>
      </c>
      <c r="D23" s="47">
        <v>7</v>
      </c>
      <c r="E23" s="47">
        <v>6</v>
      </c>
      <c r="F23" s="47">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0" t="e">
        <f>IF(G23&gt;0,DT!AC23*I23+DT!AD23*J23+DT!AE23*K23+DT!AF23*L23+DT!AG23*M23+DT!AH23*N23,"")</f>
        <v>#VALUE!</v>
      </c>
    </row>
    <row r="24" spans="1:15">
      <c r="A24" s="47">
        <v>5</v>
      </c>
      <c r="B24" s="47">
        <v>6</v>
      </c>
      <c r="C24" s="47">
        <v>6</v>
      </c>
      <c r="D24" s="47">
        <v>5</v>
      </c>
      <c r="E24" s="47">
        <v>6</v>
      </c>
      <c r="F24" s="47">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0" t="e">
        <f>IF(G24&gt;0,DT!AC24*I24+DT!AD24*J24+DT!AE24*K24+DT!AF24*L24+DT!AG24*M24+DT!AH24*N24,"")</f>
        <v>#VALUE!</v>
      </c>
    </row>
    <row r="25" spans="1:15">
      <c r="A25" s="47">
        <v>6</v>
      </c>
      <c r="B25" s="47">
        <v>7</v>
      </c>
      <c r="C25" s="47">
        <v>6</v>
      </c>
      <c r="D25" s="47">
        <v>6</v>
      </c>
      <c r="E25" s="47">
        <v>6</v>
      </c>
      <c r="F25" s="47">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0" t="e">
        <f>IF(G25&gt;0,DT!AC25*I25+DT!AD25*J25+DT!AE25*K25+DT!AF25*L25+DT!AG25*M25+DT!AH25*N25,"")</f>
        <v>#VALUE!</v>
      </c>
    </row>
    <row r="26" spans="1:15">
      <c r="A26" s="47">
        <v>6</v>
      </c>
      <c r="B26" s="47">
        <v>6</v>
      </c>
      <c r="C26" s="47">
        <v>5</v>
      </c>
      <c r="D26" s="47">
        <v>7</v>
      </c>
      <c r="E26" s="47">
        <v>5</v>
      </c>
      <c r="F26" s="47">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0" t="e">
        <f>IF(G26&gt;0,DT!AC26*I26+DT!AD26*J26+DT!AE26*K26+DT!AF26*L26+DT!AG26*M26+DT!AH26*N26,"")</f>
        <v>#VALUE!</v>
      </c>
    </row>
    <row r="27" spans="1:15">
      <c r="A27" s="47">
        <v>6</v>
      </c>
      <c r="B27" s="47">
        <v>6</v>
      </c>
      <c r="C27" s="47">
        <v>7</v>
      </c>
      <c r="D27" s="47">
        <v>7</v>
      </c>
      <c r="E27" s="47">
        <v>5</v>
      </c>
      <c r="F27" s="47">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0" t="e">
        <f>IF(G27&gt;0,DT!AC27*I27+DT!AD27*J27+DT!AE27*K27+DT!AF27*L27+DT!AG27*M27+DT!AH27*N27,"")</f>
        <v>#VALUE!</v>
      </c>
    </row>
    <row r="28" spans="1:15">
      <c r="A28" s="47">
        <v>6</v>
      </c>
      <c r="B28" s="47">
        <v>6</v>
      </c>
      <c r="C28" s="47">
        <v>6</v>
      </c>
      <c r="D28" s="47">
        <v>7</v>
      </c>
      <c r="E28" s="47">
        <v>7</v>
      </c>
      <c r="F28" s="47">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0" t="e">
        <f>IF(G28&gt;0,DT!AC28*I28+DT!AD28*J28+DT!AE28*K28+DT!AF28*L28+DT!AG28*M28+DT!AH28*N28,"")</f>
        <v>#VALUE!</v>
      </c>
    </row>
    <row r="29" spans="1:15">
      <c r="A29" s="47">
        <v>5</v>
      </c>
      <c r="B29" s="47">
        <v>5</v>
      </c>
      <c r="C29" s="47">
        <v>6</v>
      </c>
      <c r="D29" s="47">
        <v>6</v>
      </c>
      <c r="E29" s="47">
        <v>5</v>
      </c>
      <c r="F29" s="47">
        <v>5</v>
      </c>
      <c r="G29" s="1">
        <f t="shared" si="7"/>
        <v>32</v>
      </c>
      <c r="I29" s="6">
        <f t="shared" si="0"/>
        <v>0.15625</v>
      </c>
      <c r="J29" s="6">
        <f t="shared" si="1"/>
        <v>0.15625</v>
      </c>
      <c r="K29" s="6">
        <f t="shared" si="2"/>
        <v>0.1875</v>
      </c>
      <c r="L29" s="6">
        <f t="shared" si="3"/>
        <v>0.1875</v>
      </c>
      <c r="M29" s="6">
        <f t="shared" si="4"/>
        <v>0.15625</v>
      </c>
      <c r="N29" s="6">
        <f t="shared" si="5"/>
        <v>0.15625</v>
      </c>
      <c r="O29" s="40" t="e">
        <f>IF(G29&gt;0,DT!AC29*I29+DT!AD29*J29+DT!AE29*K29+DT!AF29*L29+DT!AG29*M29+DT!AH29*N29,"")</f>
        <v>#VALUE!</v>
      </c>
    </row>
    <row r="30" spans="1:15">
      <c r="A30" s="47">
        <v>5</v>
      </c>
      <c r="B30" s="47">
        <v>1</v>
      </c>
      <c r="C30" s="47">
        <v>7</v>
      </c>
      <c r="D30" s="47">
        <v>7</v>
      </c>
      <c r="E30" s="47">
        <v>2</v>
      </c>
      <c r="F30" s="47">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0" t="e">
        <f>IF(G30&gt;0,DT!AC30*I30+DT!AD30*J30+DT!AE30*K30+DT!AF30*L30+DT!AG30*M30+DT!AH30*N30,"")</f>
        <v>#VALUE!</v>
      </c>
    </row>
    <row r="31" spans="1:15">
      <c r="A31" s="47">
        <v>7</v>
      </c>
      <c r="B31" s="47">
        <v>5</v>
      </c>
      <c r="C31" s="47">
        <v>7</v>
      </c>
      <c r="D31" s="47">
        <v>7</v>
      </c>
      <c r="E31" s="47">
        <v>7</v>
      </c>
      <c r="F31" s="47">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0" t="e">
        <f>IF(G31&gt;0,DT!AC31*I31+DT!AD31*J31+DT!AE31*K31+DT!AF31*L31+DT!AG31*M31+DT!AH31*N31,"")</f>
        <v>#VALUE!</v>
      </c>
    </row>
    <row r="32" spans="1:15">
      <c r="A32" s="47">
        <v>7</v>
      </c>
      <c r="B32" s="47">
        <v>7</v>
      </c>
      <c r="C32" s="47">
        <v>7</v>
      </c>
      <c r="D32" s="47">
        <v>5</v>
      </c>
      <c r="E32" s="47">
        <v>7</v>
      </c>
      <c r="F32" s="47">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0" t="e">
        <f>IF(G32&gt;0,DT!AC32*I32+DT!AD32*J32+DT!AE32*K32+DT!AF32*L32+DT!AG32*M32+DT!AH32*N32,"")</f>
        <v>#VALUE!</v>
      </c>
    </row>
    <row r="33" spans="1:15">
      <c r="A33" s="47">
        <v>6</v>
      </c>
      <c r="B33" s="47">
        <v>7</v>
      </c>
      <c r="C33" s="47">
        <v>7</v>
      </c>
      <c r="D33" s="47">
        <v>7</v>
      </c>
      <c r="E33" s="47">
        <v>6</v>
      </c>
      <c r="F33" s="47">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0" t="e">
        <f>IF(G33&gt;0,DT!AC33*I33+DT!AD33*J33+DT!AE33*K33+DT!AF33*L33+DT!AG33*M33+DT!AH33*N33,"")</f>
        <v>#VALUE!</v>
      </c>
    </row>
    <row r="34" spans="1:15">
      <c r="A34" s="47">
        <v>6</v>
      </c>
      <c r="B34" s="47">
        <v>6</v>
      </c>
      <c r="C34" s="47">
        <v>6</v>
      </c>
      <c r="D34" s="47">
        <v>7</v>
      </c>
      <c r="E34" s="47">
        <v>6</v>
      </c>
      <c r="F34" s="47">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0" t="e">
        <f>IF(G34&gt;0,DT!AC34*I34+DT!AD34*J34+DT!AE34*K34+DT!AF34*L34+DT!AG34*M34+DT!AH34*N34,"")</f>
        <v>#VALUE!</v>
      </c>
    </row>
    <row r="35" spans="1:15">
      <c r="A35" s="47">
        <v>7</v>
      </c>
      <c r="B35" s="47">
        <v>5</v>
      </c>
      <c r="C35" s="47">
        <v>6</v>
      </c>
      <c r="D35" s="47">
        <v>5</v>
      </c>
      <c r="E35" s="47">
        <v>4</v>
      </c>
      <c r="F35" s="47">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0" t="e">
        <f>IF(G35&gt;0,DT!AC35*I35+DT!AD35*J35+DT!AE35*K35+DT!AF35*L35+DT!AG35*M35+DT!AH35*N35,"")</f>
        <v>#VALUE!</v>
      </c>
    </row>
    <row r="36" spans="1:15">
      <c r="A36" s="47">
        <v>7</v>
      </c>
      <c r="B36" s="47">
        <v>7</v>
      </c>
      <c r="C36" s="47">
        <v>7</v>
      </c>
      <c r="D36" s="47">
        <v>7</v>
      </c>
      <c r="E36" s="47">
        <v>7</v>
      </c>
      <c r="F36" s="47">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0" t="e">
        <f>IF(G36&gt;0,DT!AC36*I36+DT!AD36*J36+DT!AE36*K36+DT!AF36*L36+DT!AG36*M36+DT!AH36*N36,"")</f>
        <v>#VALUE!</v>
      </c>
    </row>
    <row r="37" spans="1:15">
      <c r="A37" s="47">
        <v>7</v>
      </c>
      <c r="B37" s="47">
        <v>7</v>
      </c>
      <c r="C37" s="47">
        <v>7</v>
      </c>
      <c r="D37" s="47">
        <v>7</v>
      </c>
      <c r="E37" s="47">
        <v>7</v>
      </c>
      <c r="F37" s="47">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0" t="e">
        <f>IF(G37&gt;0,DT!AC37*I37+DT!AD37*J37+DT!AE37*K37+DT!AF37*L37+DT!AG37*M37+DT!AH37*N37,"")</f>
        <v>#VALUE!</v>
      </c>
    </row>
    <row r="38" spans="1:15">
      <c r="A38" s="47">
        <v>6</v>
      </c>
      <c r="B38" s="47">
        <v>7</v>
      </c>
      <c r="C38" s="47">
        <v>7</v>
      </c>
      <c r="D38" s="47">
        <v>7</v>
      </c>
      <c r="E38" s="47">
        <v>5</v>
      </c>
      <c r="F38" s="47">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0" t="e">
        <f>IF(G38&gt;0,DT!AC38*I38+DT!AD38*J38+DT!AE38*K38+DT!AF38*L38+DT!AG38*M38+DT!AH38*N38,"")</f>
        <v>#VALUE!</v>
      </c>
    </row>
    <row r="39" spans="1:15">
      <c r="A39" s="47">
        <v>6</v>
      </c>
      <c r="B39" s="47">
        <v>7</v>
      </c>
      <c r="C39" s="47">
        <v>7</v>
      </c>
      <c r="D39" s="47">
        <v>7</v>
      </c>
      <c r="E39" s="47">
        <v>7</v>
      </c>
      <c r="F39" s="47">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0" t="e">
        <f>IF(G39&gt;0,DT!AC39*I39+DT!AD39*J39+DT!AE39*K39+DT!AF39*L39+DT!AG39*M39+DT!AH39*N39,"")</f>
        <v>#VALUE!</v>
      </c>
    </row>
    <row r="40" spans="1:15">
      <c r="A40" s="47">
        <v>6</v>
      </c>
      <c r="B40" s="47">
        <v>6</v>
      </c>
      <c r="C40" s="47">
        <v>7</v>
      </c>
      <c r="D40" s="47">
        <v>7</v>
      </c>
      <c r="E40" s="47">
        <v>5</v>
      </c>
      <c r="F40" s="47">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0" t="e">
        <f>IF(G40&gt;0,DT!AC40*I40+DT!AD40*J40+DT!AE40*K40+DT!AF40*L40+DT!AG40*M40+DT!AH40*N40,"")</f>
        <v>#VALUE!</v>
      </c>
    </row>
    <row r="41" spans="1:15">
      <c r="A41" s="47">
        <v>5</v>
      </c>
      <c r="B41" s="47">
        <v>5</v>
      </c>
      <c r="C41" s="47">
        <v>7</v>
      </c>
      <c r="D41" s="47">
        <v>7</v>
      </c>
      <c r="E41" s="47">
        <v>5</v>
      </c>
      <c r="F41" s="47">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0" t="e">
        <f>IF(G41&gt;0,DT!AC41*I41+DT!AD41*J41+DT!AE41*K41+DT!AF41*L41+DT!AG41*M41+DT!AH41*N41,"")</f>
        <v>#VALUE!</v>
      </c>
    </row>
    <row r="42" spans="1:15">
      <c r="A42" s="47">
        <v>7</v>
      </c>
      <c r="B42" s="47">
        <v>7</v>
      </c>
      <c r="C42" s="47">
        <v>7</v>
      </c>
      <c r="D42" s="47">
        <v>7</v>
      </c>
      <c r="E42" s="47">
        <v>7</v>
      </c>
      <c r="F42" s="47">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0" t="e">
        <f>IF(G42&gt;0,DT!AC42*I42+DT!AD42*J42+DT!AE42*K42+DT!AF42*L42+DT!AG42*M42+DT!AH42*N42,"")</f>
        <v>#VALUE!</v>
      </c>
    </row>
    <row r="43" spans="1:15">
      <c r="A43" s="47">
        <v>5</v>
      </c>
      <c r="B43" s="47">
        <v>6</v>
      </c>
      <c r="C43" s="47">
        <v>6</v>
      </c>
      <c r="D43" s="47">
        <v>6</v>
      </c>
      <c r="E43" s="47">
        <v>6</v>
      </c>
      <c r="F43" s="47">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0" t="e">
        <f>IF(G43&gt;0,DT!AC43*I43+DT!AD43*J43+DT!AE43*K43+DT!AF43*L43+DT!AG43*M43+DT!AH43*N43,"")</f>
        <v>#VALUE!</v>
      </c>
    </row>
    <row r="44" spans="1:15">
      <c r="A44" s="47">
        <v>5</v>
      </c>
      <c r="B44" s="47">
        <v>5</v>
      </c>
      <c r="C44" s="47">
        <v>5</v>
      </c>
      <c r="D44" s="47">
        <v>5</v>
      </c>
      <c r="E44" s="47">
        <v>5</v>
      </c>
      <c r="F44" s="47">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0" t="e">
        <f>IF(G44&gt;0,DT!AC44*I44+DT!AD44*J44+DT!AE44*K44+DT!AF44*L44+DT!AG44*M44+DT!AH44*N44,"")</f>
        <v>#VALUE!</v>
      </c>
    </row>
    <row r="45" spans="1:15">
      <c r="A45" s="47">
        <v>7</v>
      </c>
      <c r="B45" s="47">
        <v>7</v>
      </c>
      <c r="C45" s="47">
        <v>7</v>
      </c>
      <c r="D45" s="47">
        <v>7</v>
      </c>
      <c r="E45" s="47">
        <v>7</v>
      </c>
      <c r="F45" s="47">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0" t="e">
        <f>IF(G45&gt;0,DT!AC45*I45+DT!AD45*J45+DT!AE45*K45+DT!AF45*L45+DT!AG45*M45+DT!AH45*N45,"")</f>
        <v>#VALUE!</v>
      </c>
    </row>
    <row r="46" spans="1:15">
      <c r="A46" s="47">
        <v>7</v>
      </c>
      <c r="B46" s="47">
        <v>6</v>
      </c>
      <c r="C46" s="47">
        <v>7</v>
      </c>
      <c r="D46" s="47">
        <v>5</v>
      </c>
      <c r="E46" s="47">
        <v>6</v>
      </c>
      <c r="F46" s="47">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0" t="e">
        <f>IF(G46&gt;0,DT!AC46*I46+DT!AD46*J46+DT!AE46*K46+DT!AF46*L46+DT!AG46*M46+DT!AH46*N46,"")</f>
        <v>#VALUE!</v>
      </c>
    </row>
    <row r="47" spans="1:15">
      <c r="A47" s="47">
        <v>7</v>
      </c>
      <c r="B47" s="47">
        <v>7</v>
      </c>
      <c r="C47" s="47">
        <v>7</v>
      </c>
      <c r="D47" s="47">
        <v>7</v>
      </c>
      <c r="E47" s="47">
        <v>7</v>
      </c>
      <c r="F47" s="47">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0" t="e">
        <f>IF(G47&gt;0,DT!AC47*I47+DT!AD47*J47+DT!AE47*K47+DT!AF47*L47+DT!AG47*M47+DT!AH47*N47,"")</f>
        <v>#VALUE!</v>
      </c>
    </row>
    <row r="48" spans="1:15">
      <c r="A48" s="47">
        <v>7</v>
      </c>
      <c r="B48" s="47">
        <v>7</v>
      </c>
      <c r="C48" s="47">
        <v>7</v>
      </c>
      <c r="D48" s="47">
        <v>7</v>
      </c>
      <c r="E48" s="47">
        <v>7</v>
      </c>
      <c r="F48" s="47">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0" t="e">
        <f>IF(G48&gt;0,DT!AC48*I48+DT!AD48*J48+DT!AE48*K48+DT!AF48*L48+DT!AG48*M48+DT!AH48*N48,"")</f>
        <v>#VALUE!</v>
      </c>
    </row>
    <row r="49" spans="1:15">
      <c r="A49" s="47">
        <v>7</v>
      </c>
      <c r="B49" s="47">
        <v>6</v>
      </c>
      <c r="C49" s="47">
        <v>6</v>
      </c>
      <c r="D49" s="47">
        <v>6</v>
      </c>
      <c r="E49" s="47">
        <v>5</v>
      </c>
      <c r="F49" s="47">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0" t="e">
        <f>IF(G49&gt;0,DT!AC49*I49+DT!AD49*J49+DT!AE49*K49+DT!AF49*L49+DT!AG49*M49+DT!AH49*N49,"")</f>
        <v>#VALUE!</v>
      </c>
    </row>
    <row r="50" spans="1:15">
      <c r="A50" s="47">
        <v>6</v>
      </c>
      <c r="B50" s="47">
        <v>7</v>
      </c>
      <c r="C50" s="47">
        <v>7</v>
      </c>
      <c r="D50" s="47">
        <v>6</v>
      </c>
      <c r="E50" s="47">
        <v>6</v>
      </c>
      <c r="F50" s="47">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0" t="e">
        <f>IF(G50&gt;0,DT!AC50*I50+DT!AD50*J50+DT!AE50*K50+DT!AF50*L50+DT!AG50*M50+DT!AH50*N50,"")</f>
        <v>#VALUE!</v>
      </c>
    </row>
    <row r="51" spans="1:15">
      <c r="A51" s="47">
        <v>5</v>
      </c>
      <c r="B51" s="47">
        <v>7</v>
      </c>
      <c r="C51" s="47">
        <v>6</v>
      </c>
      <c r="D51" s="47">
        <v>7</v>
      </c>
      <c r="E51" s="47">
        <v>4</v>
      </c>
      <c r="F51" s="47">
        <v>3</v>
      </c>
      <c r="G51" s="1">
        <f t="shared" si="7"/>
        <v>32</v>
      </c>
      <c r="I51" s="6">
        <f>IF(G51&gt;0,A51/G51,"")</f>
        <v>0.15625</v>
      </c>
      <c r="J51" s="6">
        <f>IF(G51&gt;0,B51/G51,"")</f>
        <v>0.21875</v>
      </c>
      <c r="K51" s="6">
        <f>IF(G51&gt;0,C51/G51,"")</f>
        <v>0.1875</v>
      </c>
      <c r="L51" s="6">
        <f>IF(G51&gt;0,D51/G51,"")</f>
        <v>0.21875</v>
      </c>
      <c r="M51" s="6">
        <f>IF(G51&gt;0,E51/G51,"")</f>
        <v>0.125</v>
      </c>
      <c r="N51" s="6">
        <f>IF(G51&gt;0,F51/G51,"")</f>
        <v>9.375E-2</v>
      </c>
      <c r="O51" s="40" t="e">
        <f>IF(G51&gt;0,DT!AC51*I51+DT!AD51*J51+DT!AE51*K51+DT!AF51*L51+DT!AG51*M51+DT!AH51*N51,"")</f>
        <v>#VALUE!</v>
      </c>
    </row>
    <row r="52" spans="1:15">
      <c r="A52" s="47">
        <v>6</v>
      </c>
      <c r="B52" s="47">
        <v>7</v>
      </c>
      <c r="C52" s="47">
        <v>7</v>
      </c>
      <c r="D52" s="47">
        <v>6</v>
      </c>
      <c r="E52" s="47">
        <v>7</v>
      </c>
      <c r="F52" s="47">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0" t="e">
        <f>IF(G52&gt;0,DT!AC52*I52+DT!AD52*J52+DT!AE52*K52+DT!AF52*L52+DT!AG52*M52+DT!AH52*N52,"")</f>
        <v>#VALUE!</v>
      </c>
    </row>
    <row r="53" spans="1:15">
      <c r="A53" s="47">
        <v>4</v>
      </c>
      <c r="B53" s="47">
        <v>4</v>
      </c>
      <c r="C53" s="47">
        <v>4</v>
      </c>
      <c r="D53" s="47">
        <v>5</v>
      </c>
      <c r="E53" s="47">
        <v>5</v>
      </c>
      <c r="F53" s="47">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0" t="e">
        <f>IF(G53&gt;0,DT!AC53*I53+DT!AD53*J53+DT!AE53*K53+DT!AF53*L53+DT!AG53*M53+DT!AH53*N53,"")</f>
        <v>#VALUE!</v>
      </c>
    </row>
    <row r="54" spans="1:15">
      <c r="A54" s="47">
        <v>4</v>
      </c>
      <c r="B54" s="47">
        <v>5</v>
      </c>
      <c r="C54" s="47">
        <v>3</v>
      </c>
      <c r="D54" s="47">
        <v>5</v>
      </c>
      <c r="E54" s="47">
        <v>4</v>
      </c>
      <c r="F54" s="47">
        <v>4</v>
      </c>
      <c r="G54" s="1">
        <f t="shared" si="7"/>
        <v>25</v>
      </c>
      <c r="I54" s="6">
        <f t="shared" si="10"/>
        <v>0.16</v>
      </c>
      <c r="J54" s="6">
        <f t="shared" si="11"/>
        <v>0.2</v>
      </c>
      <c r="K54" s="6">
        <f t="shared" si="12"/>
        <v>0.12</v>
      </c>
      <c r="L54" s="6">
        <f t="shared" si="13"/>
        <v>0.2</v>
      </c>
      <c r="M54" s="6">
        <f t="shared" si="14"/>
        <v>0.16</v>
      </c>
      <c r="N54" s="6">
        <f t="shared" si="15"/>
        <v>0.16</v>
      </c>
      <c r="O54" s="40" t="e">
        <f>IF(G54&gt;0,DT!AC54*I54+DT!AD54*J54+DT!AE54*K54+DT!AF54*L54+DT!AG54*M54+DT!AH54*N54,"")</f>
        <v>#VALUE!</v>
      </c>
    </row>
    <row r="55" spans="1:15">
      <c r="A55" s="47">
        <v>6</v>
      </c>
      <c r="B55" s="47">
        <v>6</v>
      </c>
      <c r="C55" s="47">
        <v>7</v>
      </c>
      <c r="D55" s="47">
        <v>6</v>
      </c>
      <c r="E55" s="47">
        <v>6</v>
      </c>
      <c r="F55" s="47">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0" t="e">
        <f>IF(G55&gt;0,DT!AC55*I55+DT!AD55*J55+DT!AE55*K55+DT!AF55*L55+DT!AG55*M55+DT!AH55*N55,"")</f>
        <v>#VALUE!</v>
      </c>
    </row>
    <row r="56" spans="1:15">
      <c r="A56" s="47">
        <v>7</v>
      </c>
      <c r="B56" s="47">
        <v>7</v>
      </c>
      <c r="C56" s="47">
        <v>7</v>
      </c>
      <c r="D56" s="47">
        <v>6</v>
      </c>
      <c r="E56" s="47">
        <v>7</v>
      </c>
      <c r="F56" s="47">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0" t="e">
        <f>IF(G56&gt;0,DT!AC56*I56+DT!AD56*J56+DT!AE56*K56+DT!AF56*L56+DT!AG56*M56+DT!AH56*N56,"")</f>
        <v>#VALUE!</v>
      </c>
    </row>
    <row r="57" spans="1:15">
      <c r="A57" s="47">
        <v>6</v>
      </c>
      <c r="B57" s="47">
        <v>7</v>
      </c>
      <c r="C57" s="47">
        <v>7</v>
      </c>
      <c r="D57" s="47">
        <v>7</v>
      </c>
      <c r="E57" s="47">
        <v>6</v>
      </c>
      <c r="F57" s="47">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0" t="e">
        <f>IF(G57&gt;0,DT!AC57*I57+DT!AD57*J57+DT!AE57*K57+DT!AF57*L57+DT!AG57*M57+DT!AH57*N57,"")</f>
        <v>#VALUE!</v>
      </c>
    </row>
    <row r="58" spans="1:15">
      <c r="A58" s="47">
        <v>7</v>
      </c>
      <c r="B58" s="47">
        <v>7</v>
      </c>
      <c r="C58" s="47">
        <v>7</v>
      </c>
      <c r="D58" s="47">
        <v>7</v>
      </c>
      <c r="E58" s="47">
        <v>7</v>
      </c>
      <c r="F58" s="47">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0" t="e">
        <f>IF(G58&gt;0,DT!AC58*I58+DT!AD58*J58+DT!AE58*K58+DT!AF58*L58+DT!AG58*M58+DT!AH58*N58,"")</f>
        <v>#VALUE!</v>
      </c>
    </row>
    <row r="59" spans="1:15">
      <c r="A59" s="47">
        <v>6</v>
      </c>
      <c r="B59" s="47">
        <v>7</v>
      </c>
      <c r="C59" s="47">
        <v>7</v>
      </c>
      <c r="D59" s="47">
        <v>6</v>
      </c>
      <c r="E59" s="47">
        <v>4</v>
      </c>
      <c r="F59" s="47">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0" t="e">
        <f>IF(G59&gt;0,DT!AC59*I59+DT!AD59*J59+DT!AE59*K59+DT!AF59*L59+DT!AG59*M59+DT!AH59*N59,"")</f>
        <v>#VALUE!</v>
      </c>
    </row>
    <row r="60" spans="1:15">
      <c r="A60" s="47">
        <v>6</v>
      </c>
      <c r="B60" s="47">
        <v>7</v>
      </c>
      <c r="C60" s="47">
        <v>6</v>
      </c>
      <c r="D60" s="47">
        <v>7</v>
      </c>
      <c r="E60" s="47">
        <v>5</v>
      </c>
      <c r="F60" s="47">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0" t="e">
        <f>IF(G60&gt;0,DT!AC60*I60+DT!AD60*J60+DT!AE60*K60+DT!AF60*L60+DT!AG60*M60+DT!AH60*N60,"")</f>
        <v>#VALUE!</v>
      </c>
    </row>
    <row r="61" spans="1:15">
      <c r="A61" s="47">
        <v>6</v>
      </c>
      <c r="B61" s="47">
        <v>6</v>
      </c>
      <c r="C61" s="47">
        <v>4</v>
      </c>
      <c r="D61" s="47">
        <v>7</v>
      </c>
      <c r="E61" s="47">
        <v>5</v>
      </c>
      <c r="F61" s="47">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0" t="e">
        <f>IF(G61&gt;0,DT!AC61*I61+DT!AD61*J61+DT!AE61*K61+DT!AF61*L61+DT!AG61*M61+DT!AH61*N61,"")</f>
        <v>#VALUE!</v>
      </c>
    </row>
    <row r="62" spans="1:15">
      <c r="A62" s="47">
        <v>7</v>
      </c>
      <c r="B62" s="47">
        <v>7</v>
      </c>
      <c r="C62" s="47">
        <v>7</v>
      </c>
      <c r="D62" s="47">
        <v>7</v>
      </c>
      <c r="E62" s="47">
        <v>7</v>
      </c>
      <c r="F62" s="47">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0" t="e">
        <f>IF(G62&gt;0,DT!AC62*I62+DT!AD62*J62+DT!AE62*K62+DT!AF62*L62+DT!AG62*M62+DT!AH62*N62,"")</f>
        <v>#VALUE!</v>
      </c>
    </row>
    <row r="63" spans="1:15">
      <c r="A63" s="47">
        <v>7</v>
      </c>
      <c r="B63" s="47">
        <v>7</v>
      </c>
      <c r="C63" s="47">
        <v>7</v>
      </c>
      <c r="D63" s="47">
        <v>7</v>
      </c>
      <c r="E63" s="47">
        <v>6</v>
      </c>
      <c r="F63" s="47">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0" t="e">
        <f>IF(G63&gt;0,DT!AC63*I63+DT!AD63*J63+DT!AE63*K63+DT!AF63*L63+DT!AG63*M63+DT!AH63*N63,"")</f>
        <v>#VALUE!</v>
      </c>
    </row>
    <row r="64" spans="1:15">
      <c r="A64" s="47">
        <v>6</v>
      </c>
      <c r="B64" s="47">
        <v>7</v>
      </c>
      <c r="C64" s="47">
        <v>7</v>
      </c>
      <c r="D64" s="47">
        <v>7</v>
      </c>
      <c r="E64" s="47">
        <v>6</v>
      </c>
      <c r="F64" s="47">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0" t="e">
        <f>IF(G64&gt;0,DT!AC64*I64+DT!AD64*J64+DT!AE64*K64+DT!AF64*L64+DT!AG64*M64+DT!AH64*N64,"")</f>
        <v>#VALUE!</v>
      </c>
    </row>
    <row r="65" spans="1:15">
      <c r="A65" s="47">
        <v>6</v>
      </c>
      <c r="B65" s="47">
        <v>7</v>
      </c>
      <c r="C65" s="47">
        <v>7</v>
      </c>
      <c r="D65" s="47">
        <v>7</v>
      </c>
      <c r="E65" s="47">
        <v>5</v>
      </c>
      <c r="F65" s="47">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0" t="e">
        <f>IF(G65&gt;0,DT!AC65*I65+DT!AD65*J65+DT!AE65*K65+DT!AF65*L65+DT!AG65*M65+DT!AH65*N65,"")</f>
        <v>#VALUE!</v>
      </c>
    </row>
    <row r="66" spans="1:15">
      <c r="A66" s="47">
        <v>5</v>
      </c>
      <c r="B66" s="47">
        <v>5</v>
      </c>
      <c r="C66" s="47">
        <v>4</v>
      </c>
      <c r="D66" s="47">
        <v>4</v>
      </c>
      <c r="E66" s="47">
        <v>4</v>
      </c>
      <c r="F66" s="47">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0" t="e">
        <f>IF(G66&gt;0,DT!AC66*I66+DT!AD66*J66+DT!AE66*K66+DT!AF66*L66+DT!AG66*M66+DT!AH66*N66,"")</f>
        <v>#VALUE!</v>
      </c>
    </row>
    <row r="67" spans="1:15">
      <c r="A67" s="47">
        <v>6</v>
      </c>
      <c r="B67" s="47">
        <v>7</v>
      </c>
      <c r="C67" s="47">
        <v>6</v>
      </c>
      <c r="D67" s="47">
        <v>5</v>
      </c>
      <c r="E67" s="47">
        <v>6</v>
      </c>
      <c r="F67" s="47">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0" t="e">
        <f>IF(G67&gt;0,DT!AC67*I67+DT!AD67*J67+DT!AE67*K67+DT!AF67*L67+DT!AG67*M67+DT!AH67*N67,"")</f>
        <v>#VALUE!</v>
      </c>
    </row>
    <row r="68" spans="1:15">
      <c r="A68" s="47">
        <v>4</v>
      </c>
      <c r="B68" s="47">
        <v>7</v>
      </c>
      <c r="C68" s="47">
        <v>7</v>
      </c>
      <c r="D68" s="47">
        <v>7</v>
      </c>
      <c r="E68" s="47">
        <v>6</v>
      </c>
      <c r="F68" s="47">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0" t="e">
        <f>IF(G68&gt;0,DT!AC68*I68+DT!AD68*J68+DT!AE68*K68+DT!AF68*L68+DT!AG68*M68+DT!AH68*N68,"")</f>
        <v>#VALUE!</v>
      </c>
    </row>
    <row r="69" spans="1:15">
      <c r="A69" s="47">
        <v>4</v>
      </c>
      <c r="B69" s="47">
        <v>7</v>
      </c>
      <c r="C69" s="47">
        <v>7</v>
      </c>
      <c r="D69" s="47">
        <v>6</v>
      </c>
      <c r="E69" s="47">
        <v>4</v>
      </c>
      <c r="F69" s="47">
        <v>4</v>
      </c>
      <c r="G69" s="1">
        <f t="shared" ref="G69:G132" si="16">SUM(A69:F69)</f>
        <v>32</v>
      </c>
      <c r="I69" s="6">
        <f t="shared" si="10"/>
        <v>0.125</v>
      </c>
      <c r="J69" s="6">
        <f t="shared" si="11"/>
        <v>0.21875</v>
      </c>
      <c r="K69" s="6">
        <f t="shared" si="12"/>
        <v>0.21875</v>
      </c>
      <c r="L69" s="6">
        <f t="shared" si="13"/>
        <v>0.1875</v>
      </c>
      <c r="M69" s="6">
        <f t="shared" si="14"/>
        <v>0.125</v>
      </c>
      <c r="N69" s="6">
        <f t="shared" si="15"/>
        <v>0.125</v>
      </c>
      <c r="O69" s="40" t="e">
        <f>IF(G69&gt;0,DT!AC69*I69+DT!AD69*J69+DT!AE69*K69+DT!AF69*L69+DT!AG69*M69+DT!AH69*N69,"")</f>
        <v>#VALUE!</v>
      </c>
    </row>
    <row r="70" spans="1:15">
      <c r="A70" s="47">
        <v>2</v>
      </c>
      <c r="B70" s="47">
        <v>5</v>
      </c>
      <c r="C70" s="47">
        <v>6</v>
      </c>
      <c r="D70" s="47">
        <v>5</v>
      </c>
      <c r="E70" s="47">
        <v>5</v>
      </c>
      <c r="F70" s="47">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0" t="e">
        <f>IF(G70&gt;0,DT!AC70*I70+DT!AD70*J70+DT!AE70*K70+DT!AF70*L70+DT!AG70*M70+DT!AH70*N70,"")</f>
        <v>#VALUE!</v>
      </c>
    </row>
    <row r="71" spans="1:15">
      <c r="A71" s="47">
        <v>3</v>
      </c>
      <c r="B71" s="47">
        <v>7</v>
      </c>
      <c r="C71" s="47">
        <v>7</v>
      </c>
      <c r="D71" s="47">
        <v>7</v>
      </c>
      <c r="E71" s="47">
        <v>1</v>
      </c>
      <c r="F71" s="47">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0" t="e">
        <f>IF(G71&gt;0,DT!AC71*I71+DT!AD71*J71+DT!AE71*K71+DT!AF71*L71+DT!AG71*M71+DT!AH71*N71,"")</f>
        <v>#VALUE!</v>
      </c>
    </row>
    <row r="72" spans="1:15">
      <c r="A72" s="47">
        <v>2</v>
      </c>
      <c r="B72" s="47">
        <v>5</v>
      </c>
      <c r="C72" s="47">
        <v>4</v>
      </c>
      <c r="D72" s="47">
        <v>3</v>
      </c>
      <c r="E72" s="47">
        <v>2</v>
      </c>
      <c r="F72" s="47">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0" t="e">
        <f>IF(G72&gt;0,DT!AC72*I72+DT!AD72*J72+DT!AE72*K72+DT!AF72*L72+DT!AG72*M72+DT!AH72*N72,"")</f>
        <v>#VALUE!</v>
      </c>
    </row>
    <row r="73" spans="1:15">
      <c r="A73" s="47">
        <v>5</v>
      </c>
      <c r="B73" s="47">
        <v>5</v>
      </c>
      <c r="C73" s="47">
        <v>6</v>
      </c>
      <c r="D73" s="47">
        <v>3</v>
      </c>
      <c r="E73" s="47">
        <v>4</v>
      </c>
      <c r="F73" s="47">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0" t="e">
        <f>IF(G73&gt;0,DT!AC73*I73+DT!AD73*J73+DT!AE73*K73+DT!AF73*L73+DT!AG73*M73+DT!AH73*N73,"")</f>
        <v>#VALUE!</v>
      </c>
    </row>
    <row r="74" spans="1:15">
      <c r="A74" s="47">
        <v>6</v>
      </c>
      <c r="B74" s="47">
        <v>6</v>
      </c>
      <c r="C74" s="47">
        <v>7</v>
      </c>
      <c r="D74" s="47">
        <v>7</v>
      </c>
      <c r="E74" s="47">
        <v>6</v>
      </c>
      <c r="F74" s="47">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0" t="e">
        <f>IF(G74&gt;0,DT!AC74*I74+DT!AD74*J74+DT!AE74*K74+DT!AF74*L74+DT!AG74*M74+DT!AH74*N74,"")</f>
        <v>#VALUE!</v>
      </c>
    </row>
    <row r="75" spans="1:15">
      <c r="A75" s="47">
        <v>5</v>
      </c>
      <c r="B75" s="47">
        <v>7</v>
      </c>
      <c r="C75" s="47">
        <v>7</v>
      </c>
      <c r="D75" s="47">
        <v>7</v>
      </c>
      <c r="E75" s="47">
        <v>6</v>
      </c>
      <c r="F75" s="47">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0" t="e">
        <f>IF(G75&gt;0,DT!AC75*I75+DT!AD75*J75+DT!AE75*K75+DT!AF75*L75+DT!AG75*M75+DT!AH75*N75,"")</f>
        <v>#VALUE!</v>
      </c>
    </row>
    <row r="76" spans="1:15">
      <c r="A76" s="47">
        <v>5</v>
      </c>
      <c r="B76" s="47">
        <v>5</v>
      </c>
      <c r="C76" s="47">
        <v>7</v>
      </c>
      <c r="D76" s="47">
        <v>7</v>
      </c>
      <c r="E76" s="47">
        <v>5</v>
      </c>
      <c r="F76" s="47">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0" t="e">
        <f>IF(G76&gt;0,DT!AC76*I76+DT!AD76*J76+DT!AE76*K76+DT!AF76*L76+DT!AG76*M76+DT!AH76*N76,"")</f>
        <v>#VALUE!</v>
      </c>
    </row>
    <row r="77" spans="1:15">
      <c r="A77" s="47">
        <v>7</v>
      </c>
      <c r="B77" s="47">
        <v>6</v>
      </c>
      <c r="C77" s="47">
        <v>7</v>
      </c>
      <c r="D77" s="47">
        <v>6</v>
      </c>
      <c r="E77" s="47">
        <v>6</v>
      </c>
      <c r="F77" s="47">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0" t="e">
        <f>IF(G77&gt;0,DT!AC77*I77+DT!AD77*J77+DT!AE77*K77+DT!AF77*L77+DT!AG77*M77+DT!AH77*N77,"")</f>
        <v>#VALUE!</v>
      </c>
    </row>
    <row r="78" spans="1:15">
      <c r="A78" s="47">
        <v>6</v>
      </c>
      <c r="B78" s="47">
        <v>6</v>
      </c>
      <c r="C78" s="47">
        <v>7</v>
      </c>
      <c r="D78" s="47">
        <v>5</v>
      </c>
      <c r="E78" s="47">
        <v>3</v>
      </c>
      <c r="F78" s="47">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0" t="e">
        <f>IF(G78&gt;0,DT!AC78*I78+DT!AD78*J78+DT!AE78*K78+DT!AF78*L78+DT!AG78*M78+DT!AH78*N78,"")</f>
        <v>#VALUE!</v>
      </c>
    </row>
    <row r="79" spans="1:15">
      <c r="A79" s="47">
        <v>7</v>
      </c>
      <c r="B79" s="47">
        <v>7</v>
      </c>
      <c r="C79" s="47">
        <v>7</v>
      </c>
      <c r="D79" s="47">
        <v>7</v>
      </c>
      <c r="E79" s="47">
        <v>7</v>
      </c>
      <c r="F79" s="47">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0" t="e">
        <f>IF(G79&gt;0,DT!AC79*I79+DT!AD79*J79+DT!AE79*K79+DT!AF79*L79+DT!AG79*M79+DT!AH79*N79,"")</f>
        <v>#VALUE!</v>
      </c>
    </row>
    <row r="80" spans="1:15">
      <c r="A80" s="47">
        <v>5</v>
      </c>
      <c r="B80" s="47">
        <v>6</v>
      </c>
      <c r="C80" s="47">
        <v>7</v>
      </c>
      <c r="D80" s="47">
        <v>5</v>
      </c>
      <c r="E80" s="47">
        <v>5</v>
      </c>
      <c r="F80" s="47">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0" t="e">
        <f>IF(G80&gt;0,DT!AC80*I80+DT!AD80*J80+DT!AE80*K80+DT!AF80*L80+DT!AG80*M80+DT!AH80*N80,"")</f>
        <v>#VALUE!</v>
      </c>
    </row>
    <row r="81" spans="1:15">
      <c r="A81" s="47">
        <v>7</v>
      </c>
      <c r="B81" s="47">
        <v>7</v>
      </c>
      <c r="C81" s="47">
        <v>6</v>
      </c>
      <c r="D81" s="47">
        <v>7</v>
      </c>
      <c r="E81" s="47">
        <v>7</v>
      </c>
      <c r="F81" s="47">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0" t="e">
        <f>IF(G81&gt;0,DT!AC81*I81+DT!AD81*J81+DT!AE81*K81+DT!AF81*L81+DT!AG81*M81+DT!AH81*N81,"")</f>
        <v>#VALUE!</v>
      </c>
    </row>
    <row r="82" spans="1:15">
      <c r="A82" s="47">
        <v>6</v>
      </c>
      <c r="B82" s="47">
        <v>6</v>
      </c>
      <c r="C82" s="47">
        <v>7</v>
      </c>
      <c r="D82" s="47">
        <v>7</v>
      </c>
      <c r="E82" s="47">
        <v>5</v>
      </c>
      <c r="F82" s="47">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0" t="e">
        <f>IF(G82&gt;0,DT!AC82*I82+DT!AD82*J82+DT!AE82*K82+DT!AF82*L82+DT!AG82*M82+DT!AH82*N82,"")</f>
        <v>#VALUE!</v>
      </c>
    </row>
    <row r="83" spans="1:15">
      <c r="A83" s="47">
        <v>5</v>
      </c>
      <c r="B83" s="47">
        <v>4</v>
      </c>
      <c r="C83" s="47">
        <v>6</v>
      </c>
      <c r="D83" s="47">
        <v>6</v>
      </c>
      <c r="E83" s="47">
        <v>4</v>
      </c>
      <c r="F83" s="47">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0" t="e">
        <f>IF(G83&gt;0,DT!AC83*I83+DT!AD83*J83+DT!AE83*K83+DT!AF83*L83+DT!AG83*M83+DT!AH83*N83,"")</f>
        <v>#VALUE!</v>
      </c>
    </row>
    <row r="84" spans="1:15">
      <c r="A84" s="47">
        <v>7</v>
      </c>
      <c r="B84" s="47">
        <v>7</v>
      </c>
      <c r="C84" s="47">
        <v>7</v>
      </c>
      <c r="D84" s="47">
        <v>7</v>
      </c>
      <c r="E84" s="47">
        <v>7</v>
      </c>
      <c r="F84" s="47">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0" t="e">
        <f>IF(G84&gt;0,DT!AC84*I84+DT!AD84*J84+DT!AE84*K84+DT!AF84*L84+DT!AG84*M84+DT!AH84*N84,"")</f>
        <v>#VALUE!</v>
      </c>
    </row>
    <row r="85" spans="1:15">
      <c r="A85" s="47">
        <v>7</v>
      </c>
      <c r="B85" s="47">
        <v>7</v>
      </c>
      <c r="C85" s="47">
        <v>7</v>
      </c>
      <c r="D85" s="47">
        <v>7</v>
      </c>
      <c r="E85" s="47">
        <v>7</v>
      </c>
      <c r="F85" s="47">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0" t="e">
        <f>IF(G85&gt;0,DT!AC85*I85+DT!AD85*J85+DT!AE85*K85+DT!AF85*L85+DT!AG85*M85+DT!AH85*N85,"")</f>
        <v>#VALUE!</v>
      </c>
    </row>
    <row r="86" spans="1:15">
      <c r="A86" s="47">
        <v>7</v>
      </c>
      <c r="B86" s="47">
        <v>6</v>
      </c>
      <c r="C86" s="47">
        <v>6</v>
      </c>
      <c r="D86" s="47">
        <v>7</v>
      </c>
      <c r="E86" s="47">
        <v>5</v>
      </c>
      <c r="F86" s="47">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0" t="e">
        <f>IF(G86&gt;0,DT!AC86*I86+DT!AD86*J86+DT!AE86*K86+DT!AF86*L86+DT!AG86*M86+DT!AH86*N86,"")</f>
        <v>#VALUE!</v>
      </c>
    </row>
    <row r="87" spans="1:15">
      <c r="A87" s="47">
        <v>6</v>
      </c>
      <c r="B87" s="47">
        <v>6</v>
      </c>
      <c r="C87" s="47">
        <v>7</v>
      </c>
      <c r="D87" s="47">
        <v>6</v>
      </c>
      <c r="E87" s="47">
        <v>7</v>
      </c>
      <c r="F87" s="47">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0" t="e">
        <f>IF(G87&gt;0,DT!AC87*I87+DT!AD87*J87+DT!AE87*K87+DT!AF87*L87+DT!AG87*M87+DT!AH87*N87,"")</f>
        <v>#VALUE!</v>
      </c>
    </row>
    <row r="88" spans="1:15">
      <c r="A88" s="47">
        <v>6</v>
      </c>
      <c r="B88" s="47">
        <v>5</v>
      </c>
      <c r="C88" s="47">
        <v>6</v>
      </c>
      <c r="D88" s="47">
        <v>6</v>
      </c>
      <c r="E88" s="47">
        <v>5</v>
      </c>
      <c r="F88" s="47">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0" t="e">
        <f>IF(G88&gt;0,DT!AC88*I88+DT!AD88*J88+DT!AE88*K88+DT!AF88*L88+DT!AG88*M88+DT!AH88*N88,"")</f>
        <v>#VALUE!</v>
      </c>
    </row>
    <row r="89" spans="1:15">
      <c r="A89" s="47">
        <v>7</v>
      </c>
      <c r="B89" s="47">
        <v>7</v>
      </c>
      <c r="C89" s="47">
        <v>7</v>
      </c>
      <c r="D89" s="47">
        <v>7</v>
      </c>
      <c r="E89" s="47">
        <v>7</v>
      </c>
      <c r="F89" s="47">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0" t="e">
        <f>IF(G89&gt;0,DT!AC89*I89+DT!AD89*J89+DT!AE89*K89+DT!AF89*L89+DT!AG89*M89+DT!AH89*N89,"")</f>
        <v>#VALUE!</v>
      </c>
    </row>
    <row r="90" spans="1:15">
      <c r="A90" s="47">
        <v>3</v>
      </c>
      <c r="B90" s="47">
        <v>7</v>
      </c>
      <c r="C90" s="47">
        <v>7</v>
      </c>
      <c r="D90" s="47">
        <v>7</v>
      </c>
      <c r="E90" s="47">
        <v>4</v>
      </c>
      <c r="F90" s="47">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0" t="e">
        <f>IF(G90&gt;0,DT!AC90*I90+DT!AD90*J90+DT!AE90*K90+DT!AF90*L90+DT!AG90*M90+DT!AH90*N90,"")</f>
        <v>#VALUE!</v>
      </c>
    </row>
    <row r="91" spans="1:15">
      <c r="A91" s="47">
        <v>6</v>
      </c>
      <c r="B91" s="47">
        <v>7</v>
      </c>
      <c r="C91" s="47">
        <v>7</v>
      </c>
      <c r="D91" s="47">
        <v>7</v>
      </c>
      <c r="E91" s="47">
        <v>5</v>
      </c>
      <c r="F91" s="47">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0" t="e">
        <f>IF(G91&gt;0,DT!AC91*I91+DT!AD91*J91+DT!AE91*K91+DT!AF91*L91+DT!AG91*M91+DT!AH91*N91,"")</f>
        <v>#VALUE!</v>
      </c>
    </row>
    <row r="92" spans="1:15">
      <c r="A92" s="47">
        <v>7</v>
      </c>
      <c r="B92" s="47">
        <v>7</v>
      </c>
      <c r="C92" s="47">
        <v>7</v>
      </c>
      <c r="D92" s="47">
        <v>7</v>
      </c>
      <c r="E92" s="47">
        <v>5</v>
      </c>
      <c r="F92" s="47">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0" t="e">
        <f>IF(G92&gt;0,DT!AC92*I92+DT!AD92*J92+DT!AE92*K92+DT!AF92*L92+DT!AG92*M92+DT!AH92*N92,"")</f>
        <v>#VALUE!</v>
      </c>
    </row>
    <row r="93" spans="1:15">
      <c r="A93" s="47">
        <v>7</v>
      </c>
      <c r="B93" s="47">
        <v>7</v>
      </c>
      <c r="C93" s="47">
        <v>7</v>
      </c>
      <c r="D93" s="47">
        <v>7</v>
      </c>
      <c r="E93" s="47">
        <v>5</v>
      </c>
      <c r="F93" s="47">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0" t="e">
        <f>IF(G93&gt;0,DT!AC93*I93+DT!AD93*J93+DT!AE93*K93+DT!AF93*L93+DT!AG93*M93+DT!AH93*N93,"")</f>
        <v>#VALUE!</v>
      </c>
    </row>
    <row r="94" spans="1:15">
      <c r="A94" s="47">
        <v>3</v>
      </c>
      <c r="B94" s="47">
        <v>6</v>
      </c>
      <c r="C94" s="47">
        <v>7</v>
      </c>
      <c r="D94" s="47">
        <v>7</v>
      </c>
      <c r="E94" s="47">
        <v>3</v>
      </c>
      <c r="F94" s="47">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0" t="e">
        <f>IF(G94&gt;0,DT!AC94*I94+DT!AD94*J94+DT!AE94*K94+DT!AF94*L94+DT!AG94*M94+DT!AH94*N94,"")</f>
        <v>#VALUE!</v>
      </c>
    </row>
    <row r="95" spans="1:15">
      <c r="A95" s="47">
        <v>7</v>
      </c>
      <c r="B95" s="47">
        <v>7</v>
      </c>
      <c r="C95" s="47">
        <v>7</v>
      </c>
      <c r="D95" s="47">
        <v>7</v>
      </c>
      <c r="E95" s="47">
        <v>7</v>
      </c>
      <c r="F95" s="47">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0" t="e">
        <f>IF(G95&gt;0,DT!AC95*I95+DT!AD95*J95+DT!AE95*K95+DT!AF95*L95+DT!AG95*M95+DT!AH95*N95,"")</f>
        <v>#VALUE!</v>
      </c>
    </row>
    <row r="96" spans="1:15">
      <c r="A96" s="47">
        <v>3</v>
      </c>
      <c r="B96" s="47">
        <v>6</v>
      </c>
      <c r="C96" s="47">
        <v>7</v>
      </c>
      <c r="D96" s="47">
        <v>6</v>
      </c>
      <c r="E96" s="47">
        <v>2</v>
      </c>
      <c r="F96" s="47">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0" t="e">
        <f>IF(G96&gt;0,DT!AC96*I96+DT!AD96*J96+DT!AE96*K96+DT!AF96*L96+DT!AG96*M96+DT!AH96*N96,"")</f>
        <v>#VALUE!</v>
      </c>
    </row>
    <row r="97" spans="1:15">
      <c r="A97" s="47">
        <v>6</v>
      </c>
      <c r="B97" s="47">
        <v>7</v>
      </c>
      <c r="C97" s="47">
        <v>7</v>
      </c>
      <c r="D97" s="47">
        <v>6</v>
      </c>
      <c r="E97" s="47">
        <v>6</v>
      </c>
      <c r="F97" s="47">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0" t="e">
        <f>IF(G97&gt;0,DT!AC97*I97+DT!AD97*J97+DT!AE97*K97+DT!AF97*L97+DT!AG97*M97+DT!AH97*N97,"")</f>
        <v>#VALUE!</v>
      </c>
    </row>
    <row r="98" spans="1:15">
      <c r="A98" s="47">
        <v>7</v>
      </c>
      <c r="B98" s="47">
        <v>7</v>
      </c>
      <c r="C98" s="47">
        <v>7</v>
      </c>
      <c r="D98" s="47">
        <v>7</v>
      </c>
      <c r="E98" s="47">
        <v>4</v>
      </c>
      <c r="F98" s="47">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0" t="e">
        <f>IF(G98&gt;0,DT!AC98*I98+DT!AD98*J98+DT!AE98*K98+DT!AF98*L98+DT!AG98*M98+DT!AH98*N98,"")</f>
        <v>#VALUE!</v>
      </c>
    </row>
    <row r="99" spans="1:15">
      <c r="A99" s="47">
        <v>7</v>
      </c>
      <c r="B99" s="47">
        <v>7</v>
      </c>
      <c r="C99" s="47">
        <v>6</v>
      </c>
      <c r="D99" s="47">
        <v>4</v>
      </c>
      <c r="E99" s="47">
        <v>4</v>
      </c>
      <c r="F99" s="47">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0" t="e">
        <f>IF(G99&gt;0,DT!AC99*I99+DT!AD99*J99+DT!AE99*K99+DT!AF99*L99+DT!AG99*M99+DT!AH99*N99,"")</f>
        <v>#VALUE!</v>
      </c>
    </row>
    <row r="100" spans="1:15">
      <c r="A100" s="47">
        <v>5</v>
      </c>
      <c r="B100" s="47">
        <v>7</v>
      </c>
      <c r="C100" s="47">
        <v>6</v>
      </c>
      <c r="D100" s="47">
        <v>7</v>
      </c>
      <c r="E100" s="47">
        <v>4</v>
      </c>
      <c r="F100" s="47">
        <v>3</v>
      </c>
      <c r="G100" s="1">
        <f t="shared" si="16"/>
        <v>32</v>
      </c>
      <c r="I100" s="6">
        <f t="shared" si="10"/>
        <v>0.15625</v>
      </c>
      <c r="J100" s="6">
        <f t="shared" si="11"/>
        <v>0.21875</v>
      </c>
      <c r="K100" s="6">
        <f t="shared" si="12"/>
        <v>0.1875</v>
      </c>
      <c r="L100" s="6">
        <f t="shared" si="13"/>
        <v>0.21875</v>
      </c>
      <c r="M100" s="6">
        <f t="shared" si="14"/>
        <v>0.125</v>
      </c>
      <c r="N100" s="6">
        <f t="shared" si="15"/>
        <v>9.375E-2</v>
      </c>
      <c r="O100" s="40" t="e">
        <f>IF(G100&gt;0,DT!AC100*I100+DT!AD100*J100+DT!AE100*K100+DT!AF100*L100+DT!AG100*M100+DT!AH100*N100,"")</f>
        <v>#VALUE!</v>
      </c>
    </row>
    <row r="101" spans="1:15">
      <c r="A101" s="47">
        <v>5</v>
      </c>
      <c r="B101" s="47">
        <v>7</v>
      </c>
      <c r="C101" s="47">
        <v>6</v>
      </c>
      <c r="D101" s="47">
        <v>7</v>
      </c>
      <c r="E101" s="47">
        <v>4</v>
      </c>
      <c r="F101" s="47">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0" t="e">
        <f>IF(G101&gt;0,DT!AC101*I101+DT!AD101*J101+DT!AE101*K101+DT!AF101*L101+DT!AG101*M101+DT!AH101*N101,"")</f>
        <v>#VALUE!</v>
      </c>
    </row>
    <row r="102" spans="1:15">
      <c r="A102" s="47">
        <v>6</v>
      </c>
      <c r="B102" s="47">
        <v>3</v>
      </c>
      <c r="C102" s="47">
        <v>7</v>
      </c>
      <c r="D102" s="47">
        <v>5</v>
      </c>
      <c r="E102" s="47">
        <v>6</v>
      </c>
      <c r="F102" s="47">
        <v>5</v>
      </c>
      <c r="G102" s="1">
        <f t="shared" si="16"/>
        <v>32</v>
      </c>
      <c r="I102" s="6">
        <f t="shared" si="10"/>
        <v>0.1875</v>
      </c>
      <c r="J102" s="6">
        <f t="shared" si="11"/>
        <v>9.375E-2</v>
      </c>
      <c r="K102" s="6">
        <f t="shared" si="12"/>
        <v>0.21875</v>
      </c>
      <c r="L102" s="6">
        <f t="shared" si="13"/>
        <v>0.15625</v>
      </c>
      <c r="M102" s="6">
        <f t="shared" si="14"/>
        <v>0.1875</v>
      </c>
      <c r="N102" s="6">
        <f t="shared" si="15"/>
        <v>0.15625</v>
      </c>
      <c r="O102" s="40" t="e">
        <f>IF(G102&gt;0,DT!AC102*I102+DT!AD102*J102+DT!AE102*K102+DT!AF102*L102+DT!AG102*M102+DT!AH102*N102,"")</f>
        <v>#VALUE!</v>
      </c>
    </row>
    <row r="103" spans="1:15">
      <c r="A103" s="47">
        <v>6</v>
      </c>
      <c r="B103" s="47">
        <v>7</v>
      </c>
      <c r="C103" s="47">
        <v>6</v>
      </c>
      <c r="D103" s="47">
        <v>7</v>
      </c>
      <c r="E103" s="47">
        <v>5</v>
      </c>
      <c r="F103" s="47">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0" t="e">
        <f>IF(G103&gt;0,DT!AC103*I103+DT!AD103*J103+DT!AE103*K103+DT!AF103*L103+DT!AG103*M103+DT!AH103*N103,"")</f>
        <v>#VALUE!</v>
      </c>
    </row>
    <row r="104" spans="1:15">
      <c r="A104" s="47">
        <v>5</v>
      </c>
      <c r="B104" s="47">
        <v>7</v>
      </c>
      <c r="C104" s="47">
        <v>7</v>
      </c>
      <c r="D104" s="47">
        <v>7</v>
      </c>
      <c r="E104" s="47">
        <v>3</v>
      </c>
      <c r="F104" s="47">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0" t="e">
        <f>IF(G104&gt;0,DT!AC104*I104+DT!AD104*J104+DT!AE104*K104+DT!AF104*L104+DT!AG104*M104+DT!AH104*N104,"")</f>
        <v>#VALUE!</v>
      </c>
    </row>
    <row r="105" spans="1:15">
      <c r="A105" s="47">
        <v>7</v>
      </c>
      <c r="B105" s="47">
        <v>7</v>
      </c>
      <c r="C105" s="47">
        <v>7</v>
      </c>
      <c r="D105" s="47">
        <v>7</v>
      </c>
      <c r="E105" s="47">
        <v>7</v>
      </c>
      <c r="F105" s="47">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0" t="e">
        <f>IF(G105&gt;0,DT!AC105*I105+DT!AD105*J105+DT!AE105*K105+DT!AF105*L105+DT!AG105*M105+DT!AH105*N105,"")</f>
        <v>#VALUE!</v>
      </c>
    </row>
    <row r="106" spans="1:15">
      <c r="A106" s="47">
        <v>7</v>
      </c>
      <c r="B106" s="47">
        <v>7</v>
      </c>
      <c r="C106" s="47">
        <v>7</v>
      </c>
      <c r="D106" s="47">
        <v>7</v>
      </c>
      <c r="E106" s="47">
        <v>7</v>
      </c>
      <c r="F106" s="47">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0" t="e">
        <f>IF(G106&gt;0,DT!AC106*I106+DT!AD106*J106+DT!AE106*K106+DT!AF106*L106+DT!AG106*M106+DT!AH106*N106,"")</f>
        <v>#VALUE!</v>
      </c>
    </row>
    <row r="107" spans="1:15">
      <c r="A107" s="47">
        <v>6</v>
      </c>
      <c r="B107" s="47">
        <v>7</v>
      </c>
      <c r="C107" s="47">
        <v>7</v>
      </c>
      <c r="D107" s="47">
        <v>6</v>
      </c>
      <c r="E107" s="47">
        <v>5</v>
      </c>
      <c r="F107" s="47">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0" t="e">
        <f>IF(G107&gt;0,DT!AC107*I107+DT!AD107*J107+DT!AE107*K107+DT!AF107*L107+DT!AG107*M107+DT!AH107*N107,"")</f>
        <v>#VALUE!</v>
      </c>
    </row>
    <row r="108" spans="1:15">
      <c r="A108" s="47">
        <v>5</v>
      </c>
      <c r="B108" s="47">
        <v>7</v>
      </c>
      <c r="C108" s="47">
        <v>7</v>
      </c>
      <c r="D108" s="47">
        <v>5</v>
      </c>
      <c r="E108" s="47">
        <v>4</v>
      </c>
      <c r="F108" s="47">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0" t="e">
        <f>IF(G108&gt;0,DT!AC108*I108+DT!AD108*J108+DT!AE108*K108+DT!AF108*L108+DT!AG108*M108+DT!AH108*N108,"")</f>
        <v>#VALUE!</v>
      </c>
    </row>
    <row r="109" spans="1:15">
      <c r="A109" s="47">
        <v>5</v>
      </c>
      <c r="B109" s="47">
        <v>7</v>
      </c>
      <c r="C109" s="47">
        <v>6</v>
      </c>
      <c r="D109" s="47">
        <v>7</v>
      </c>
      <c r="E109" s="47">
        <v>6</v>
      </c>
      <c r="F109" s="47">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0" t="e">
        <f>IF(G109&gt;0,DT!AC109*I109+DT!AD109*J109+DT!AE109*K109+DT!AF109*L109+DT!AG109*M109+DT!AH109*N109,"")</f>
        <v>#VALUE!</v>
      </c>
    </row>
    <row r="110" spans="1:15">
      <c r="A110" s="47">
        <v>2</v>
      </c>
      <c r="B110" s="47">
        <v>7</v>
      </c>
      <c r="C110" s="47">
        <v>7</v>
      </c>
      <c r="D110" s="47">
        <v>7</v>
      </c>
      <c r="E110" s="47">
        <v>5</v>
      </c>
      <c r="F110" s="47">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0" t="e">
        <f>IF(G110&gt;0,DT!AC110*I110+DT!AD110*J110+DT!AE110*K110+DT!AF110*L110+DT!AG110*M110+DT!AH110*N110,"")</f>
        <v>#VALUE!</v>
      </c>
    </row>
    <row r="111" spans="1:15">
      <c r="A111" s="47">
        <v>3</v>
      </c>
      <c r="B111" s="47">
        <v>7</v>
      </c>
      <c r="C111" s="47">
        <v>7</v>
      </c>
      <c r="D111" s="47">
        <v>5</v>
      </c>
      <c r="E111" s="47">
        <v>4</v>
      </c>
      <c r="F111" s="47">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0" t="e">
        <f>IF(G111&gt;0,DT!AC111*I111+DT!AD111*J111+DT!AE111*K111+DT!AF111*L111+DT!AG111*M111+DT!AH111*N111,"")</f>
        <v>#VALUE!</v>
      </c>
    </row>
    <row r="112" spans="1:15">
      <c r="A112" s="47">
        <v>6</v>
      </c>
      <c r="B112" s="47">
        <v>7</v>
      </c>
      <c r="C112" s="47">
        <v>7</v>
      </c>
      <c r="D112" s="47">
        <v>6</v>
      </c>
      <c r="E112" s="47">
        <v>5</v>
      </c>
      <c r="F112" s="47">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0" t="e">
        <f>IF(G112&gt;0,DT!AC112*I112+DT!AD112*J112+DT!AE112*K112+DT!AF112*L112+DT!AG112*M112+DT!AH112*N112,"")</f>
        <v>#VALUE!</v>
      </c>
    </row>
    <row r="113" spans="1:15">
      <c r="A113" s="47">
        <v>6</v>
      </c>
      <c r="B113" s="47">
        <v>6</v>
      </c>
      <c r="C113" s="47">
        <v>6</v>
      </c>
      <c r="D113" s="47">
        <v>5</v>
      </c>
      <c r="E113" s="47">
        <v>6</v>
      </c>
      <c r="F113" s="47">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0" t="e">
        <f>IF(G113&gt;0,DT!AC113*I113+DT!AD113*J113+DT!AE113*K113+DT!AF113*L113+DT!AG113*M113+DT!AH113*N113,"")</f>
        <v>#VALUE!</v>
      </c>
    </row>
    <row r="114" spans="1:15">
      <c r="A114" s="47">
        <v>7</v>
      </c>
      <c r="B114" s="47">
        <v>5</v>
      </c>
      <c r="C114" s="47">
        <v>7</v>
      </c>
      <c r="D114" s="47">
        <v>7</v>
      </c>
      <c r="E114" s="47">
        <v>7</v>
      </c>
      <c r="F114" s="47">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0" t="e">
        <f>IF(G114&gt;0,DT!AC114*I114+DT!AD114*J114+DT!AE114*K114+DT!AF114*L114+DT!AG114*M114+DT!AH114*N114,"")</f>
        <v>#VALUE!</v>
      </c>
    </row>
    <row r="115" spans="1:15">
      <c r="A115" s="47">
        <v>7</v>
      </c>
      <c r="B115" s="47">
        <v>5</v>
      </c>
      <c r="C115" s="47">
        <v>7</v>
      </c>
      <c r="D115" s="47">
        <v>7</v>
      </c>
      <c r="E115" s="47">
        <v>7</v>
      </c>
      <c r="F115" s="47">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0" t="e">
        <f>IF(G115&gt;0,DT!AC115*I115+DT!AD115*J115+DT!AE115*K115+DT!AF115*L115+DT!AG115*M115+DT!AH115*N115,"")</f>
        <v>#VALUE!</v>
      </c>
    </row>
    <row r="116" spans="1:15">
      <c r="A116" s="47">
        <v>5</v>
      </c>
      <c r="B116" s="47">
        <v>7</v>
      </c>
      <c r="C116" s="47">
        <v>7</v>
      </c>
      <c r="D116" s="47">
        <v>6</v>
      </c>
      <c r="E116" s="47">
        <v>2</v>
      </c>
      <c r="F116" s="47">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0" t="e">
        <f>IF(G116&gt;0,DT!AC116*I116+DT!AD116*J116+DT!AE116*K116+DT!AF116*L116+DT!AG116*M116+DT!AH116*N116,"")</f>
        <v>#VALUE!</v>
      </c>
    </row>
    <row r="117" spans="1:15">
      <c r="A117" s="47">
        <v>6</v>
      </c>
      <c r="B117" s="47">
        <v>7</v>
      </c>
      <c r="C117" s="47">
        <v>7</v>
      </c>
      <c r="D117" s="47">
        <v>7</v>
      </c>
      <c r="E117" s="47">
        <v>6</v>
      </c>
      <c r="F117" s="47">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0" t="e">
        <f>IF(G117&gt;0,DT!AC117*I117+DT!AD117*J117+DT!AE117*K117+DT!AF117*L117+DT!AG117*M117+DT!AH117*N117,"")</f>
        <v>#VALUE!</v>
      </c>
    </row>
    <row r="118" spans="1:15">
      <c r="A118" s="47">
        <v>4</v>
      </c>
      <c r="B118" s="47">
        <v>5</v>
      </c>
      <c r="C118" s="47">
        <v>5</v>
      </c>
      <c r="D118" s="47">
        <v>4</v>
      </c>
      <c r="E118" s="47">
        <v>3</v>
      </c>
      <c r="F118" s="47">
        <v>4</v>
      </c>
      <c r="G118" s="1">
        <f t="shared" si="16"/>
        <v>25</v>
      </c>
      <c r="I118" s="6">
        <f t="shared" si="17"/>
        <v>0.16</v>
      </c>
      <c r="J118" s="6">
        <f t="shared" si="18"/>
        <v>0.2</v>
      </c>
      <c r="K118" s="6">
        <f t="shared" si="19"/>
        <v>0.2</v>
      </c>
      <c r="L118" s="6">
        <f t="shared" si="20"/>
        <v>0.16</v>
      </c>
      <c r="M118" s="6">
        <f t="shared" si="21"/>
        <v>0.12</v>
      </c>
      <c r="N118" s="6">
        <f t="shared" si="22"/>
        <v>0.16</v>
      </c>
      <c r="O118" s="40" t="e">
        <f>IF(G118&gt;0,DT!AC118*I118+DT!AD118*J118+DT!AE118*K118+DT!AF118*L118+DT!AG118*M118+DT!AH118*N118,"")</f>
        <v>#VALUE!</v>
      </c>
    </row>
    <row r="119" spans="1:15">
      <c r="A119" s="47">
        <v>5</v>
      </c>
      <c r="B119" s="47">
        <v>7</v>
      </c>
      <c r="C119" s="47">
        <v>7</v>
      </c>
      <c r="D119" s="47">
        <v>5</v>
      </c>
      <c r="E119" s="47">
        <v>3</v>
      </c>
      <c r="F119" s="47">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0" t="e">
        <f>IF(G119&gt;0,DT!AC119*I119+DT!AD119*J119+DT!AE119*K119+DT!AF119*L119+DT!AG119*M119+DT!AH119*N119,"")</f>
        <v>#VALUE!</v>
      </c>
    </row>
    <row r="120" spans="1:15">
      <c r="A120" s="47">
        <v>5</v>
      </c>
      <c r="B120" s="47">
        <v>6</v>
      </c>
      <c r="C120" s="47">
        <v>6</v>
      </c>
      <c r="D120" s="47">
        <v>6</v>
      </c>
      <c r="E120" s="47">
        <v>5</v>
      </c>
      <c r="F120" s="47">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0" t="e">
        <f>IF(G120&gt;0,DT!AC120*I120+DT!AD120*J120+DT!AE120*K120+DT!AF120*L120+DT!AG120*M120+DT!AH120*N120,"")</f>
        <v>#VALUE!</v>
      </c>
    </row>
    <row r="121" spans="1:15">
      <c r="A121" s="47">
        <v>7</v>
      </c>
      <c r="B121" s="47">
        <v>7</v>
      </c>
      <c r="C121" s="47">
        <v>7</v>
      </c>
      <c r="D121" s="47">
        <v>7</v>
      </c>
      <c r="E121" s="47">
        <v>7</v>
      </c>
      <c r="F121" s="47">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0" t="e">
        <f>IF(G121&gt;0,DT!AC121*I121+DT!AD121*J121+DT!AE121*K121+DT!AF121*L121+DT!AG121*M121+DT!AH121*N121,"")</f>
        <v>#VALUE!</v>
      </c>
    </row>
    <row r="122" spans="1:15">
      <c r="A122" s="47">
        <v>6</v>
      </c>
      <c r="B122" s="47">
        <v>5</v>
      </c>
      <c r="C122" s="47">
        <v>6</v>
      </c>
      <c r="D122" s="47">
        <v>6</v>
      </c>
      <c r="E122" s="47">
        <v>6</v>
      </c>
      <c r="F122" s="47">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0" t="e">
        <f>IF(G122&gt;0,DT!AC122*I122+DT!AD122*J122+DT!AE122*K122+DT!AF122*L122+DT!AG122*M122+DT!AH122*N122,"")</f>
        <v>#VALUE!</v>
      </c>
    </row>
    <row r="123" spans="1:15">
      <c r="A123" s="47">
        <v>5</v>
      </c>
      <c r="B123" s="47">
        <v>5</v>
      </c>
      <c r="C123" s="47">
        <v>6</v>
      </c>
      <c r="D123" s="47">
        <v>5</v>
      </c>
      <c r="E123" s="47">
        <v>4</v>
      </c>
      <c r="F123" s="47">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0" t="e">
        <f>IF(G123&gt;0,DT!AC123*I123+DT!AD123*J123+DT!AE123*K123+DT!AF123*L123+DT!AG123*M123+DT!AH123*N123,"")</f>
        <v>#VALUE!</v>
      </c>
    </row>
    <row r="124" spans="1:15">
      <c r="A124" s="47">
        <v>6</v>
      </c>
      <c r="B124" s="47">
        <v>6</v>
      </c>
      <c r="C124" s="47">
        <v>7</v>
      </c>
      <c r="D124" s="47">
        <v>6</v>
      </c>
      <c r="E124" s="47">
        <v>6</v>
      </c>
      <c r="F124" s="47">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0" t="e">
        <f>IF(G124&gt;0,DT!AC124*I124+DT!AD124*J124+DT!AE124*K124+DT!AF124*L124+DT!AG124*M124+DT!AH124*N124,"")</f>
        <v>#VALUE!</v>
      </c>
    </row>
    <row r="125" spans="1:15">
      <c r="A125" s="47">
        <v>5</v>
      </c>
      <c r="B125" s="47">
        <v>7</v>
      </c>
      <c r="C125" s="47">
        <v>7</v>
      </c>
      <c r="D125" s="47">
        <v>7</v>
      </c>
      <c r="E125" s="47">
        <v>4</v>
      </c>
      <c r="F125" s="47">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0" t="e">
        <f>IF(G125&gt;0,DT!AC125*I125+DT!AD125*J125+DT!AE125*K125+DT!AF125*L125+DT!AG125*M125+DT!AH125*N125,"")</f>
        <v>#VALUE!</v>
      </c>
    </row>
    <row r="126" spans="1:15">
      <c r="A126" s="47">
        <v>7</v>
      </c>
      <c r="B126" s="47">
        <v>7</v>
      </c>
      <c r="C126" s="47">
        <v>7</v>
      </c>
      <c r="D126" s="47">
        <v>5</v>
      </c>
      <c r="E126" s="47">
        <v>7</v>
      </c>
      <c r="F126" s="47">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0" t="e">
        <f>IF(G126&gt;0,DT!AC126*I126+DT!AD126*J126+DT!AE126*K126+DT!AF126*L126+DT!AG126*M126+DT!AH126*N126,"")</f>
        <v>#VALUE!</v>
      </c>
    </row>
    <row r="127" spans="1:15">
      <c r="A127" s="47">
        <v>5</v>
      </c>
      <c r="B127" s="47">
        <v>7</v>
      </c>
      <c r="C127" s="47">
        <v>4</v>
      </c>
      <c r="D127" s="47">
        <v>7</v>
      </c>
      <c r="E127" s="47">
        <v>3</v>
      </c>
      <c r="F127" s="47">
        <v>6</v>
      </c>
      <c r="G127" s="1">
        <f t="shared" si="16"/>
        <v>32</v>
      </c>
      <c r="I127" s="6">
        <f t="shared" si="17"/>
        <v>0.15625</v>
      </c>
      <c r="J127" s="6">
        <f t="shared" si="18"/>
        <v>0.21875</v>
      </c>
      <c r="K127" s="6">
        <f t="shared" si="19"/>
        <v>0.125</v>
      </c>
      <c r="L127" s="6">
        <f t="shared" si="20"/>
        <v>0.21875</v>
      </c>
      <c r="M127" s="6">
        <f t="shared" si="21"/>
        <v>9.375E-2</v>
      </c>
      <c r="N127" s="6">
        <f t="shared" si="22"/>
        <v>0.1875</v>
      </c>
      <c r="O127" s="40" t="e">
        <f>IF(G127&gt;0,DT!AC127*I127+DT!AD127*J127+DT!AE127*K127+DT!AF127*L127+DT!AG127*M127+DT!AH127*N127,"")</f>
        <v>#VALUE!</v>
      </c>
    </row>
    <row r="128" spans="1:15">
      <c r="A128" s="47">
        <v>5</v>
      </c>
      <c r="B128" s="47">
        <v>6</v>
      </c>
      <c r="C128" s="47">
        <v>5</v>
      </c>
      <c r="D128" s="47">
        <v>6</v>
      </c>
      <c r="E128" s="47">
        <v>4</v>
      </c>
      <c r="F128" s="47">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0" t="e">
        <f>IF(G128&gt;0,DT!AC128*I128+DT!AD128*J128+DT!AE128*K128+DT!AF128*L128+DT!AG128*M128+DT!AH128*N128,"")</f>
        <v>#VALUE!</v>
      </c>
    </row>
    <row r="129" spans="1:15">
      <c r="A129" s="47">
        <v>5</v>
      </c>
      <c r="B129" s="47">
        <v>7</v>
      </c>
      <c r="C129" s="47">
        <v>7</v>
      </c>
      <c r="D129" s="47">
        <v>7</v>
      </c>
      <c r="E129" s="47">
        <v>3</v>
      </c>
      <c r="F129" s="47">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0" t="e">
        <f>IF(G129&gt;0,DT!AC129*I129+DT!AD129*J129+DT!AE129*K129+DT!AF129*L129+DT!AG129*M129+DT!AH129*N129,"")</f>
        <v>#VALUE!</v>
      </c>
    </row>
    <row r="130" spans="1:15">
      <c r="A130" s="47">
        <v>7</v>
      </c>
      <c r="B130" s="47">
        <v>7</v>
      </c>
      <c r="C130" s="47">
        <v>4</v>
      </c>
      <c r="D130" s="47">
        <v>5</v>
      </c>
      <c r="E130" s="47">
        <v>3</v>
      </c>
      <c r="F130" s="47">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0" t="e">
        <f>IF(G130&gt;0,DT!AC130*I130+DT!AD130*J130+DT!AE130*K130+DT!AF130*L130+DT!AG130*M130+DT!AH130*N130,"")</f>
        <v>#VALUE!</v>
      </c>
    </row>
    <row r="131" spans="1:15">
      <c r="A131" s="47">
        <v>4</v>
      </c>
      <c r="B131" s="47">
        <v>3</v>
      </c>
      <c r="C131" s="47">
        <v>6</v>
      </c>
      <c r="D131" s="47">
        <v>5</v>
      </c>
      <c r="E131" s="47">
        <v>5</v>
      </c>
      <c r="F131" s="47">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0" t="e">
        <f>IF(G131&gt;0,DT!AC131*I131+DT!AD131*J131+DT!AE131*K131+DT!AF131*L131+DT!AG131*M131+DT!AH131*N131,"")</f>
        <v>#VALUE!</v>
      </c>
    </row>
    <row r="132" spans="1:15">
      <c r="A132" s="47">
        <v>5</v>
      </c>
      <c r="B132" s="47">
        <v>7</v>
      </c>
      <c r="C132" s="47">
        <v>7</v>
      </c>
      <c r="D132" s="47">
        <v>7</v>
      </c>
      <c r="E132" s="47">
        <v>6</v>
      </c>
      <c r="F132" s="47">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0" t="e">
        <f>IF(G132&gt;0,DT!AC132*I132+DT!AD132*J132+DT!AE132*K132+DT!AF132*L132+DT!AG132*M132+DT!AH132*N132,"")</f>
        <v>#VALUE!</v>
      </c>
    </row>
    <row r="133" spans="1:15">
      <c r="A133" s="47">
        <v>7</v>
      </c>
      <c r="B133" s="47">
        <v>7</v>
      </c>
      <c r="C133" s="47">
        <v>7</v>
      </c>
      <c r="D133" s="47">
        <v>7</v>
      </c>
      <c r="E133" s="47">
        <v>3</v>
      </c>
      <c r="F133" s="47">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0" t="e">
        <f>IF(G133&gt;0,DT!AC133*I133+DT!AD133*J133+DT!AE133*K133+DT!AF133*L133+DT!AG133*M133+DT!AH133*N133,"")</f>
        <v>#VALUE!</v>
      </c>
    </row>
    <row r="134" spans="1:15">
      <c r="A134" s="47">
        <v>5</v>
      </c>
      <c r="B134" s="47">
        <v>5</v>
      </c>
      <c r="C134" s="47">
        <v>6</v>
      </c>
      <c r="D134" s="47">
        <v>7</v>
      </c>
      <c r="E134" s="47">
        <v>5</v>
      </c>
      <c r="F134" s="47">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0" t="e">
        <f>IF(G134&gt;0,DT!AC134*I134+DT!AD134*J134+DT!AE134*K134+DT!AF134*L134+DT!AG134*M134+DT!AH134*N134,"")</f>
        <v>#VALUE!</v>
      </c>
    </row>
    <row r="135" spans="1:15">
      <c r="A135" s="47">
        <v>5</v>
      </c>
      <c r="B135" s="47">
        <v>6</v>
      </c>
      <c r="C135" s="47">
        <v>5</v>
      </c>
      <c r="D135" s="47">
        <v>5</v>
      </c>
      <c r="E135" s="47">
        <v>6</v>
      </c>
      <c r="F135" s="47">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0" t="e">
        <f>IF(G135&gt;0,DT!AC135*I135+DT!AD135*J135+DT!AE135*K135+DT!AF135*L135+DT!AG135*M135+DT!AH135*N135,"")</f>
        <v>#VALUE!</v>
      </c>
    </row>
    <row r="136" spans="1:15">
      <c r="A136" s="47">
        <v>3</v>
      </c>
      <c r="B136" s="47">
        <v>6</v>
      </c>
      <c r="C136" s="47">
        <v>6</v>
      </c>
      <c r="D136" s="47">
        <v>6</v>
      </c>
      <c r="E136" s="47">
        <v>3</v>
      </c>
      <c r="F136" s="47">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0" t="e">
        <f>IF(G136&gt;0,DT!AC136*I136+DT!AD136*J136+DT!AE136*K136+DT!AF136*L136+DT!AG136*M136+DT!AH136*N136,"")</f>
        <v>#VALUE!</v>
      </c>
    </row>
    <row r="137" spans="1:15">
      <c r="A137" s="47">
        <v>7</v>
      </c>
      <c r="B137" s="47">
        <v>7</v>
      </c>
      <c r="C137" s="47">
        <v>7</v>
      </c>
      <c r="D137" s="47">
        <v>7</v>
      </c>
      <c r="E137" s="47">
        <v>5</v>
      </c>
      <c r="F137" s="47">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0" t="e">
        <f>IF(G137&gt;0,DT!AC137*I137+DT!AD137*J137+DT!AE137*K137+DT!AF137*L137+DT!AG137*M137+DT!AH137*N137,"")</f>
        <v>#VALUE!</v>
      </c>
    </row>
    <row r="138" spans="1:15">
      <c r="A138" s="47">
        <v>6</v>
      </c>
      <c r="B138" s="47">
        <v>7</v>
      </c>
      <c r="C138" s="47">
        <v>7</v>
      </c>
      <c r="D138" s="47">
        <v>6</v>
      </c>
      <c r="E138" s="47">
        <v>5</v>
      </c>
      <c r="F138" s="47">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0" t="e">
        <f>IF(G138&gt;0,DT!AC138*I138+DT!AD138*J138+DT!AE138*K138+DT!AF138*L138+DT!AG138*M138+DT!AH138*N138,"")</f>
        <v>#VALUE!</v>
      </c>
    </row>
    <row r="139" spans="1:15">
      <c r="A139" s="47">
        <v>5</v>
      </c>
      <c r="B139" s="47">
        <v>6</v>
      </c>
      <c r="C139" s="47">
        <v>6</v>
      </c>
      <c r="D139" s="47">
        <v>7</v>
      </c>
      <c r="E139" s="47">
        <v>4</v>
      </c>
      <c r="F139" s="47">
        <v>4</v>
      </c>
      <c r="G139" s="1">
        <f t="shared" si="23"/>
        <v>32</v>
      </c>
      <c r="I139" s="6">
        <f t="shared" si="17"/>
        <v>0.15625</v>
      </c>
      <c r="J139" s="6">
        <f t="shared" si="18"/>
        <v>0.1875</v>
      </c>
      <c r="K139" s="6">
        <f t="shared" si="19"/>
        <v>0.1875</v>
      </c>
      <c r="L139" s="6">
        <f t="shared" si="20"/>
        <v>0.21875</v>
      </c>
      <c r="M139" s="6">
        <f t="shared" si="21"/>
        <v>0.125</v>
      </c>
      <c r="N139" s="6">
        <f t="shared" si="22"/>
        <v>0.125</v>
      </c>
      <c r="O139" s="40" t="e">
        <f>IF(G139&gt;0,DT!AC139*I139+DT!AD139*J139+DT!AE139*K139+DT!AF139*L139+DT!AG139*M139+DT!AH139*N139,"")</f>
        <v>#VALUE!</v>
      </c>
    </row>
    <row r="140" spans="1:15">
      <c r="A140" s="47">
        <v>5</v>
      </c>
      <c r="B140" s="47">
        <v>5</v>
      </c>
      <c r="C140" s="47">
        <v>6</v>
      </c>
      <c r="D140" s="47">
        <v>4</v>
      </c>
      <c r="E140" s="47">
        <v>5</v>
      </c>
      <c r="F140" s="47">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0" t="e">
        <f>IF(G140&gt;0,DT!AC140*I140+DT!AD140*J140+DT!AE140*K140+DT!AF140*L140+DT!AG140*M140+DT!AH140*N140,"")</f>
        <v>#VALUE!</v>
      </c>
    </row>
    <row r="141" spans="1:15">
      <c r="A141" s="47">
        <v>6</v>
      </c>
      <c r="B141" s="47">
        <v>7</v>
      </c>
      <c r="C141" s="47">
        <v>7</v>
      </c>
      <c r="D141" s="47">
        <v>6</v>
      </c>
      <c r="E141" s="47">
        <v>5</v>
      </c>
      <c r="F141" s="47">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0" t="e">
        <f>IF(G141&gt;0,DT!AC141*I141+DT!AD141*J141+DT!AE141*K141+DT!AF141*L141+DT!AG141*M141+DT!AH141*N141,"")</f>
        <v>#VALUE!</v>
      </c>
    </row>
    <row r="142" spans="1:15">
      <c r="A142" s="47">
        <v>7</v>
      </c>
      <c r="B142" s="47">
        <v>4</v>
      </c>
      <c r="C142" s="47">
        <v>7</v>
      </c>
      <c r="D142" s="47">
        <v>5</v>
      </c>
      <c r="E142" s="47">
        <v>5</v>
      </c>
      <c r="F142" s="47">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0" t="e">
        <f>IF(G142&gt;0,DT!AC142*I142+DT!AD142*J142+DT!AE142*K142+DT!AF142*L142+DT!AG142*M142+DT!AH142*N142,"")</f>
        <v>#VALUE!</v>
      </c>
    </row>
    <row r="143" spans="1:15">
      <c r="A143" s="47">
        <v>5</v>
      </c>
      <c r="B143" s="47">
        <v>6</v>
      </c>
      <c r="C143" s="47">
        <v>7</v>
      </c>
      <c r="D143" s="47">
        <v>7</v>
      </c>
      <c r="E143" s="47">
        <v>5</v>
      </c>
      <c r="F143" s="47">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0" t="e">
        <f>IF(G143&gt;0,DT!AC143*I143+DT!AD143*J143+DT!AE143*K143+DT!AF143*L143+DT!AG143*M143+DT!AH143*N143,"")</f>
        <v>#VALUE!</v>
      </c>
    </row>
    <row r="144" spans="1:15">
      <c r="A144" s="47">
        <v>6</v>
      </c>
      <c r="B144" s="47">
        <v>7</v>
      </c>
      <c r="C144" s="47">
        <v>6</v>
      </c>
      <c r="D144" s="47">
        <v>6</v>
      </c>
      <c r="E144" s="47">
        <v>6</v>
      </c>
      <c r="F144" s="47">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0" t="e">
        <f>IF(G144&gt;0,DT!AC144*I144+DT!AD144*J144+DT!AE144*K144+DT!AF144*L144+DT!AG144*M144+DT!AH144*N144,"")</f>
        <v>#VALUE!</v>
      </c>
    </row>
    <row r="145" spans="1:15">
      <c r="A145" s="47">
        <v>6</v>
      </c>
      <c r="B145" s="47">
        <v>4</v>
      </c>
      <c r="C145" s="47">
        <v>6</v>
      </c>
      <c r="D145" s="47">
        <v>6</v>
      </c>
      <c r="E145" s="47">
        <v>5</v>
      </c>
      <c r="F145" s="47">
        <v>5</v>
      </c>
      <c r="G145" s="1">
        <f t="shared" si="23"/>
        <v>32</v>
      </c>
      <c r="I145" s="6">
        <f t="shared" si="17"/>
        <v>0.1875</v>
      </c>
      <c r="J145" s="6">
        <f t="shared" si="18"/>
        <v>0.125</v>
      </c>
      <c r="K145" s="6">
        <f t="shared" si="19"/>
        <v>0.1875</v>
      </c>
      <c r="L145" s="6">
        <f t="shared" si="20"/>
        <v>0.1875</v>
      </c>
      <c r="M145" s="6">
        <f t="shared" si="21"/>
        <v>0.15625</v>
      </c>
      <c r="N145" s="6">
        <f t="shared" si="22"/>
        <v>0.15625</v>
      </c>
      <c r="O145" s="40" t="e">
        <f>IF(G145&gt;0,DT!AC145*I145+DT!AD145*J145+DT!AE145*K145+DT!AF145*L145+DT!AG145*M145+DT!AH145*N145,"")</f>
        <v>#VALUE!</v>
      </c>
    </row>
    <row r="146" spans="1:15">
      <c r="A146" s="47">
        <v>6</v>
      </c>
      <c r="B146" s="47">
        <v>5</v>
      </c>
      <c r="C146" s="47">
        <v>6</v>
      </c>
      <c r="D146" s="47">
        <v>4</v>
      </c>
      <c r="E146" s="47">
        <v>6</v>
      </c>
      <c r="F146" s="47">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0" t="e">
        <f>IF(G146&gt;0,DT!AC146*I146+DT!AD146*J146+DT!AE146*K146+DT!AF146*L146+DT!AG146*M146+DT!AH146*N146,"")</f>
        <v>#VALUE!</v>
      </c>
    </row>
    <row r="147" spans="1:15">
      <c r="A147" s="47">
        <v>7</v>
      </c>
      <c r="B147" s="47">
        <v>6</v>
      </c>
      <c r="C147" s="47">
        <v>7</v>
      </c>
      <c r="D147" s="47">
        <v>7</v>
      </c>
      <c r="E147" s="47">
        <v>1</v>
      </c>
      <c r="F147" s="47">
        <v>4</v>
      </c>
      <c r="G147" s="1">
        <f t="shared" si="23"/>
        <v>32</v>
      </c>
      <c r="I147" s="6">
        <f t="shared" si="17"/>
        <v>0.21875</v>
      </c>
      <c r="J147" s="6">
        <f t="shared" si="18"/>
        <v>0.1875</v>
      </c>
      <c r="K147" s="6">
        <f t="shared" si="19"/>
        <v>0.21875</v>
      </c>
      <c r="L147" s="6">
        <f t="shared" si="20"/>
        <v>0.21875</v>
      </c>
      <c r="M147" s="6">
        <f t="shared" si="21"/>
        <v>3.125E-2</v>
      </c>
      <c r="N147" s="6">
        <f t="shared" si="22"/>
        <v>0.125</v>
      </c>
      <c r="O147" s="40" t="e">
        <f>IF(G147&gt;0,DT!AC147*I147+DT!AD147*J147+DT!AE147*K147+DT!AF147*L147+DT!AG147*M147+DT!AH147*N147,"")</f>
        <v>#VALUE!</v>
      </c>
    </row>
    <row r="148" spans="1:15">
      <c r="A148" s="47">
        <v>6</v>
      </c>
      <c r="B148" s="47">
        <v>6</v>
      </c>
      <c r="C148" s="47">
        <v>7</v>
      </c>
      <c r="D148" s="47">
        <v>6</v>
      </c>
      <c r="E148" s="47">
        <v>4</v>
      </c>
      <c r="F148" s="47">
        <v>3</v>
      </c>
      <c r="G148" s="1">
        <f t="shared" si="23"/>
        <v>32</v>
      </c>
      <c r="I148" s="6">
        <f t="shared" si="17"/>
        <v>0.1875</v>
      </c>
      <c r="J148" s="6">
        <f t="shared" si="18"/>
        <v>0.1875</v>
      </c>
      <c r="K148" s="6">
        <f t="shared" si="19"/>
        <v>0.21875</v>
      </c>
      <c r="L148" s="6">
        <f t="shared" si="20"/>
        <v>0.1875</v>
      </c>
      <c r="M148" s="6">
        <f t="shared" si="21"/>
        <v>0.125</v>
      </c>
      <c r="N148" s="6">
        <f t="shared" si="22"/>
        <v>9.375E-2</v>
      </c>
      <c r="O148" s="40" t="e">
        <f>IF(G148&gt;0,DT!AC148*I148+DT!AD148*J148+DT!AE148*K148+DT!AF148*L148+DT!AG148*M148+DT!AH148*N148,"")</f>
        <v>#VALUE!</v>
      </c>
    </row>
    <row r="149" spans="1:15">
      <c r="A149" s="47">
        <v>6</v>
      </c>
      <c r="B149" s="47">
        <v>6</v>
      </c>
      <c r="C149" s="47">
        <v>7</v>
      </c>
      <c r="D149" s="47">
        <v>7</v>
      </c>
      <c r="E149" s="47">
        <v>5</v>
      </c>
      <c r="F149" s="47">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0" t="e">
        <f>IF(G149&gt;0,DT!AC149*I149+DT!AD149*J149+DT!AE149*K149+DT!AF149*L149+DT!AG149*M149+DT!AH149*N149,"")</f>
        <v>#VALUE!</v>
      </c>
    </row>
    <row r="150" spans="1:15">
      <c r="A150" s="47">
        <v>5</v>
      </c>
      <c r="B150" s="47">
        <v>7</v>
      </c>
      <c r="C150" s="47">
        <v>7</v>
      </c>
      <c r="D150" s="47">
        <v>7</v>
      </c>
      <c r="E150" s="47">
        <v>5</v>
      </c>
      <c r="F150" s="47">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0" t="e">
        <f>IF(G150&gt;0,DT!AC150*I150+DT!AD150*J150+DT!AE150*K150+DT!AF150*L150+DT!AG150*M150+DT!AH150*N150,"")</f>
        <v>#VALUE!</v>
      </c>
    </row>
    <row r="151" spans="1:15">
      <c r="A151" s="47">
        <v>6</v>
      </c>
      <c r="B151" s="47">
        <v>7</v>
      </c>
      <c r="C151" s="47">
        <v>7</v>
      </c>
      <c r="D151" s="47">
        <v>5</v>
      </c>
      <c r="E151" s="47">
        <v>6</v>
      </c>
      <c r="F151" s="47">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0" t="e">
        <f>IF(G151&gt;0,DT!AC151*I151+DT!AD151*J151+DT!AE151*K151+DT!AF151*L151+DT!AG151*M151+DT!AH151*N151,"")</f>
        <v>#VALUE!</v>
      </c>
    </row>
    <row r="152" spans="1:15">
      <c r="A152" s="47">
        <v>6</v>
      </c>
      <c r="B152" s="47">
        <v>6</v>
      </c>
      <c r="C152" s="47">
        <v>6</v>
      </c>
      <c r="D152" s="47">
        <v>7</v>
      </c>
      <c r="E152" s="47">
        <v>5</v>
      </c>
      <c r="F152" s="47">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0" t="e">
        <f>IF(G152&gt;0,DT!AC152*I152+DT!AD152*J152+DT!AE152*K152+DT!AF152*L152+DT!AG152*M152+DT!AH152*N152,"")</f>
        <v>#VALUE!</v>
      </c>
    </row>
    <row r="153" spans="1:15">
      <c r="A153" s="47">
        <v>6</v>
      </c>
      <c r="B153" s="47">
        <v>7</v>
      </c>
      <c r="C153" s="47">
        <v>6</v>
      </c>
      <c r="D153" s="47">
        <v>6</v>
      </c>
      <c r="E153" s="47">
        <v>6</v>
      </c>
      <c r="F153" s="47">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0" t="e">
        <f>IF(G153&gt;0,DT!AC153*I153+DT!AD153*J153+DT!AE153*K153+DT!AF153*L153+DT!AG153*M153+DT!AH153*N153,"")</f>
        <v>#VALUE!</v>
      </c>
    </row>
    <row r="154" spans="1:15">
      <c r="A154" s="47">
        <v>4</v>
      </c>
      <c r="B154" s="47">
        <v>6</v>
      </c>
      <c r="C154" s="47">
        <v>6</v>
      </c>
      <c r="D154" s="47">
        <v>6</v>
      </c>
      <c r="E154" s="47">
        <v>4</v>
      </c>
      <c r="F154" s="47">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0" t="e">
        <f>IF(G154&gt;0,DT!AC154*I154+DT!AD154*J154+DT!AE154*K154+DT!AF154*L154+DT!AG154*M154+DT!AH154*N154,"")</f>
        <v>#VALUE!</v>
      </c>
    </row>
    <row r="155" spans="1:15">
      <c r="A155" s="47">
        <v>5</v>
      </c>
      <c r="B155" s="47">
        <v>5</v>
      </c>
      <c r="C155" s="47">
        <v>6</v>
      </c>
      <c r="D155" s="47">
        <v>5</v>
      </c>
      <c r="E155" s="47">
        <v>4</v>
      </c>
      <c r="F155" s="47">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0" t="e">
        <f>IF(G155&gt;0,DT!AC155*I155+DT!AD155*J155+DT!AE155*K155+DT!AF155*L155+DT!AG155*M155+DT!AH155*N155,"")</f>
        <v>#VALUE!</v>
      </c>
    </row>
    <row r="156" spans="1:15">
      <c r="A156" s="47">
        <v>6</v>
      </c>
      <c r="B156" s="47">
        <v>6</v>
      </c>
      <c r="C156" s="47">
        <v>6</v>
      </c>
      <c r="D156" s="47">
        <v>5</v>
      </c>
      <c r="E156" s="47">
        <v>4</v>
      </c>
      <c r="F156" s="47">
        <v>5</v>
      </c>
      <c r="G156" s="1">
        <f t="shared" si="23"/>
        <v>32</v>
      </c>
      <c r="I156" s="6">
        <f t="shared" si="17"/>
        <v>0.1875</v>
      </c>
      <c r="J156" s="6">
        <f t="shared" si="18"/>
        <v>0.1875</v>
      </c>
      <c r="K156" s="6">
        <f t="shared" si="19"/>
        <v>0.1875</v>
      </c>
      <c r="L156" s="6">
        <f t="shared" si="20"/>
        <v>0.15625</v>
      </c>
      <c r="M156" s="6">
        <f t="shared" si="21"/>
        <v>0.125</v>
      </c>
      <c r="N156" s="6">
        <f t="shared" si="22"/>
        <v>0.15625</v>
      </c>
      <c r="O156" s="40" t="e">
        <f>IF(G156&gt;0,DT!AC156*I156+DT!AD156*J156+DT!AE156*K156+DT!AF156*L156+DT!AG156*M156+DT!AH156*N156,"")</f>
        <v>#VALUE!</v>
      </c>
    </row>
    <row r="157" spans="1:15">
      <c r="A157" s="47">
        <v>2</v>
      </c>
      <c r="B157" s="47">
        <v>7</v>
      </c>
      <c r="C157" s="47">
        <v>7</v>
      </c>
      <c r="D157" s="47">
        <v>6</v>
      </c>
      <c r="E157" s="47">
        <v>3</v>
      </c>
      <c r="F157" s="47">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0" t="e">
        <f>IF(G157&gt;0,DT!AC157*I157+DT!AD157*J157+DT!AE157*K157+DT!AF157*L157+DT!AG157*M157+DT!AH157*N157,"")</f>
        <v>#VALUE!</v>
      </c>
    </row>
    <row r="158" spans="1:15">
      <c r="A158" s="47">
        <v>5</v>
      </c>
      <c r="B158" s="47">
        <v>4</v>
      </c>
      <c r="C158" s="47">
        <v>5</v>
      </c>
      <c r="D158" s="47">
        <v>5</v>
      </c>
      <c r="E158" s="47">
        <v>6</v>
      </c>
      <c r="F158" s="47">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0" t="e">
        <f>IF(G158&gt;0,DT!AC158*I158+DT!AD158*J158+DT!AE158*K158+DT!AF158*L158+DT!AG158*M158+DT!AH158*N158,"")</f>
        <v>#VALUE!</v>
      </c>
    </row>
    <row r="159" spans="1:15">
      <c r="A159" s="47">
        <v>4</v>
      </c>
      <c r="B159" s="47">
        <v>5</v>
      </c>
      <c r="C159" s="47">
        <v>6</v>
      </c>
      <c r="D159" s="47">
        <v>6</v>
      </c>
      <c r="E159" s="47">
        <v>4</v>
      </c>
      <c r="F159" s="47">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0" t="e">
        <f>IF(G159&gt;0,DT!AC159*I159+DT!AD159*J159+DT!AE159*K159+DT!AF159*L159+DT!AG159*M159+DT!AH159*N159,"")</f>
        <v>#VALUE!</v>
      </c>
    </row>
    <row r="160" spans="1:15">
      <c r="A160" s="47">
        <v>7</v>
      </c>
      <c r="B160" s="47">
        <v>7</v>
      </c>
      <c r="C160" s="47">
        <v>7</v>
      </c>
      <c r="D160" s="47">
        <v>5</v>
      </c>
      <c r="E160" s="47">
        <v>6</v>
      </c>
      <c r="F160" s="47">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0" t="e">
        <f>IF(G160&gt;0,DT!AC160*I160+DT!AD160*J160+DT!AE160*K160+DT!AF160*L160+DT!AG160*M160+DT!AH160*N160,"")</f>
        <v>#VALUE!</v>
      </c>
    </row>
    <row r="161" spans="1:15">
      <c r="A161" s="47">
        <v>5</v>
      </c>
      <c r="B161" s="47">
        <v>7</v>
      </c>
      <c r="C161" s="47">
        <v>7</v>
      </c>
      <c r="D161" s="47">
        <v>7</v>
      </c>
      <c r="E161" s="47">
        <v>4</v>
      </c>
      <c r="F161" s="47">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0" t="e">
        <f>IF(G161&gt;0,DT!AC161*I161+DT!AD161*J161+DT!AE161*K161+DT!AF161*L161+DT!AG161*M161+DT!AH161*N161,"")</f>
        <v>#VALUE!</v>
      </c>
    </row>
    <row r="162" spans="1:15">
      <c r="A162" s="47">
        <v>7</v>
      </c>
      <c r="B162" s="47">
        <v>7</v>
      </c>
      <c r="C162" s="47">
        <v>7</v>
      </c>
      <c r="D162" s="47">
        <v>7</v>
      </c>
      <c r="E162" s="47">
        <v>7</v>
      </c>
      <c r="F162" s="47">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0" t="e">
        <f>IF(G162&gt;0,DT!AC162*I162+DT!AD162*J162+DT!AE162*K162+DT!AF162*L162+DT!AG162*M162+DT!AH162*N162,"")</f>
        <v>#VALUE!</v>
      </c>
    </row>
    <row r="163" spans="1:15">
      <c r="A163" s="47">
        <v>7</v>
      </c>
      <c r="B163" s="47">
        <v>6</v>
      </c>
      <c r="C163" s="47">
        <v>6</v>
      </c>
      <c r="D163" s="47">
        <v>6</v>
      </c>
      <c r="E163" s="47">
        <v>7</v>
      </c>
      <c r="F163" s="47">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0" t="e">
        <f>IF(G163&gt;0,DT!AC163*I163+DT!AD163*J163+DT!AE163*K163+DT!AF163*L163+DT!AG163*M163+DT!AH163*N163,"")</f>
        <v>#VALUE!</v>
      </c>
    </row>
    <row r="164" spans="1:15">
      <c r="A164" s="47">
        <v>5</v>
      </c>
      <c r="B164" s="47">
        <v>5</v>
      </c>
      <c r="C164" s="47">
        <v>7</v>
      </c>
      <c r="D164" s="47">
        <v>6</v>
      </c>
      <c r="E164" s="47">
        <v>6</v>
      </c>
      <c r="F164" s="47">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0" t="e">
        <f>IF(G164&gt;0,DT!AC164*I164+DT!AD164*J164+DT!AE164*K164+DT!AF164*L164+DT!AG164*M164+DT!AH164*N164,"")</f>
        <v>#VALUE!</v>
      </c>
    </row>
    <row r="165" spans="1:15">
      <c r="A165" s="47">
        <v>7</v>
      </c>
      <c r="B165" s="47">
        <v>6</v>
      </c>
      <c r="C165" s="47">
        <v>7</v>
      </c>
      <c r="D165" s="47">
        <v>7</v>
      </c>
      <c r="E165" s="47">
        <v>7</v>
      </c>
      <c r="F165" s="47">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0" t="e">
        <f>IF(G165&gt;0,DT!AC165*I165+DT!AD165*J165+DT!AE165*K165+DT!AF165*L165+DT!AG165*M165+DT!AH165*N165,"")</f>
        <v>#VALUE!</v>
      </c>
    </row>
    <row r="166" spans="1:15">
      <c r="A166" s="47">
        <v>6</v>
      </c>
      <c r="B166" s="47">
        <v>5</v>
      </c>
      <c r="C166" s="47">
        <v>7</v>
      </c>
      <c r="D166" s="47">
        <v>5</v>
      </c>
      <c r="E166" s="47">
        <v>6</v>
      </c>
      <c r="F166" s="47">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0" t="e">
        <f>IF(G166&gt;0,DT!AC166*I166+DT!AD166*J166+DT!AE166*K166+DT!AF166*L166+DT!AG166*M166+DT!AH166*N166,"")</f>
        <v>#VALUE!</v>
      </c>
    </row>
    <row r="167" spans="1:15">
      <c r="A167" s="47">
        <v>7</v>
      </c>
      <c r="B167" s="47">
        <v>7</v>
      </c>
      <c r="C167" s="47">
        <v>6</v>
      </c>
      <c r="D167" s="47">
        <v>6</v>
      </c>
      <c r="E167" s="47">
        <v>6</v>
      </c>
      <c r="F167" s="47">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0" t="e">
        <f>IF(G167&gt;0,DT!AC167*I167+DT!AD167*J167+DT!AE167*K167+DT!AF167*L167+DT!AG167*M167+DT!AH167*N167,"")</f>
        <v>#VALUE!</v>
      </c>
    </row>
    <row r="168" spans="1:15">
      <c r="A168" s="47">
        <v>6</v>
      </c>
      <c r="B168" s="47">
        <v>5</v>
      </c>
      <c r="C168" s="47">
        <v>6</v>
      </c>
      <c r="D168" s="47">
        <v>6</v>
      </c>
      <c r="E168" s="47">
        <v>6</v>
      </c>
      <c r="F168" s="47">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0" t="e">
        <f>IF(G168&gt;0,DT!AC168*I168+DT!AD168*J168+DT!AE168*K168+DT!AF168*L168+DT!AG168*M168+DT!AH168*N168,"")</f>
        <v>#VALUE!</v>
      </c>
    </row>
    <row r="169" spans="1:15">
      <c r="A169" s="47">
        <v>6</v>
      </c>
      <c r="B169" s="47">
        <v>5</v>
      </c>
      <c r="C169" s="47">
        <v>6</v>
      </c>
      <c r="D169" s="47">
        <v>5</v>
      </c>
      <c r="E169" s="47">
        <v>4</v>
      </c>
      <c r="F169" s="47">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0" t="e">
        <f>IF(G169&gt;0,DT!AC169*I169+DT!AD169*J169+DT!AE169*K169+DT!AF169*L169+DT!AG169*M169+DT!AH169*N169,"")</f>
        <v>#VALUE!</v>
      </c>
    </row>
    <row r="170" spans="1:15">
      <c r="A170" s="47">
        <v>5</v>
      </c>
      <c r="B170" s="47">
        <v>6</v>
      </c>
      <c r="C170" s="47">
        <v>7</v>
      </c>
      <c r="D170" s="47">
        <v>6</v>
      </c>
      <c r="E170" s="47">
        <v>7</v>
      </c>
      <c r="F170" s="47">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0" t="e">
        <f>IF(G170&gt;0,DT!AC170*I170+DT!AD170*J170+DT!AE170*K170+DT!AF170*L170+DT!AG170*M170+DT!AH170*N170,"")</f>
        <v>#VALUE!</v>
      </c>
    </row>
    <row r="171" spans="1:15">
      <c r="A171" s="47">
        <v>7</v>
      </c>
      <c r="B171" s="47">
        <v>7</v>
      </c>
      <c r="C171" s="47">
        <v>7</v>
      </c>
      <c r="D171" s="47">
        <v>7</v>
      </c>
      <c r="E171" s="47">
        <v>7</v>
      </c>
      <c r="F171" s="47">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0" t="e">
        <f>IF(G171&gt;0,DT!AC171*I171+DT!AD171*J171+DT!AE171*K171+DT!AF171*L171+DT!AG171*M171+DT!AH171*N171,"")</f>
        <v>#VALUE!</v>
      </c>
    </row>
    <row r="172" spans="1:15">
      <c r="A172" s="47">
        <v>3</v>
      </c>
      <c r="B172" s="47">
        <v>5</v>
      </c>
      <c r="C172" s="47">
        <v>5</v>
      </c>
      <c r="D172" s="47">
        <v>4</v>
      </c>
      <c r="E172" s="47">
        <v>4</v>
      </c>
      <c r="F172" s="47">
        <v>4</v>
      </c>
      <c r="G172" s="1">
        <f t="shared" si="23"/>
        <v>25</v>
      </c>
      <c r="I172" s="6">
        <f t="shared" si="17"/>
        <v>0.12</v>
      </c>
      <c r="J172" s="6">
        <f t="shared" si="18"/>
        <v>0.2</v>
      </c>
      <c r="K172" s="6">
        <f t="shared" si="19"/>
        <v>0.2</v>
      </c>
      <c r="L172" s="6">
        <f t="shared" si="20"/>
        <v>0.16</v>
      </c>
      <c r="M172" s="6">
        <f t="shared" si="21"/>
        <v>0.16</v>
      </c>
      <c r="N172" s="6">
        <f t="shared" si="22"/>
        <v>0.16</v>
      </c>
      <c r="O172" s="40" t="e">
        <f>IF(G172&gt;0,DT!AC172*I172+DT!AD172*J172+DT!AE172*K172+DT!AF172*L172+DT!AG172*M172+DT!AH172*N172,"")</f>
        <v>#VALUE!</v>
      </c>
    </row>
    <row r="173" spans="1:15">
      <c r="A173" s="47">
        <v>6</v>
      </c>
      <c r="B173" s="47">
        <v>6</v>
      </c>
      <c r="C173" s="47">
        <v>6</v>
      </c>
      <c r="D173" s="47">
        <v>5</v>
      </c>
      <c r="E173" s="47">
        <v>4</v>
      </c>
      <c r="F173" s="47">
        <v>5</v>
      </c>
      <c r="G173" s="1">
        <f t="shared" si="23"/>
        <v>32</v>
      </c>
      <c r="I173" s="6">
        <f t="shared" si="17"/>
        <v>0.1875</v>
      </c>
      <c r="J173" s="6">
        <f t="shared" si="18"/>
        <v>0.1875</v>
      </c>
      <c r="K173" s="6">
        <f t="shared" si="19"/>
        <v>0.1875</v>
      </c>
      <c r="L173" s="6">
        <f t="shared" si="20"/>
        <v>0.15625</v>
      </c>
      <c r="M173" s="6">
        <f t="shared" si="21"/>
        <v>0.125</v>
      </c>
      <c r="N173" s="6">
        <f t="shared" si="22"/>
        <v>0.15625</v>
      </c>
      <c r="O173" s="40" t="e">
        <f>IF(G173&gt;0,DT!AC173*I173+DT!AD173*J173+DT!AE173*K173+DT!AF173*L173+DT!AG173*M173+DT!AH173*N173,"")</f>
        <v>#VALUE!</v>
      </c>
    </row>
    <row r="174" spans="1:15">
      <c r="A174" s="47">
        <v>5</v>
      </c>
      <c r="B174" s="47">
        <v>6</v>
      </c>
      <c r="C174" s="47">
        <v>6</v>
      </c>
      <c r="D174" s="47">
        <v>7</v>
      </c>
      <c r="E174" s="47">
        <v>5</v>
      </c>
      <c r="F174" s="47">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0" t="e">
        <f>IF(G174&gt;0,DT!AC174*I174+DT!AD174*J174+DT!AE174*K174+DT!AF174*L174+DT!AG174*M174+DT!AH174*N174,"")</f>
        <v>#VALUE!</v>
      </c>
    </row>
    <row r="175" spans="1:15">
      <c r="A175" s="47">
        <v>5</v>
      </c>
      <c r="B175" s="47">
        <v>5</v>
      </c>
      <c r="C175" s="47">
        <v>6</v>
      </c>
      <c r="D175" s="47">
        <v>7</v>
      </c>
      <c r="E175" s="47">
        <v>4</v>
      </c>
      <c r="F175" s="47">
        <v>5</v>
      </c>
      <c r="G175" s="1">
        <f t="shared" si="23"/>
        <v>32</v>
      </c>
      <c r="I175" s="6">
        <f t="shared" si="17"/>
        <v>0.15625</v>
      </c>
      <c r="J175" s="6">
        <f t="shared" si="18"/>
        <v>0.15625</v>
      </c>
      <c r="K175" s="6">
        <f t="shared" si="19"/>
        <v>0.1875</v>
      </c>
      <c r="L175" s="6">
        <f t="shared" si="20"/>
        <v>0.21875</v>
      </c>
      <c r="M175" s="6">
        <f t="shared" si="21"/>
        <v>0.125</v>
      </c>
      <c r="N175" s="6">
        <f t="shared" si="22"/>
        <v>0.15625</v>
      </c>
      <c r="O175" s="40" t="e">
        <f>IF(G175&gt;0,DT!AC175*I175+DT!AD175*J175+DT!AE175*K175+DT!AF175*L175+DT!AG175*M175+DT!AH175*N175,"")</f>
        <v>#VALUE!</v>
      </c>
    </row>
    <row r="176" spans="1:15">
      <c r="A176" s="47">
        <v>4</v>
      </c>
      <c r="B176" s="47">
        <v>5</v>
      </c>
      <c r="C176" s="47">
        <v>4</v>
      </c>
      <c r="D176" s="47">
        <v>4</v>
      </c>
      <c r="E176" s="47">
        <v>4</v>
      </c>
      <c r="F176" s="47">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0" t="e">
        <f>IF(G176&gt;0,DT!AC176*I176+DT!AD176*J176+DT!AE176*K176+DT!AF176*L176+DT!AG176*M176+DT!AH176*N176,"")</f>
        <v>#VALUE!</v>
      </c>
    </row>
    <row r="177" spans="1:15">
      <c r="A177" s="47">
        <v>3</v>
      </c>
      <c r="B177" s="47">
        <v>5</v>
      </c>
      <c r="C177" s="47">
        <v>5</v>
      </c>
      <c r="D177" s="47">
        <v>5</v>
      </c>
      <c r="E177" s="47">
        <v>2</v>
      </c>
      <c r="F177" s="47">
        <v>5</v>
      </c>
      <c r="G177" s="1">
        <f t="shared" si="23"/>
        <v>25</v>
      </c>
      <c r="I177" s="6">
        <f t="shared" si="17"/>
        <v>0.12</v>
      </c>
      <c r="J177" s="6">
        <f t="shared" si="18"/>
        <v>0.2</v>
      </c>
      <c r="K177" s="6">
        <f t="shared" si="19"/>
        <v>0.2</v>
      </c>
      <c r="L177" s="6">
        <f t="shared" si="20"/>
        <v>0.2</v>
      </c>
      <c r="M177" s="6">
        <f t="shared" si="21"/>
        <v>0.08</v>
      </c>
      <c r="N177" s="6">
        <f t="shared" si="22"/>
        <v>0.2</v>
      </c>
      <c r="O177" s="40" t="e">
        <f>IF(G177&gt;0,DT!AC177*I177+DT!AD177*J177+DT!AE177*K177+DT!AF177*L177+DT!AG177*M177+DT!AH177*N177,"")</f>
        <v>#VALUE!</v>
      </c>
    </row>
    <row r="178" spans="1:15">
      <c r="A178" s="47">
        <v>6</v>
      </c>
      <c r="B178" s="47">
        <v>6</v>
      </c>
      <c r="C178" s="47">
        <v>7</v>
      </c>
      <c r="D178" s="47">
        <v>5</v>
      </c>
      <c r="E178" s="47">
        <v>3</v>
      </c>
      <c r="F178" s="47">
        <v>5</v>
      </c>
      <c r="G178" s="1">
        <f t="shared" si="23"/>
        <v>32</v>
      </c>
      <c r="I178" s="6">
        <f t="shared" si="17"/>
        <v>0.1875</v>
      </c>
      <c r="J178" s="6">
        <f t="shared" si="18"/>
        <v>0.1875</v>
      </c>
      <c r="K178" s="6">
        <f t="shared" si="19"/>
        <v>0.21875</v>
      </c>
      <c r="L178" s="6">
        <f t="shared" si="20"/>
        <v>0.15625</v>
      </c>
      <c r="M178" s="6">
        <f t="shared" si="21"/>
        <v>9.375E-2</v>
      </c>
      <c r="N178" s="6">
        <f t="shared" si="22"/>
        <v>0.15625</v>
      </c>
      <c r="O178" s="40" t="e">
        <f>IF(G178&gt;0,DT!AC178*I178+DT!AD178*J178+DT!AE178*K178+DT!AF178*L178+DT!AG178*M178+DT!AH178*N178,"")</f>
        <v>#VALUE!</v>
      </c>
    </row>
    <row r="179" spans="1:15">
      <c r="A179" s="47">
        <v>7</v>
      </c>
      <c r="B179" s="47">
        <v>7</v>
      </c>
      <c r="C179" s="47">
        <v>7</v>
      </c>
      <c r="D179" s="47">
        <v>7</v>
      </c>
      <c r="E179" s="47">
        <v>7</v>
      </c>
      <c r="F179" s="47">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0" t="e">
        <f>IF(G179&gt;0,DT!AC179*I179+DT!AD179*J179+DT!AE179*K179+DT!AF179*L179+DT!AG179*M179+DT!AH179*N179,"")</f>
        <v>#VALUE!</v>
      </c>
    </row>
    <row r="180" spans="1:15">
      <c r="A180" s="47">
        <v>6</v>
      </c>
      <c r="B180" s="47">
        <v>7</v>
      </c>
      <c r="C180" s="47">
        <v>6</v>
      </c>
      <c r="D180" s="47">
        <v>6</v>
      </c>
      <c r="E180" s="47">
        <v>4</v>
      </c>
      <c r="F180" s="47">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0" t="e">
        <f>IF(G180&gt;0,DT!AC180*I180+DT!AD180*J180+DT!AE180*K180+DT!AF180*L180+DT!AG180*M180+DT!AH180*N180,"")</f>
        <v>#VALUE!</v>
      </c>
    </row>
    <row r="181" spans="1:15">
      <c r="A181" s="47">
        <v>3</v>
      </c>
      <c r="B181" s="47">
        <v>6</v>
      </c>
      <c r="C181" s="47">
        <v>6</v>
      </c>
      <c r="D181" s="47">
        <v>6</v>
      </c>
      <c r="E181" s="47">
        <v>3</v>
      </c>
      <c r="F181" s="47">
        <v>6</v>
      </c>
      <c r="G181" s="1">
        <f t="shared" si="23"/>
        <v>30</v>
      </c>
      <c r="I181" s="6">
        <f t="shared" si="24"/>
        <v>0.1</v>
      </c>
      <c r="J181" s="6">
        <f t="shared" si="25"/>
        <v>0.2</v>
      </c>
      <c r="K181" s="6">
        <f t="shared" si="26"/>
        <v>0.2</v>
      </c>
      <c r="L181" s="6">
        <f t="shared" si="27"/>
        <v>0.2</v>
      </c>
      <c r="M181" s="6">
        <f t="shared" si="28"/>
        <v>0.1</v>
      </c>
      <c r="N181" s="6">
        <f t="shared" si="29"/>
        <v>0.2</v>
      </c>
      <c r="O181" s="40" t="e">
        <f>IF(G181&gt;0,DT!AC181*I181+DT!AD181*J181+DT!AE181*K181+DT!AF181*L181+DT!AG181*M181+DT!AH181*N181,"")</f>
        <v>#VALUE!</v>
      </c>
    </row>
    <row r="182" spans="1:15">
      <c r="A182" s="47">
        <v>5</v>
      </c>
      <c r="B182" s="47">
        <v>6</v>
      </c>
      <c r="C182" s="47">
        <v>7</v>
      </c>
      <c r="D182" s="47">
        <v>6</v>
      </c>
      <c r="E182" s="47">
        <v>4</v>
      </c>
      <c r="F182" s="47">
        <v>4</v>
      </c>
      <c r="G182" s="1">
        <f t="shared" si="23"/>
        <v>32</v>
      </c>
      <c r="I182" s="6">
        <f t="shared" si="24"/>
        <v>0.15625</v>
      </c>
      <c r="J182" s="6">
        <f t="shared" si="25"/>
        <v>0.1875</v>
      </c>
      <c r="K182" s="6">
        <f t="shared" si="26"/>
        <v>0.21875</v>
      </c>
      <c r="L182" s="6">
        <f t="shared" si="27"/>
        <v>0.1875</v>
      </c>
      <c r="M182" s="6">
        <f t="shared" si="28"/>
        <v>0.125</v>
      </c>
      <c r="N182" s="6">
        <f t="shared" si="29"/>
        <v>0.125</v>
      </c>
      <c r="O182" s="40" t="e">
        <f>IF(G182&gt;0,DT!AC182*I182+DT!AD182*J182+DT!AE182*K182+DT!AF182*L182+DT!AG182*M182+DT!AH182*N182,"")</f>
        <v>#VALUE!</v>
      </c>
    </row>
    <row r="183" spans="1:15">
      <c r="A183" s="47">
        <v>5</v>
      </c>
      <c r="B183" s="47">
        <v>6</v>
      </c>
      <c r="C183" s="47">
        <v>6</v>
      </c>
      <c r="D183" s="47">
        <v>6</v>
      </c>
      <c r="E183" s="47">
        <v>6</v>
      </c>
      <c r="F183" s="47">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0" t="e">
        <f>IF(G183&gt;0,DT!AC183*I183+DT!AD183*J183+DT!AE183*K183+DT!AF183*L183+DT!AG183*M183+DT!AH183*N183,"")</f>
        <v>#VALUE!</v>
      </c>
    </row>
    <row r="184" spans="1:15">
      <c r="A184" s="47">
        <v>6</v>
      </c>
      <c r="B184" s="47">
        <v>6</v>
      </c>
      <c r="C184" s="47">
        <v>7</v>
      </c>
      <c r="D184" s="47">
        <v>7</v>
      </c>
      <c r="E184" s="47">
        <v>4</v>
      </c>
      <c r="F184" s="47">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0" t="e">
        <f>IF(G184&gt;0,DT!AC184*I184+DT!AD184*J184+DT!AE184*K184+DT!AF184*L184+DT!AG184*M184+DT!AH184*N184,"")</f>
        <v>#VALUE!</v>
      </c>
    </row>
    <row r="185" spans="1:15">
      <c r="A185" s="47">
        <v>7</v>
      </c>
      <c r="B185" s="47">
        <v>7</v>
      </c>
      <c r="C185" s="47">
        <v>7</v>
      </c>
      <c r="D185" s="47">
        <v>7</v>
      </c>
      <c r="E185" s="47">
        <v>7</v>
      </c>
      <c r="F185" s="47">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0" t="e">
        <f>IF(G185&gt;0,DT!AC185*I185+DT!AD185*J185+DT!AE185*K185+DT!AF185*L185+DT!AG185*M185+DT!AH185*N185,"")</f>
        <v>#VALUE!</v>
      </c>
    </row>
    <row r="186" spans="1:15">
      <c r="A186" s="47">
        <v>7</v>
      </c>
      <c r="B186" s="47">
        <v>7</v>
      </c>
      <c r="C186" s="47">
        <v>7</v>
      </c>
      <c r="D186" s="47">
        <v>7</v>
      </c>
      <c r="E186" s="47">
        <v>7</v>
      </c>
      <c r="F186" s="47">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0" t="e">
        <f>IF(G186&gt;0,DT!AC186*I186+DT!AD186*J186+DT!AE186*K186+DT!AF186*L186+DT!AG186*M186+DT!AH186*N186,"")</f>
        <v>#VALUE!</v>
      </c>
    </row>
    <row r="187" spans="1:15">
      <c r="A187" s="47">
        <v>5</v>
      </c>
      <c r="B187" s="47">
        <v>7</v>
      </c>
      <c r="C187" s="47">
        <v>7</v>
      </c>
      <c r="D187" s="47">
        <v>7</v>
      </c>
      <c r="E187" s="47">
        <v>4</v>
      </c>
      <c r="F187" s="47">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0" t="e">
        <f>IF(G187&gt;0,DT!AC187*I187+DT!AD187*J187+DT!AE187*K187+DT!AF187*L187+DT!AG187*M187+DT!AH187*N187,"")</f>
        <v>#VALUE!</v>
      </c>
    </row>
    <row r="188" spans="1:15">
      <c r="A188" s="47">
        <v>5</v>
      </c>
      <c r="B188" s="47">
        <v>6</v>
      </c>
      <c r="C188" s="47">
        <v>6</v>
      </c>
      <c r="D188" s="47">
        <v>6</v>
      </c>
      <c r="E188" s="47">
        <v>6</v>
      </c>
      <c r="F188" s="47">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0" t="e">
        <f>IF(G188&gt;0,DT!AC188*I188+DT!AD188*J188+DT!AE188*K188+DT!AF188*L188+DT!AG188*M188+DT!AH188*N188,"")</f>
        <v>#VALUE!</v>
      </c>
    </row>
    <row r="189" spans="1:15">
      <c r="A189" s="47">
        <v>6</v>
      </c>
      <c r="B189" s="47">
        <v>7</v>
      </c>
      <c r="C189" s="47">
        <v>6</v>
      </c>
      <c r="D189" s="47">
        <v>7</v>
      </c>
      <c r="E189" s="47">
        <v>6</v>
      </c>
      <c r="F189" s="47">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0" t="e">
        <f>IF(G189&gt;0,DT!AC189*I189+DT!AD189*J189+DT!AE189*K189+DT!AF189*L189+DT!AG189*M189+DT!AH189*N189,"")</f>
        <v>#VALUE!</v>
      </c>
    </row>
    <row r="190" spans="1:15">
      <c r="A190" s="47">
        <v>5</v>
      </c>
      <c r="B190" s="47">
        <v>7</v>
      </c>
      <c r="C190" s="47">
        <v>7</v>
      </c>
      <c r="D190" s="47">
        <v>7</v>
      </c>
      <c r="E190" s="47">
        <v>5</v>
      </c>
      <c r="F190" s="47">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0" t="e">
        <f>IF(G190&gt;0,DT!AC190*I190+DT!AD190*J190+DT!AE190*K190+DT!AF190*L190+DT!AG190*M190+DT!AH190*N190,"")</f>
        <v>#VALUE!</v>
      </c>
    </row>
    <row r="191" spans="1:15">
      <c r="A191" s="47">
        <v>5</v>
      </c>
      <c r="B191" s="47">
        <v>6</v>
      </c>
      <c r="C191" s="47">
        <v>7</v>
      </c>
      <c r="D191" s="47">
        <v>6</v>
      </c>
      <c r="E191" s="47">
        <v>3</v>
      </c>
      <c r="F191" s="47">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0" t="e">
        <f>IF(G191&gt;0,DT!AC191*I191+DT!AD191*J191+DT!AE191*K191+DT!AF191*L191+DT!AG191*M191+DT!AH191*N191,"")</f>
        <v>#VALUE!</v>
      </c>
    </row>
    <row r="192" spans="1:15">
      <c r="A192" s="47">
        <v>5</v>
      </c>
      <c r="B192" s="47">
        <v>6</v>
      </c>
      <c r="C192" s="47">
        <v>5</v>
      </c>
      <c r="D192" s="47">
        <v>6</v>
      </c>
      <c r="E192" s="47">
        <v>5</v>
      </c>
      <c r="F192" s="47">
        <v>5</v>
      </c>
      <c r="G192" s="1">
        <f t="shared" si="23"/>
        <v>32</v>
      </c>
      <c r="I192" s="6">
        <f t="shared" si="24"/>
        <v>0.15625</v>
      </c>
      <c r="J192" s="6">
        <f t="shared" si="25"/>
        <v>0.1875</v>
      </c>
      <c r="K192" s="6">
        <f t="shared" si="26"/>
        <v>0.15625</v>
      </c>
      <c r="L192" s="6">
        <f t="shared" si="27"/>
        <v>0.1875</v>
      </c>
      <c r="M192" s="6">
        <f t="shared" si="28"/>
        <v>0.15625</v>
      </c>
      <c r="N192" s="6">
        <f t="shared" si="29"/>
        <v>0.15625</v>
      </c>
      <c r="O192" s="40" t="e">
        <f>IF(G192&gt;0,DT!AC192*I192+DT!AD192*J192+DT!AE192*K192+DT!AF192*L192+DT!AG192*M192+DT!AH192*N192,"")</f>
        <v>#VALUE!</v>
      </c>
    </row>
    <row r="193" spans="1:15">
      <c r="A193" s="47">
        <v>6</v>
      </c>
      <c r="B193" s="47">
        <v>6</v>
      </c>
      <c r="C193" s="47">
        <v>6</v>
      </c>
      <c r="D193" s="47">
        <v>7</v>
      </c>
      <c r="E193" s="47">
        <v>5</v>
      </c>
      <c r="F193" s="47">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0" t="e">
        <f>IF(G193&gt;0,DT!AC193*I193+DT!AD193*J193+DT!AE193*K193+DT!AF193*L193+DT!AG193*M193+DT!AH193*N193,"")</f>
        <v>#VALUE!</v>
      </c>
    </row>
    <row r="194" spans="1:15">
      <c r="A194" s="47">
        <v>5</v>
      </c>
      <c r="B194" s="47">
        <v>6</v>
      </c>
      <c r="C194" s="47">
        <v>7</v>
      </c>
      <c r="D194" s="47">
        <v>7</v>
      </c>
      <c r="E194" s="47">
        <v>3</v>
      </c>
      <c r="F194" s="47">
        <v>4</v>
      </c>
      <c r="G194" s="1">
        <f t="shared" si="23"/>
        <v>32</v>
      </c>
      <c r="I194" s="6">
        <f t="shared" si="24"/>
        <v>0.15625</v>
      </c>
      <c r="J194" s="6">
        <f t="shared" si="25"/>
        <v>0.1875</v>
      </c>
      <c r="K194" s="6">
        <f t="shared" si="26"/>
        <v>0.21875</v>
      </c>
      <c r="L194" s="6">
        <f t="shared" si="27"/>
        <v>0.21875</v>
      </c>
      <c r="M194" s="6">
        <f t="shared" si="28"/>
        <v>9.375E-2</v>
      </c>
      <c r="N194" s="6">
        <f t="shared" si="29"/>
        <v>0.125</v>
      </c>
      <c r="O194" s="40" t="e">
        <f>IF(G194&gt;0,DT!AC194*I194+DT!AD194*J194+DT!AE194*K194+DT!AF194*L194+DT!AG194*M194+DT!AH194*N194,"")</f>
        <v>#VALUE!</v>
      </c>
    </row>
    <row r="195" spans="1:15">
      <c r="A195" s="47">
        <v>7</v>
      </c>
      <c r="B195" s="47">
        <v>7</v>
      </c>
      <c r="C195" s="47">
        <v>7</v>
      </c>
      <c r="D195" s="47">
        <v>7</v>
      </c>
      <c r="E195" s="47">
        <v>7</v>
      </c>
      <c r="F195" s="47">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0" t="e">
        <f>IF(G195&gt;0,DT!AC195*I195+DT!AD195*J195+DT!AE195*K195+DT!AF195*L195+DT!AG195*M195+DT!AH195*N195,"")</f>
        <v>#VALUE!</v>
      </c>
    </row>
    <row r="196" spans="1:15">
      <c r="A196" s="47">
        <v>6</v>
      </c>
      <c r="B196" s="47">
        <v>7</v>
      </c>
      <c r="C196" s="47">
        <v>5</v>
      </c>
      <c r="D196" s="47">
        <v>4</v>
      </c>
      <c r="E196" s="47">
        <v>3</v>
      </c>
      <c r="F196" s="47">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0" t="e">
        <f>IF(G196&gt;0,DT!AC196*I196+DT!AD196*J196+DT!AE196*K196+DT!AF196*L196+DT!AG196*M196+DT!AH196*N196,"")</f>
        <v>#VALUE!</v>
      </c>
    </row>
    <row r="197" spans="1:15">
      <c r="A197" s="47">
        <v>6</v>
      </c>
      <c r="B197" s="47">
        <v>7</v>
      </c>
      <c r="C197" s="47">
        <v>7</v>
      </c>
      <c r="D197" s="47">
        <v>5</v>
      </c>
      <c r="E197" s="47">
        <v>4</v>
      </c>
      <c r="F197" s="47">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0" t="e">
        <f>IF(G197&gt;0,DT!AC197*I197+DT!AD197*J197+DT!AE197*K197+DT!AF197*L197+DT!AG197*M197+DT!AH197*N197,"")</f>
        <v>#VALUE!</v>
      </c>
    </row>
    <row r="198" spans="1:15">
      <c r="A198" s="47">
        <v>7</v>
      </c>
      <c r="B198" s="47">
        <v>7</v>
      </c>
      <c r="C198" s="47">
        <v>7</v>
      </c>
      <c r="D198" s="47">
        <v>7</v>
      </c>
      <c r="E198" s="47">
        <v>6</v>
      </c>
      <c r="F198" s="47">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0" t="e">
        <f>IF(G198&gt;0,DT!AC198*I198+DT!AD198*J198+DT!AE198*K198+DT!AF198*L198+DT!AG198*M198+DT!AH198*N198,"")</f>
        <v>#VALUE!</v>
      </c>
    </row>
    <row r="199" spans="1:15">
      <c r="A199" s="47">
        <v>6</v>
      </c>
      <c r="B199" s="47">
        <v>6</v>
      </c>
      <c r="C199" s="47">
        <v>7</v>
      </c>
      <c r="D199" s="47">
        <v>6</v>
      </c>
      <c r="E199" s="47">
        <v>6</v>
      </c>
      <c r="F199" s="47">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0" t="e">
        <f>IF(G199&gt;0,DT!AC199*I199+DT!AD199*J199+DT!AE199*K199+DT!AF199*L199+DT!AG199*M199+DT!AH199*N199,"")</f>
        <v>#VALUE!</v>
      </c>
    </row>
    <row r="200" spans="1:15">
      <c r="A200" s="47">
        <v>6</v>
      </c>
      <c r="B200" s="47">
        <v>6</v>
      </c>
      <c r="C200" s="47">
        <v>6</v>
      </c>
      <c r="D200" s="47">
        <v>6</v>
      </c>
      <c r="E200" s="47">
        <v>4</v>
      </c>
      <c r="F200" s="47">
        <v>4</v>
      </c>
      <c r="G200" s="1">
        <f t="shared" si="30"/>
        <v>32</v>
      </c>
      <c r="I200" s="6">
        <f t="shared" si="24"/>
        <v>0.1875</v>
      </c>
      <c r="J200" s="6">
        <f t="shared" si="25"/>
        <v>0.1875</v>
      </c>
      <c r="K200" s="6">
        <f t="shared" si="26"/>
        <v>0.1875</v>
      </c>
      <c r="L200" s="6">
        <f t="shared" si="27"/>
        <v>0.1875</v>
      </c>
      <c r="M200" s="6">
        <f t="shared" si="28"/>
        <v>0.125</v>
      </c>
      <c r="N200" s="6">
        <f t="shared" si="29"/>
        <v>0.125</v>
      </c>
      <c r="O200" s="40" t="e">
        <f>IF(G200&gt;0,DT!AC200*I200+DT!AD200*J200+DT!AE200*K200+DT!AF200*L200+DT!AG200*M200+DT!AH200*N200,"")</f>
        <v>#VALUE!</v>
      </c>
    </row>
    <row r="201" spans="1:15">
      <c r="A201" s="47">
        <v>5</v>
      </c>
      <c r="B201" s="47">
        <v>1</v>
      </c>
      <c r="C201" s="47">
        <v>6</v>
      </c>
      <c r="D201" s="47">
        <v>7</v>
      </c>
      <c r="E201" s="47">
        <v>4</v>
      </c>
      <c r="F201" s="47">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0" t="e">
        <f>IF(G201&gt;0,DT!AC201*I201+DT!AD201*J201+DT!AE201*K201+DT!AF201*L201+DT!AG201*M201+DT!AH201*N201,"")</f>
        <v>#VALUE!</v>
      </c>
    </row>
    <row r="202" spans="1:15">
      <c r="A202" s="47">
        <v>6</v>
      </c>
      <c r="B202" s="47">
        <v>6</v>
      </c>
      <c r="C202" s="47">
        <v>7</v>
      </c>
      <c r="D202" s="47">
        <v>6</v>
      </c>
      <c r="E202" s="47">
        <v>6</v>
      </c>
      <c r="F202" s="47">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0" t="e">
        <f>IF(G202&gt;0,DT!AC202*I202+DT!AD202*J202+DT!AE202*K202+DT!AF202*L202+DT!AG202*M202+DT!AH202*N202,"")</f>
        <v>#VALUE!</v>
      </c>
    </row>
    <row r="203" spans="1:15">
      <c r="A203" s="47">
        <v>5</v>
      </c>
      <c r="B203" s="47">
        <v>6</v>
      </c>
      <c r="C203" s="47">
        <v>7</v>
      </c>
      <c r="D203" s="47">
        <v>7</v>
      </c>
      <c r="E203" s="47">
        <v>5</v>
      </c>
      <c r="F203" s="47">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0" t="e">
        <f>IF(G203&gt;0,DT!AC203*I203+DT!AD203*J203+DT!AE203*K203+DT!AF203*L203+DT!AG203*M203+DT!AH203*N203,"")</f>
        <v>#VALUE!</v>
      </c>
    </row>
    <row r="204" spans="1:15">
      <c r="A204" s="47">
        <v>6</v>
      </c>
      <c r="B204" s="47">
        <v>6</v>
      </c>
      <c r="C204" s="47">
        <v>7</v>
      </c>
      <c r="D204" s="47">
        <v>7</v>
      </c>
      <c r="E204" s="47">
        <v>5</v>
      </c>
      <c r="F204" s="47">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0" t="e">
        <f>IF(G204&gt;0,DT!AC204*I204+DT!AD204*J204+DT!AE204*K204+DT!AF204*L204+DT!AG204*M204+DT!AH204*N204,"")</f>
        <v>#VALUE!</v>
      </c>
    </row>
    <row r="205" spans="1:15">
      <c r="A205" s="47">
        <v>5</v>
      </c>
      <c r="B205" s="47">
        <v>6</v>
      </c>
      <c r="C205" s="47">
        <v>6</v>
      </c>
      <c r="D205" s="47">
        <v>6</v>
      </c>
      <c r="E205" s="47">
        <v>4</v>
      </c>
      <c r="F205" s="47">
        <v>5</v>
      </c>
      <c r="G205" s="1">
        <f t="shared" si="30"/>
        <v>32</v>
      </c>
      <c r="I205" s="6">
        <f t="shared" si="24"/>
        <v>0.15625</v>
      </c>
      <c r="J205" s="6">
        <f t="shared" si="25"/>
        <v>0.1875</v>
      </c>
      <c r="K205" s="6">
        <f t="shared" si="26"/>
        <v>0.1875</v>
      </c>
      <c r="L205" s="6">
        <f t="shared" si="27"/>
        <v>0.1875</v>
      </c>
      <c r="M205" s="6">
        <f t="shared" si="28"/>
        <v>0.125</v>
      </c>
      <c r="N205" s="6">
        <f t="shared" si="29"/>
        <v>0.15625</v>
      </c>
      <c r="O205" s="40" t="e">
        <f>IF(G205&gt;0,DT!AC205*I205+DT!AD205*J205+DT!AE205*K205+DT!AF205*L205+DT!AG205*M205+DT!AH205*N205,"")</f>
        <v>#VALUE!</v>
      </c>
    </row>
    <row r="206" spans="1:15">
      <c r="A206" s="47">
        <v>5</v>
      </c>
      <c r="B206" s="47">
        <v>7</v>
      </c>
      <c r="C206" s="47">
        <v>7</v>
      </c>
      <c r="D206" s="47">
        <v>7</v>
      </c>
      <c r="E206" s="47">
        <v>4</v>
      </c>
      <c r="F206" s="47">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0" t="e">
        <f>IF(G206&gt;0,DT!AC206*I206+DT!AD206*J206+DT!AE206*K206+DT!AF206*L206+DT!AG206*M206+DT!AH206*N206,"")</f>
        <v>#VALUE!</v>
      </c>
    </row>
    <row r="207" spans="1:15">
      <c r="A207" s="47">
        <v>6</v>
      </c>
      <c r="B207" s="47">
        <v>7</v>
      </c>
      <c r="C207" s="47">
        <v>7</v>
      </c>
      <c r="D207" s="47">
        <v>7</v>
      </c>
      <c r="E207" s="47">
        <v>4</v>
      </c>
      <c r="F207" s="47">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0" t="e">
        <f>IF(G207&gt;0,DT!AC207*I207+DT!AD207*J207+DT!AE207*K207+DT!AF207*L207+DT!AG207*M207+DT!AH207*N207,"")</f>
        <v>#VALUE!</v>
      </c>
    </row>
    <row r="208" spans="1:15">
      <c r="A208" s="47">
        <v>7</v>
      </c>
      <c r="B208" s="47">
        <v>7</v>
      </c>
      <c r="C208" s="47">
        <v>6</v>
      </c>
      <c r="D208" s="47">
        <v>7</v>
      </c>
      <c r="E208" s="47">
        <v>6</v>
      </c>
      <c r="F208" s="47">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0" t="e">
        <f>IF(G208&gt;0,DT!AC208*I208+DT!AD208*J208+DT!AE208*K208+DT!AF208*L208+DT!AG208*M208+DT!AH208*N208,"")</f>
        <v>#VALUE!</v>
      </c>
    </row>
    <row r="209" spans="1:15">
      <c r="A209" s="47">
        <v>5</v>
      </c>
      <c r="B209" s="47">
        <v>5</v>
      </c>
      <c r="C209" s="47">
        <v>6</v>
      </c>
      <c r="D209" s="47">
        <v>6</v>
      </c>
      <c r="E209" s="47">
        <v>5</v>
      </c>
      <c r="F209" s="47">
        <v>5</v>
      </c>
      <c r="G209" s="1">
        <f t="shared" si="30"/>
        <v>32</v>
      </c>
      <c r="I209" s="6">
        <f t="shared" si="24"/>
        <v>0.15625</v>
      </c>
      <c r="J209" s="6">
        <f t="shared" si="25"/>
        <v>0.15625</v>
      </c>
      <c r="K209" s="6">
        <f t="shared" si="26"/>
        <v>0.1875</v>
      </c>
      <c r="L209" s="6">
        <f t="shared" si="27"/>
        <v>0.1875</v>
      </c>
      <c r="M209" s="6">
        <f t="shared" si="28"/>
        <v>0.15625</v>
      </c>
      <c r="N209" s="6">
        <f t="shared" si="29"/>
        <v>0.15625</v>
      </c>
      <c r="O209" s="40" t="e">
        <f>IF(G209&gt;0,DT!AC209*I209+DT!AD209*J209+DT!AE209*K209+DT!AF209*L209+DT!AG209*M209+DT!AH209*N209,"")</f>
        <v>#VALUE!</v>
      </c>
    </row>
    <row r="210" spans="1:15">
      <c r="A210" s="47">
        <v>5</v>
      </c>
      <c r="B210" s="47">
        <v>5</v>
      </c>
      <c r="C210" s="47">
        <v>6</v>
      </c>
      <c r="D210" s="47">
        <v>6</v>
      </c>
      <c r="E210" s="47">
        <v>4</v>
      </c>
      <c r="F210" s="47">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0" t="e">
        <f>IF(G210&gt;0,DT!AC210*I210+DT!AD210*J210+DT!AE210*K210+DT!AF210*L210+DT!AG210*M210+DT!AH210*N210,"")</f>
        <v>#VALUE!</v>
      </c>
    </row>
    <row r="211" spans="1:15">
      <c r="A211" s="47">
        <v>5</v>
      </c>
      <c r="B211" s="47">
        <v>6</v>
      </c>
      <c r="C211" s="47">
        <v>6</v>
      </c>
      <c r="D211" s="47">
        <v>4</v>
      </c>
      <c r="E211" s="47">
        <v>5</v>
      </c>
      <c r="F211" s="47">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0" t="e">
        <f>IF(G211&gt;0,DT!AC211*I211+DT!AD211*J211+DT!AE211*K211+DT!AF211*L211+DT!AG211*M211+DT!AH211*N211,"")</f>
        <v>#VALUE!</v>
      </c>
    </row>
    <row r="212" spans="1:15">
      <c r="A212" s="47">
        <v>5</v>
      </c>
      <c r="B212" s="47">
        <v>5</v>
      </c>
      <c r="C212" s="47">
        <v>5</v>
      </c>
      <c r="D212" s="47">
        <v>5</v>
      </c>
      <c r="E212" s="47">
        <v>5</v>
      </c>
      <c r="F212" s="47">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0" t="e">
        <f>IF(G212&gt;0,DT!AC212*I212+DT!AD212*J212+DT!AE212*K212+DT!AF212*L212+DT!AG212*M212+DT!AH212*N212,"")</f>
        <v>#VALUE!</v>
      </c>
    </row>
    <row r="213" spans="1:15">
      <c r="A213" s="47">
        <v>7</v>
      </c>
      <c r="B213" s="47">
        <v>6</v>
      </c>
      <c r="C213" s="47">
        <v>7</v>
      </c>
      <c r="D213" s="47">
        <v>6</v>
      </c>
      <c r="E213" s="47">
        <v>7</v>
      </c>
      <c r="F213" s="47">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0" t="e">
        <f>IF(G213&gt;0,DT!AC213*I213+DT!AD213*J213+DT!AE213*K213+DT!AF213*L213+DT!AG213*M213+DT!AH213*N213,"")</f>
        <v>#VALUE!</v>
      </c>
    </row>
    <row r="214" spans="1:15">
      <c r="A214" s="47">
        <v>6</v>
      </c>
      <c r="B214" s="47">
        <v>6</v>
      </c>
      <c r="C214" s="47">
        <v>6</v>
      </c>
      <c r="D214" s="47">
        <v>7</v>
      </c>
      <c r="E214" s="47">
        <v>5</v>
      </c>
      <c r="F214" s="47">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0" t="e">
        <f>IF(G214&gt;0,DT!AC214*I214+DT!AD214*J214+DT!AE214*K214+DT!AF214*L214+DT!AG214*M214+DT!AH214*N214,"")</f>
        <v>#VALUE!</v>
      </c>
    </row>
    <row r="215" spans="1:15">
      <c r="A215" s="47">
        <v>4</v>
      </c>
      <c r="B215" s="47">
        <v>3</v>
      </c>
      <c r="C215" s="47">
        <v>5</v>
      </c>
      <c r="D215" s="47">
        <v>5</v>
      </c>
      <c r="E215" s="47">
        <v>5</v>
      </c>
      <c r="F215" s="47">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0" t="e">
        <f>IF(G215&gt;0,DT!AC215*I215+DT!AD215*J215+DT!AE215*K215+DT!AF215*L215+DT!AG215*M215+DT!AH215*N215,"")</f>
        <v>#VALUE!</v>
      </c>
    </row>
    <row r="216" spans="1:15">
      <c r="A216" s="47">
        <v>6</v>
      </c>
      <c r="B216" s="47">
        <v>6</v>
      </c>
      <c r="C216" s="47">
        <v>7</v>
      </c>
      <c r="D216" s="47">
        <v>6</v>
      </c>
      <c r="E216" s="47">
        <v>5</v>
      </c>
      <c r="F216" s="47">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0" t="e">
        <f>IF(G216&gt;0,DT!AC216*I216+DT!AD216*J216+DT!AE216*K216+DT!AF216*L216+DT!AG216*M216+DT!AH216*N216,"")</f>
        <v>#VALUE!</v>
      </c>
    </row>
    <row r="217" spans="1:15">
      <c r="A217" s="47">
        <v>6</v>
      </c>
      <c r="B217" s="47">
        <v>6</v>
      </c>
      <c r="C217" s="47">
        <v>7</v>
      </c>
      <c r="D217" s="47">
        <v>6</v>
      </c>
      <c r="E217" s="47">
        <v>6</v>
      </c>
      <c r="F217" s="47">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0" t="e">
        <f>IF(G217&gt;0,DT!AC217*I217+DT!AD217*J217+DT!AE217*K217+DT!AF217*L217+DT!AG217*M217+DT!AH217*N217,"")</f>
        <v>#VALUE!</v>
      </c>
    </row>
    <row r="218" spans="1:15">
      <c r="A218" s="47">
        <v>6</v>
      </c>
      <c r="B218" s="47">
        <v>7</v>
      </c>
      <c r="C218" s="47">
        <v>6</v>
      </c>
      <c r="D218" s="47">
        <v>7</v>
      </c>
      <c r="E218" s="47">
        <v>6</v>
      </c>
      <c r="F218" s="47">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0" t="e">
        <f>IF(G218&gt;0,DT!AC218*I218+DT!AD218*J218+DT!AE218*K218+DT!AF218*L218+DT!AG218*M218+DT!AH218*N218,"")</f>
        <v>#VALUE!</v>
      </c>
    </row>
    <row r="219" spans="1:15">
      <c r="A219" s="47">
        <v>5</v>
      </c>
      <c r="B219" s="47">
        <v>7</v>
      </c>
      <c r="C219" s="47">
        <v>7</v>
      </c>
      <c r="D219" s="47">
        <v>7</v>
      </c>
      <c r="E219" s="47">
        <v>5</v>
      </c>
      <c r="F219" s="47">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0" t="e">
        <f>IF(G219&gt;0,DT!AC219*I219+DT!AD219*J219+DT!AE219*K219+DT!AF219*L219+DT!AG219*M219+DT!AH219*N219,"")</f>
        <v>#VALUE!</v>
      </c>
    </row>
    <row r="220" spans="1:15">
      <c r="A220" s="47">
        <v>5</v>
      </c>
      <c r="B220" s="47">
        <v>7</v>
      </c>
      <c r="C220" s="47">
        <v>7</v>
      </c>
      <c r="D220" s="47">
        <v>7</v>
      </c>
      <c r="E220" s="47">
        <v>4</v>
      </c>
      <c r="F220" s="47">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0" t="e">
        <f>IF(G220&gt;0,DT!AC220*I220+DT!AD220*J220+DT!AE220*K220+DT!AF220*L220+DT!AG220*M220+DT!AH220*N220,"")</f>
        <v>#VALUE!</v>
      </c>
    </row>
    <row r="221" spans="1:15">
      <c r="A221" s="47">
        <v>5</v>
      </c>
      <c r="B221" s="47">
        <v>7</v>
      </c>
      <c r="C221" s="47">
        <v>7</v>
      </c>
      <c r="D221" s="47">
        <v>7</v>
      </c>
      <c r="E221" s="47">
        <v>5</v>
      </c>
      <c r="F221" s="47">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0" t="e">
        <f>IF(G221&gt;0,DT!AC221*I221+DT!AD221*J221+DT!AE221*K221+DT!AF221*L221+DT!AG221*M221+DT!AH221*N221,"")</f>
        <v>#VALUE!</v>
      </c>
    </row>
    <row r="222" spans="1:15">
      <c r="A222" s="47">
        <v>7</v>
      </c>
      <c r="B222" s="47">
        <v>3</v>
      </c>
      <c r="C222" s="47">
        <v>7</v>
      </c>
      <c r="D222" s="47">
        <v>7</v>
      </c>
      <c r="E222" s="47">
        <v>2</v>
      </c>
      <c r="F222" s="47">
        <v>6</v>
      </c>
      <c r="G222" s="1">
        <f t="shared" si="30"/>
        <v>32</v>
      </c>
      <c r="I222" s="6">
        <f t="shared" si="24"/>
        <v>0.21875</v>
      </c>
      <c r="J222" s="6">
        <f t="shared" si="25"/>
        <v>9.375E-2</v>
      </c>
      <c r="K222" s="6">
        <f t="shared" si="26"/>
        <v>0.21875</v>
      </c>
      <c r="L222" s="6">
        <f t="shared" si="27"/>
        <v>0.21875</v>
      </c>
      <c r="M222" s="6">
        <f t="shared" si="28"/>
        <v>6.25E-2</v>
      </c>
      <c r="N222" s="6">
        <f t="shared" si="29"/>
        <v>0.1875</v>
      </c>
      <c r="O222" s="40" t="e">
        <f>IF(G222&gt;0,DT!AC222*I222+DT!AD222*J222+DT!AE222*K222+DT!AF222*L222+DT!AG222*M222+DT!AH222*N222,"")</f>
        <v>#VALUE!</v>
      </c>
    </row>
    <row r="223" spans="1:15">
      <c r="A223" s="47">
        <v>4</v>
      </c>
      <c r="B223" s="47">
        <v>6</v>
      </c>
      <c r="C223" s="47">
        <v>6</v>
      </c>
      <c r="D223" s="47">
        <v>6</v>
      </c>
      <c r="E223" s="47">
        <v>5</v>
      </c>
      <c r="F223" s="47">
        <v>5</v>
      </c>
      <c r="G223" s="1">
        <f t="shared" si="30"/>
        <v>32</v>
      </c>
      <c r="I223" s="6">
        <f t="shared" si="24"/>
        <v>0.125</v>
      </c>
      <c r="J223" s="6">
        <f t="shared" si="25"/>
        <v>0.1875</v>
      </c>
      <c r="K223" s="6">
        <f t="shared" si="26"/>
        <v>0.1875</v>
      </c>
      <c r="L223" s="6">
        <f t="shared" si="27"/>
        <v>0.1875</v>
      </c>
      <c r="M223" s="6">
        <f t="shared" si="28"/>
        <v>0.15625</v>
      </c>
      <c r="N223" s="6">
        <f t="shared" si="29"/>
        <v>0.15625</v>
      </c>
      <c r="O223" s="40" t="e">
        <f>IF(G223&gt;0,DT!AC223*I223+DT!AD223*J223+DT!AE223*K223+DT!AF223*L223+DT!AG223*M223+DT!AH223*N223,"")</f>
        <v>#VALUE!</v>
      </c>
    </row>
    <row r="224" spans="1:15">
      <c r="A224" s="47">
        <v>7</v>
      </c>
      <c r="B224" s="47">
        <v>7</v>
      </c>
      <c r="C224" s="47">
        <v>7</v>
      </c>
      <c r="D224" s="47">
        <v>7</v>
      </c>
      <c r="E224" s="47">
        <v>7</v>
      </c>
      <c r="F224" s="47">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0" t="e">
        <f>IF(G224&gt;0,DT!AC224*I224+DT!AD224*J224+DT!AE224*K224+DT!AF224*L224+DT!AG224*M224+DT!AH224*N224,"")</f>
        <v>#VALUE!</v>
      </c>
    </row>
    <row r="225" spans="1:15">
      <c r="A225" s="47">
        <v>7</v>
      </c>
      <c r="B225" s="47">
        <v>7</v>
      </c>
      <c r="C225" s="47">
        <v>7</v>
      </c>
      <c r="D225" s="47">
        <v>7</v>
      </c>
      <c r="E225" s="47">
        <v>6</v>
      </c>
      <c r="F225" s="47">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0" t="e">
        <f>IF(G225&gt;0,DT!AC225*I225+DT!AD225*J225+DT!AE225*K225+DT!AF225*L225+DT!AG225*M225+DT!AH225*N225,"")</f>
        <v>#VALUE!</v>
      </c>
    </row>
    <row r="226" spans="1:15">
      <c r="A226" s="47">
        <v>6</v>
      </c>
      <c r="B226" s="47">
        <v>7</v>
      </c>
      <c r="C226" s="47">
        <v>7</v>
      </c>
      <c r="D226" s="47">
        <v>6</v>
      </c>
      <c r="E226" s="47">
        <v>3</v>
      </c>
      <c r="F226" s="47">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0" t="e">
        <f>IF(G226&gt;0,DT!AC226*I226+DT!AD226*J226+DT!AE226*K226+DT!AF226*L226+DT!AG226*M226+DT!AH226*N226,"")</f>
        <v>#VALUE!</v>
      </c>
    </row>
    <row r="227" spans="1:15">
      <c r="A227" s="47">
        <v>7</v>
      </c>
      <c r="B227" s="47">
        <v>7</v>
      </c>
      <c r="C227" s="47">
        <v>7</v>
      </c>
      <c r="D227" s="47">
        <v>7</v>
      </c>
      <c r="E227" s="47">
        <v>7</v>
      </c>
      <c r="F227" s="47">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0" t="e">
        <f>IF(G227&gt;0,DT!AC227*I227+DT!AD227*J227+DT!AE227*K227+DT!AF227*L227+DT!AG227*M227+DT!AH227*N227,"")</f>
        <v>#VALUE!</v>
      </c>
    </row>
    <row r="228" spans="1:15">
      <c r="A228" s="47">
        <v>7</v>
      </c>
      <c r="B228" s="47">
        <v>7</v>
      </c>
      <c r="C228" s="47">
        <v>6</v>
      </c>
      <c r="D228" s="47">
        <v>6</v>
      </c>
      <c r="E228" s="47">
        <v>7</v>
      </c>
      <c r="F228" s="47">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0" t="e">
        <f>IF(G228&gt;0,DT!AC228*I228+DT!AD228*J228+DT!AE228*K228+DT!AF228*L228+DT!AG228*M228+DT!AH228*N228,"")</f>
        <v>#VALUE!</v>
      </c>
    </row>
    <row r="229" spans="1:15">
      <c r="A229" s="47">
        <v>4</v>
      </c>
      <c r="B229" s="47">
        <v>5</v>
      </c>
      <c r="C229" s="47">
        <v>7</v>
      </c>
      <c r="D229" s="47">
        <v>4</v>
      </c>
      <c r="E229" s="47">
        <v>4</v>
      </c>
      <c r="F229" s="47">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0" t="e">
        <f>IF(G229&gt;0,DT!AC229*I229+DT!AD229*J229+DT!AE229*K229+DT!AF229*L229+DT!AG229*M229+DT!AH229*N229,"")</f>
        <v>#VALUE!</v>
      </c>
    </row>
    <row r="230" spans="1:15">
      <c r="A230" s="47">
        <v>7</v>
      </c>
      <c r="B230" s="47">
        <v>7</v>
      </c>
      <c r="C230" s="47">
        <v>7</v>
      </c>
      <c r="D230" s="47">
        <v>7</v>
      </c>
      <c r="E230" s="47">
        <v>5</v>
      </c>
      <c r="F230" s="47">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0" t="e">
        <f>IF(G230&gt;0,DT!AC230*I230+DT!AD230*J230+DT!AE230*K230+DT!AF230*L230+DT!AG230*M230+DT!AH230*N230,"")</f>
        <v>#VALUE!</v>
      </c>
    </row>
    <row r="231" spans="1:15">
      <c r="A231" s="47">
        <v>5</v>
      </c>
      <c r="B231" s="47">
        <v>7</v>
      </c>
      <c r="C231" s="47">
        <v>7</v>
      </c>
      <c r="D231" s="47">
        <v>7</v>
      </c>
      <c r="E231" s="47">
        <v>7</v>
      </c>
      <c r="F231" s="47">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0" t="e">
        <f>IF(G231&gt;0,DT!AC231*I231+DT!AD231*J231+DT!AE231*K231+DT!AF231*L231+DT!AG231*M231+DT!AH231*N231,"")</f>
        <v>#VALUE!</v>
      </c>
    </row>
    <row r="232" spans="1:15">
      <c r="A232" s="47">
        <v>4</v>
      </c>
      <c r="B232" s="47">
        <v>4</v>
      </c>
      <c r="C232" s="47">
        <v>5</v>
      </c>
      <c r="D232" s="47">
        <v>5</v>
      </c>
      <c r="E232" s="47">
        <v>4</v>
      </c>
      <c r="F232" s="47">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0" t="e">
        <f>IF(G232&gt;0,DT!AC232*I232+DT!AD232*J232+DT!AE232*K232+DT!AF232*L232+DT!AG232*M232+DT!AH232*N232,"")</f>
        <v>#VALUE!</v>
      </c>
    </row>
    <row r="233" spans="1:15">
      <c r="A233" s="47">
        <v>6</v>
      </c>
      <c r="B233" s="47">
        <v>6</v>
      </c>
      <c r="C233" s="47">
        <v>6</v>
      </c>
      <c r="D233" s="47">
        <v>6</v>
      </c>
      <c r="E233" s="47">
        <v>5</v>
      </c>
      <c r="F233" s="47">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0" t="e">
        <f>IF(G233&gt;0,DT!AC233*I233+DT!AD233*J233+DT!AE233*K233+DT!AF233*L233+DT!AG233*M233+DT!AH233*N233,"")</f>
        <v>#VALUE!</v>
      </c>
    </row>
    <row r="234" spans="1:15">
      <c r="A234" s="47">
        <v>5</v>
      </c>
      <c r="B234" s="47">
        <v>6</v>
      </c>
      <c r="C234" s="47">
        <v>4</v>
      </c>
      <c r="D234" s="47">
        <v>5</v>
      </c>
      <c r="E234" s="47">
        <v>6</v>
      </c>
      <c r="F234" s="47">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0" t="e">
        <f>IF(G234&gt;0,DT!AC234*I234+DT!AD234*J234+DT!AE234*K234+DT!AF234*L234+DT!AG234*M234+DT!AH234*N234,"")</f>
        <v>#VALUE!</v>
      </c>
    </row>
    <row r="235" spans="1:15">
      <c r="A235" s="47">
        <v>6</v>
      </c>
      <c r="B235" s="47">
        <v>6</v>
      </c>
      <c r="C235" s="47">
        <v>7</v>
      </c>
      <c r="D235" s="47">
        <v>7</v>
      </c>
      <c r="E235" s="47">
        <v>6</v>
      </c>
      <c r="F235" s="47">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0" t="e">
        <f>IF(G235&gt;0,DT!AC235*I235+DT!AD235*J235+DT!AE235*K235+DT!AF235*L235+DT!AG235*M235+DT!AH235*N235,"")</f>
        <v>#VALUE!</v>
      </c>
    </row>
    <row r="236" spans="1:15">
      <c r="A236" s="47">
        <v>6</v>
      </c>
      <c r="B236" s="47">
        <v>7</v>
      </c>
      <c r="C236" s="47">
        <v>7</v>
      </c>
      <c r="D236" s="47">
        <v>7</v>
      </c>
      <c r="E236" s="47">
        <v>4</v>
      </c>
      <c r="F236" s="47">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0" t="e">
        <f>IF(G236&gt;0,DT!AC236*I236+DT!AD236*J236+DT!AE236*K236+DT!AF236*L236+DT!AG236*M236+DT!AH236*N236,"")</f>
        <v>#VALUE!</v>
      </c>
    </row>
    <row r="237" spans="1:15">
      <c r="A237" s="47">
        <v>5</v>
      </c>
      <c r="B237" s="47">
        <v>6</v>
      </c>
      <c r="C237" s="47">
        <v>7</v>
      </c>
      <c r="D237" s="47">
        <v>7</v>
      </c>
      <c r="E237" s="47">
        <v>5</v>
      </c>
      <c r="F237" s="47">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0" t="e">
        <f>IF(G237&gt;0,DT!AC237*I237+DT!AD237*J237+DT!AE237*K237+DT!AF237*L237+DT!AG237*M237+DT!AH237*N237,"")</f>
        <v>#VALUE!</v>
      </c>
    </row>
    <row r="238" spans="1:15">
      <c r="A238" s="47">
        <v>7</v>
      </c>
      <c r="B238" s="47">
        <v>6</v>
      </c>
      <c r="C238" s="47">
        <v>5</v>
      </c>
      <c r="D238" s="47">
        <v>6</v>
      </c>
      <c r="E238" s="47">
        <v>7</v>
      </c>
      <c r="F238" s="47">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0" t="e">
        <f>IF(G238&gt;0,DT!AC238*I238+DT!AD238*J238+DT!AE238*K238+DT!AF238*L238+DT!AG238*M238+DT!AH238*N238,"")</f>
        <v>#VALUE!</v>
      </c>
    </row>
    <row r="239" spans="1:15">
      <c r="A239" s="47">
        <v>6</v>
      </c>
      <c r="B239" s="47">
        <v>6</v>
      </c>
      <c r="C239" s="47">
        <v>7</v>
      </c>
      <c r="D239" s="47">
        <v>6</v>
      </c>
      <c r="E239" s="47">
        <v>3</v>
      </c>
      <c r="F239" s="47">
        <v>4</v>
      </c>
      <c r="G239" s="1">
        <f t="shared" si="30"/>
        <v>32</v>
      </c>
      <c r="I239" s="6">
        <f t="shared" si="24"/>
        <v>0.1875</v>
      </c>
      <c r="J239" s="6">
        <f t="shared" si="25"/>
        <v>0.1875</v>
      </c>
      <c r="K239" s="6">
        <f t="shared" si="26"/>
        <v>0.21875</v>
      </c>
      <c r="L239" s="6">
        <f t="shared" si="27"/>
        <v>0.1875</v>
      </c>
      <c r="M239" s="6">
        <f t="shared" si="28"/>
        <v>9.375E-2</v>
      </c>
      <c r="N239" s="6">
        <f t="shared" si="29"/>
        <v>0.125</v>
      </c>
      <c r="O239" s="40" t="e">
        <f>IF(G239&gt;0,DT!AC239*I239+DT!AD239*J239+DT!AE239*K239+DT!AF239*L239+DT!AG239*M239+DT!AH239*N239,"")</f>
        <v>#VALUE!</v>
      </c>
    </row>
    <row r="240" spans="1:15">
      <c r="A240" s="47">
        <v>5</v>
      </c>
      <c r="B240" s="47">
        <v>5</v>
      </c>
      <c r="C240" s="47">
        <v>6</v>
      </c>
      <c r="D240" s="47">
        <v>6</v>
      </c>
      <c r="E240" s="47">
        <v>5</v>
      </c>
      <c r="F240" s="47">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0" t="e">
        <f>IF(G240&gt;0,DT!AC240*I240+DT!AD240*J240+DT!AE240*K240+DT!AF240*L240+DT!AG240*M240+DT!AH240*N240,"")</f>
        <v>#VALUE!</v>
      </c>
    </row>
    <row r="241" spans="1:15">
      <c r="A241" s="47">
        <v>2</v>
      </c>
      <c r="B241" s="47">
        <v>6</v>
      </c>
      <c r="C241" s="47">
        <v>7</v>
      </c>
      <c r="D241" s="47">
        <v>7</v>
      </c>
      <c r="E241" s="47">
        <v>2</v>
      </c>
      <c r="F241" s="47">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0" t="e">
        <f>IF(G241&gt;0,DT!AC241*I241+DT!AD241*J241+DT!AE241*K241+DT!AF241*L241+DT!AG241*M241+DT!AH241*N241,"")</f>
        <v>#VALUE!</v>
      </c>
    </row>
    <row r="242" spans="1:15">
      <c r="A242" s="47">
        <v>5</v>
      </c>
      <c r="B242" s="47">
        <v>5</v>
      </c>
      <c r="C242" s="47">
        <v>7</v>
      </c>
      <c r="D242" s="47">
        <v>7</v>
      </c>
      <c r="E242" s="47">
        <v>6</v>
      </c>
      <c r="F242" s="47">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0" t="e">
        <f>IF(G242&gt;0,DT!AC242*I242+DT!AD242*J242+DT!AE242*K242+DT!AF242*L242+DT!AG242*M242+DT!AH242*N242,"")</f>
        <v>#VALUE!</v>
      </c>
    </row>
    <row r="243" spans="1:15">
      <c r="A243" s="47">
        <v>6</v>
      </c>
      <c r="B243" s="47">
        <v>6</v>
      </c>
      <c r="C243" s="47">
        <v>6</v>
      </c>
      <c r="D243" s="47">
        <v>3</v>
      </c>
      <c r="E243" s="47">
        <v>3</v>
      </c>
      <c r="F243" s="47">
        <v>6</v>
      </c>
      <c r="G243" s="1">
        <f t="shared" si="30"/>
        <v>30</v>
      </c>
      <c r="I243" s="6">
        <f t="shared" si="24"/>
        <v>0.2</v>
      </c>
      <c r="J243" s="6">
        <f t="shared" si="25"/>
        <v>0.2</v>
      </c>
      <c r="K243" s="6">
        <f t="shared" si="26"/>
        <v>0.2</v>
      </c>
      <c r="L243" s="6">
        <f t="shared" si="27"/>
        <v>0.1</v>
      </c>
      <c r="M243" s="6">
        <f t="shared" si="28"/>
        <v>0.1</v>
      </c>
      <c r="N243" s="6">
        <f t="shared" si="29"/>
        <v>0.2</v>
      </c>
      <c r="O243" s="40" t="e">
        <f>IF(G243&gt;0,DT!AC243*I243+DT!AD243*J243+DT!AE243*K243+DT!AF243*L243+DT!AG243*M243+DT!AH243*N243,"")</f>
        <v>#VALUE!</v>
      </c>
    </row>
    <row r="244" spans="1:15">
      <c r="A244" s="47">
        <v>6</v>
      </c>
      <c r="B244" s="47">
        <v>7</v>
      </c>
      <c r="C244" s="47">
        <v>7</v>
      </c>
      <c r="D244" s="47">
        <v>6</v>
      </c>
      <c r="E244" s="47">
        <v>7</v>
      </c>
      <c r="F244" s="47">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0" t="e">
        <f>IF(G244&gt;0,DT!AC244*I244+DT!AD244*J244+DT!AE244*K244+DT!AF244*L244+DT!AG244*M244+DT!AH244*N244,"")</f>
        <v>#VALUE!</v>
      </c>
    </row>
    <row r="245" spans="1:15">
      <c r="A245" s="47">
        <v>5</v>
      </c>
      <c r="B245" s="47">
        <v>6</v>
      </c>
      <c r="C245" s="47">
        <v>6</v>
      </c>
      <c r="D245" s="47">
        <v>6</v>
      </c>
      <c r="E245" s="47">
        <v>2</v>
      </c>
      <c r="F245" s="47">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0" t="e">
        <f>IF(G245&gt;0,DT!AC245*I245+DT!AD245*J245+DT!AE245*K245+DT!AF245*L245+DT!AG245*M245+DT!AH245*N245,"")</f>
        <v>#VALUE!</v>
      </c>
    </row>
    <row r="246" spans="1:15">
      <c r="A246" s="47">
        <v>6</v>
      </c>
      <c r="B246" s="47">
        <v>5</v>
      </c>
      <c r="C246" s="47">
        <v>6</v>
      </c>
      <c r="D246" s="47">
        <v>6</v>
      </c>
      <c r="E246" s="47">
        <v>4</v>
      </c>
      <c r="F246" s="47">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0" t="e">
        <f>IF(G246&gt;0,DT!AC246*I246+DT!AD246*J246+DT!AE246*K246+DT!AF246*L246+DT!AG246*M246+DT!AH246*N246,"")</f>
        <v>#VALUE!</v>
      </c>
    </row>
    <row r="247" spans="1:15">
      <c r="A247" s="47">
        <v>2</v>
      </c>
      <c r="B247" s="47">
        <v>6</v>
      </c>
      <c r="C247" s="47">
        <v>6</v>
      </c>
      <c r="D247" s="47">
        <v>6</v>
      </c>
      <c r="E247" s="47">
        <v>6</v>
      </c>
      <c r="F247" s="47">
        <v>6</v>
      </c>
      <c r="G247" s="1">
        <f t="shared" si="30"/>
        <v>32</v>
      </c>
      <c r="I247" s="6">
        <f t="shared" si="31"/>
        <v>6.25E-2</v>
      </c>
      <c r="J247" s="6">
        <f t="shared" si="32"/>
        <v>0.1875</v>
      </c>
      <c r="K247" s="6">
        <f t="shared" si="33"/>
        <v>0.1875</v>
      </c>
      <c r="L247" s="6">
        <f t="shared" si="34"/>
        <v>0.1875</v>
      </c>
      <c r="M247" s="6">
        <f t="shared" si="35"/>
        <v>0.1875</v>
      </c>
      <c r="N247" s="6">
        <f t="shared" si="36"/>
        <v>0.1875</v>
      </c>
      <c r="O247" s="40" t="e">
        <f>IF(G247&gt;0,DT!AC247*I247+DT!AD247*J247+DT!AE247*K247+DT!AF247*L247+DT!AG247*M247+DT!AH247*N247,"")</f>
        <v>#VALUE!</v>
      </c>
    </row>
    <row r="248" spans="1:15">
      <c r="A248" s="47">
        <v>5</v>
      </c>
      <c r="B248" s="47">
        <v>7</v>
      </c>
      <c r="C248" s="47">
        <v>7</v>
      </c>
      <c r="D248" s="47">
        <v>7</v>
      </c>
      <c r="E248" s="47">
        <v>5</v>
      </c>
      <c r="F248" s="47">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0" t="e">
        <f>IF(G248&gt;0,DT!AC248*I248+DT!AD248*J248+DT!AE248*K248+DT!AF248*L248+DT!AG248*M248+DT!AH248*N248,"")</f>
        <v>#VALUE!</v>
      </c>
    </row>
    <row r="249" spans="1:15">
      <c r="A249" s="47">
        <v>5</v>
      </c>
      <c r="B249" s="47">
        <v>4</v>
      </c>
      <c r="C249" s="47">
        <v>5</v>
      </c>
      <c r="D249" s="47">
        <v>6</v>
      </c>
      <c r="E249" s="47">
        <v>3</v>
      </c>
      <c r="F249" s="47">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0" t="e">
        <f>IF(G249&gt;0,DT!AC249*I249+DT!AD249*J249+DT!AE249*K249+DT!AF249*L249+DT!AG249*M249+DT!AH249*N249,"")</f>
        <v>#VALUE!</v>
      </c>
    </row>
    <row r="250" spans="1:15">
      <c r="A250" s="47">
        <v>5</v>
      </c>
      <c r="B250" s="47">
        <v>7</v>
      </c>
      <c r="C250" s="47">
        <v>7</v>
      </c>
      <c r="D250" s="47">
        <v>7</v>
      </c>
      <c r="E250" s="47">
        <v>4</v>
      </c>
      <c r="F250" s="47">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0" t="e">
        <f>IF(G250&gt;0,DT!AC250*I250+DT!AD250*J250+DT!AE250*K250+DT!AF250*L250+DT!AG250*M250+DT!AH250*N250,"")</f>
        <v>#VALUE!</v>
      </c>
    </row>
    <row r="251" spans="1:15">
      <c r="A251" s="47">
        <v>5</v>
      </c>
      <c r="B251" s="47">
        <v>6</v>
      </c>
      <c r="C251" s="47">
        <v>5</v>
      </c>
      <c r="D251" s="47">
        <v>5</v>
      </c>
      <c r="E251" s="47">
        <v>5</v>
      </c>
      <c r="F251" s="47">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0" t="e">
        <f>IF(G251&gt;0,DT!AC251*I251+DT!AD251*J251+DT!AE251*K251+DT!AF251*L251+DT!AG251*M251+DT!AH251*N251,"")</f>
        <v>#VALUE!</v>
      </c>
    </row>
    <row r="252" spans="1:15">
      <c r="A252" s="47">
        <v>7</v>
      </c>
      <c r="B252" s="47">
        <v>6</v>
      </c>
      <c r="C252" s="47">
        <v>7</v>
      </c>
      <c r="D252" s="47">
        <v>7</v>
      </c>
      <c r="E252" s="47">
        <v>7</v>
      </c>
      <c r="F252" s="47">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0" t="e">
        <f>IF(G252&gt;0,DT!AC252*I252+DT!AD252*J252+DT!AE252*K252+DT!AF252*L252+DT!AG252*M252+DT!AH252*N252,"")</f>
        <v>#VALUE!</v>
      </c>
    </row>
    <row r="253" spans="1:15">
      <c r="A253" s="47">
        <v>5</v>
      </c>
      <c r="B253" s="47">
        <v>6</v>
      </c>
      <c r="C253" s="47">
        <v>6</v>
      </c>
      <c r="D253" s="47">
        <v>6</v>
      </c>
      <c r="E253" s="47">
        <v>6</v>
      </c>
      <c r="F253" s="47">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0" t="e">
        <f>IF(G253&gt;0,DT!AC253*I253+DT!AD253*J253+DT!AE253*K253+DT!AF253*L253+DT!AG253*M253+DT!AH253*N253,"")</f>
        <v>#VALUE!</v>
      </c>
    </row>
    <row r="254" spans="1:15">
      <c r="A254" s="47">
        <v>6</v>
      </c>
      <c r="B254" s="47">
        <v>6</v>
      </c>
      <c r="C254" s="47">
        <v>6</v>
      </c>
      <c r="D254" s="47">
        <v>6</v>
      </c>
      <c r="E254" s="47">
        <v>6</v>
      </c>
      <c r="F254" s="47">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0" t="e">
        <f>IF(G254&gt;0,DT!AC254*I254+DT!AD254*J254+DT!AE254*K254+DT!AF254*L254+DT!AG254*M254+DT!AH254*N254,"")</f>
        <v>#VALUE!</v>
      </c>
    </row>
    <row r="255" spans="1:15">
      <c r="A255" s="47">
        <v>6</v>
      </c>
      <c r="B255" s="47">
        <v>6</v>
      </c>
      <c r="C255" s="47">
        <v>6</v>
      </c>
      <c r="D255" s="47">
        <v>7</v>
      </c>
      <c r="E255" s="47">
        <v>4</v>
      </c>
      <c r="F255" s="47">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0" t="e">
        <f>IF(G255&gt;0,DT!AC255*I255+DT!AD255*J255+DT!AE255*K255+DT!AF255*L255+DT!AG255*M255+DT!AH255*N255,"")</f>
        <v>#VALUE!</v>
      </c>
    </row>
    <row r="256" spans="1:15">
      <c r="A256" s="47">
        <v>6</v>
      </c>
      <c r="B256" s="47">
        <v>6</v>
      </c>
      <c r="C256" s="47">
        <v>6</v>
      </c>
      <c r="D256" s="47">
        <v>5</v>
      </c>
      <c r="E256" s="47">
        <v>6</v>
      </c>
      <c r="F256" s="47">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0" t="e">
        <f>IF(G256&gt;0,DT!AC256*I256+DT!AD256*J256+DT!AE256*K256+DT!AF256*L256+DT!AG256*M256+DT!AH256*N256,"")</f>
        <v>#VALUE!</v>
      </c>
    </row>
    <row r="257" spans="1:15">
      <c r="A257" s="47">
        <v>7</v>
      </c>
      <c r="B257" s="47">
        <v>7</v>
      </c>
      <c r="C257" s="47">
        <v>7</v>
      </c>
      <c r="D257" s="47">
        <v>7</v>
      </c>
      <c r="E257" s="47">
        <v>7</v>
      </c>
      <c r="F257" s="47">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0" t="e">
        <f>IF(G257&gt;0,DT!AC257*I257+DT!AD257*J257+DT!AE257*K257+DT!AF257*L257+DT!AG257*M257+DT!AH257*N257,"")</f>
        <v>#VALUE!</v>
      </c>
    </row>
    <row r="258" spans="1:15">
      <c r="A258" s="47">
        <v>7</v>
      </c>
      <c r="B258" s="47">
        <v>7</v>
      </c>
      <c r="C258" s="47">
        <v>7</v>
      </c>
      <c r="D258" s="47">
        <v>7</v>
      </c>
      <c r="E258" s="47">
        <v>7</v>
      </c>
      <c r="F258" s="47">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0"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0"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0"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0"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0"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0"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0"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0"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0"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0"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0"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0"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0"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0"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0"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0"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0"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0"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0"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0"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0"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0"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0"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0"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0"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0"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0"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0"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0"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0"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0"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0"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0"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0"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0"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0"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0"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0"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0"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0"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0"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0"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0"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0"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0"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0"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0"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0"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0"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0"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0"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0"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0"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0"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0"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0"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0"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0"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0"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0"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0"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0"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0"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0"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0"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0"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0"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0"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0"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0"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0"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0"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0"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0"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0"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0"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0"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0"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0"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0"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0"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0"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0"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0"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0"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0"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0"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0"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0"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0"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0"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0"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0"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0"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0"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0"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0"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0"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0"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0"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0"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0"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0"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0"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0"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0"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0"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0"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0"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0"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0"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0"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0"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0"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0"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0"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0"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0"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0"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0"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0"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0"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0"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0"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0"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0"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0"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0"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0"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0"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0"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0"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0"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0"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0"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0"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0"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0"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0"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0"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0"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0"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0"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0"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0"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0"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0"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0"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0"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0"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0"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0"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0"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0"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0"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0"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0"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0"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0"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0"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0"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0"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0"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0"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0"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0"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0"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0"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0"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0"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0"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0"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0"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0"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0"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0"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0"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0"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0"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0"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0"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0"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0"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0"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0"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0"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0"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0"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0"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0"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0"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0"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0"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0"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0"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0"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0"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0"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0"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0"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0"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0"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0"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0"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0"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0"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0"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0"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0"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0"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0"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0"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0"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0"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0"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0"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0"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0"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0"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0"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0"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0"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0"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0"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0"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0"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0"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0"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0"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0"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0"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0"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0"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0"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0"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0"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0"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0"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0"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0"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0"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0"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0"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0"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0"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0"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0"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0"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0"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0"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0"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0"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0"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0"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0"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0"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0"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0"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0"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0"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0"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0"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0"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0"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0"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0"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0"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0"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0"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0"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0"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0"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0"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0"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0"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0"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0"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0"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0"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0"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0"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0"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0"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0"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0"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0"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0"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0"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0"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0"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0"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0"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0"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0"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0"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0"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0"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0"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0"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0"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0"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0"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0"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0"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0"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0"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0"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0"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0"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0"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0"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0"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0"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0"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0"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0"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0"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0"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0"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0"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0"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0"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0"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0"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0"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0"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0"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0"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0"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0"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0"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0"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0"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0"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0"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0"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0"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0"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0"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0"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0"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0"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0"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0"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0"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0"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0"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0"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0"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0"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0"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0"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0"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0"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0"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0"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0"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0"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0"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0"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0"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0"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0"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0"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0"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0"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0"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0"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0"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0"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0"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0"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0"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0"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0"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0"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0"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0"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0"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0"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0"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0"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0"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0"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0"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0"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0"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0"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0"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0"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0"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0"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0"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0"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0"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0"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0"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0"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0"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0"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0"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0"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0"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0"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0"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0"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0"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0"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0"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0"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0"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0"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0"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0"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0"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0"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0"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0"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0"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0"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0"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0"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0"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0"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0"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0"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0"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0"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0"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0"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0"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0"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0"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0"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0"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0"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0"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0"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0"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0"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0"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0"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0"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0"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0"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0"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0"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0"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0"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0"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0"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0"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0"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0"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0"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0"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0"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0"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0"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0"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0"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0"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0"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0"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0"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0"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0"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0"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0"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0"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0"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0"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0"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0"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0"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0"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0"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0"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0"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0"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0"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0"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0"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0"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0"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0"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0"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0"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0"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0"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0"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0"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0"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0"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0"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0"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0"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0"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0"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0"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0"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0"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0"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0"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0"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0"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0"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0"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0"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0"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0"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0"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0"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0"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0"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0"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0"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0"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0"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0"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0"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0"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0"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0"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0"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0"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0"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0"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0"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0"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0"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0"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0"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0"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0"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0"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0"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0"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0"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0"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0"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0"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0"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0"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0"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0"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0"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0"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0"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0"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0"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0"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0"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0"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0"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0"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0"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0"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0"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0"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0"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0"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0"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0"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0"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0"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0"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0"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0"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0"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0"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0"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0"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0"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0"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0"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0"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0"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0"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0"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0"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0"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0"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0"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0"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0"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0"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0"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0"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0"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0"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0"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0"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0"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0"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0"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0"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0"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0"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0"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0"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0"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0"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0"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0"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0"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0"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0"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0"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0"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0"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0"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0"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0"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0"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0"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0"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0"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0"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0"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0"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0"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0"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0"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0"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0"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0"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0"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0"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0"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0"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0"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0"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0"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0"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0"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0"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0"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0"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0"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0"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0"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0"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0"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0"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0"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0"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0"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0"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0"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0"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0"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0"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0"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0"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0"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0"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0"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0"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0"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0"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0"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0"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0"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0"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0"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0"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0"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0"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0"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0"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0"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0"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0"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0"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0"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0"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0"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0"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0"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0"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0"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0"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0"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0"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0"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0"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0"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0"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0"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0"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0"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0"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0"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0"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0"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0"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0"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0"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0"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0"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0"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0"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0"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0"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0"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0"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0"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0"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0"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0"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0"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0"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0"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0"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0"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0"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0"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0"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0"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0"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0"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0"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0"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0"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0"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0"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0"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0"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0"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0"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0"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0"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0"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0"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0"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0"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0"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0"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0"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0"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0"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0"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0"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0"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0"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1" t="s">
        <v>50</v>
      </c>
      <c r="BD1" s="21" t="s">
        <v>51</v>
      </c>
      <c r="BE1" s="22" t="s">
        <v>52</v>
      </c>
      <c r="BF1" s="22" t="s">
        <v>1</v>
      </c>
      <c r="BG1" s="21"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1" t="s">
        <v>49</v>
      </c>
      <c r="BC3" s="21" t="s">
        <v>50</v>
      </c>
      <c r="BD3" s="21" t="s">
        <v>51</v>
      </c>
      <c r="BE3" s="22" t="s">
        <v>52</v>
      </c>
      <c r="BF3" s="22" t="s">
        <v>1</v>
      </c>
      <c r="BG3" s="21"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1" t="s">
        <v>360</v>
      </c>
      <c r="BC6" s="21" t="s">
        <v>361</v>
      </c>
      <c r="BD6" s="21" t="s">
        <v>362</v>
      </c>
      <c r="BE6" s="21" t="s">
        <v>363</v>
      </c>
      <c r="BF6" s="21" t="s">
        <v>364</v>
      </c>
      <c r="BG6" s="21" t="s">
        <v>365</v>
      </c>
      <c r="BH6" t="s">
        <v>803</v>
      </c>
      <c r="BI6" t="s">
        <v>813</v>
      </c>
    </row>
    <row r="7" spans="1:61">
      <c r="A7" t="s">
        <v>246</v>
      </c>
      <c r="B7" t="s">
        <v>1353</v>
      </c>
      <c r="C7" t="s">
        <v>497</v>
      </c>
      <c r="D7" t="s">
        <v>480</v>
      </c>
      <c r="E7" t="s">
        <v>481</v>
      </c>
      <c r="F7" t="s">
        <v>1199</v>
      </c>
      <c r="G7" t="s">
        <v>1200</v>
      </c>
      <c r="H7" t="s">
        <v>1212</v>
      </c>
      <c r="I7" t="s">
        <v>1213</v>
      </c>
      <c r="J7"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1" t="s">
        <v>514</v>
      </c>
      <c r="BC7" s="21" t="s">
        <v>515</v>
      </c>
      <c r="BD7" s="21" t="s">
        <v>516</v>
      </c>
      <c r="BE7" s="22" t="s">
        <v>517</v>
      </c>
      <c r="BF7" s="22" t="s">
        <v>1</v>
      </c>
      <c r="BG7" s="21"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1" t="s">
        <v>566</v>
      </c>
      <c r="BC8" s="21" t="s">
        <v>567</v>
      </c>
      <c r="BD8" s="21" t="s">
        <v>568</v>
      </c>
      <c r="BE8" s="22" t="s">
        <v>569</v>
      </c>
      <c r="BF8" s="22" t="s">
        <v>570</v>
      </c>
      <c r="BG8" s="21"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1" t="s">
        <v>794</v>
      </c>
      <c r="BC9" s="21" t="s">
        <v>795</v>
      </c>
      <c r="BD9" s="21" t="s">
        <v>796</v>
      </c>
      <c r="BE9" s="22" t="s">
        <v>797</v>
      </c>
      <c r="BF9" s="22" t="s">
        <v>798</v>
      </c>
      <c r="BG9" s="21" t="s">
        <v>799</v>
      </c>
      <c r="BH9" s="134" t="s">
        <v>2173</v>
      </c>
      <c r="BI9" s="134"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19" t="s">
        <v>302</v>
      </c>
      <c r="BC10" t="s">
        <v>303</v>
      </c>
      <c r="BD10" s="19" t="s">
        <v>304</v>
      </c>
      <c r="BE10" s="20" t="s">
        <v>305</v>
      </c>
      <c r="BF10" s="20" t="s">
        <v>306</v>
      </c>
      <c r="BG10" s="25"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19" t="s">
        <v>788</v>
      </c>
      <c r="BC11" s="19" t="s">
        <v>789</v>
      </c>
      <c r="BD11" s="19" t="s">
        <v>790</v>
      </c>
      <c r="BE11" s="20" t="s">
        <v>791</v>
      </c>
      <c r="BF11" s="20" t="s">
        <v>792</v>
      </c>
      <c r="BG11" s="19"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t="s">
        <v>625</v>
      </c>
      <c r="BC12" t="s">
        <v>626</v>
      </c>
      <c r="BD12" t="s">
        <v>627</v>
      </c>
      <c r="BE12" t="s">
        <v>628</v>
      </c>
      <c r="BF12" t="s">
        <v>629</v>
      </c>
      <c r="BG1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1" t="s">
        <v>731</v>
      </c>
      <c r="BC13" s="21" t="s">
        <v>732</v>
      </c>
      <c r="BD13" s="21" t="s">
        <v>733</v>
      </c>
      <c r="BE13" s="22" t="s">
        <v>734</v>
      </c>
      <c r="BF13" s="22" t="s">
        <v>735</v>
      </c>
      <c r="BG13" s="21" t="s">
        <v>736</v>
      </c>
      <c r="BH13" t="s">
        <v>802</v>
      </c>
      <c r="BI13" t="s">
        <v>817</v>
      </c>
    </row>
    <row r="14" spans="1:61">
      <c r="A14" t="s">
        <v>840</v>
      </c>
      <c r="B14" s="37" t="s">
        <v>841</v>
      </c>
      <c r="C14" s="37" t="s">
        <v>842</v>
      </c>
      <c r="D14" s="37" t="s">
        <v>843</v>
      </c>
      <c r="E14" s="37" t="s">
        <v>844</v>
      </c>
      <c r="F14" s="37" t="s">
        <v>845</v>
      </c>
      <c r="G14" s="37" t="s">
        <v>846</v>
      </c>
      <c r="H14" s="37" t="s">
        <v>847</v>
      </c>
      <c r="I14" s="37" t="s">
        <v>848</v>
      </c>
      <c r="J14" s="37" t="s">
        <v>849</v>
      </c>
      <c r="K14" s="37" t="s">
        <v>850</v>
      </c>
      <c r="L14" s="37" t="s">
        <v>851</v>
      </c>
      <c r="M14" s="37" t="s">
        <v>852</v>
      </c>
      <c r="N14" s="37" t="s">
        <v>853</v>
      </c>
      <c r="O14" s="37" t="s">
        <v>854</v>
      </c>
      <c r="P14" s="37" t="s">
        <v>855</v>
      </c>
      <c r="Q14" s="37" t="s">
        <v>856</v>
      </c>
      <c r="R14" s="37" t="s">
        <v>857</v>
      </c>
      <c r="S14" s="37" t="s">
        <v>858</v>
      </c>
      <c r="T14" s="37" t="s">
        <v>859</v>
      </c>
      <c r="U14" s="37" t="s">
        <v>860</v>
      </c>
      <c r="V14" s="37" t="s">
        <v>861</v>
      </c>
      <c r="W14" s="37" t="s">
        <v>862</v>
      </c>
      <c r="X14" s="37" t="s">
        <v>863</v>
      </c>
      <c r="Y14" s="37" t="s">
        <v>864</v>
      </c>
      <c r="Z14" s="37" t="s">
        <v>865</v>
      </c>
      <c r="AA14" s="37" t="s">
        <v>866</v>
      </c>
      <c r="AB14" s="37" t="s">
        <v>867</v>
      </c>
      <c r="AC14" s="37" t="s">
        <v>868</v>
      </c>
      <c r="AD14" s="37" t="s">
        <v>846</v>
      </c>
      <c r="AE14" s="37" t="s">
        <v>869</v>
      </c>
      <c r="AF14" s="37" t="s">
        <v>870</v>
      </c>
      <c r="AG14" s="37" t="s">
        <v>871</v>
      </c>
      <c r="AH14" s="37" t="s">
        <v>872</v>
      </c>
      <c r="AI14" s="37" t="s">
        <v>873</v>
      </c>
      <c r="AJ14" s="37" t="s">
        <v>874</v>
      </c>
      <c r="AK14" s="37" t="s">
        <v>875</v>
      </c>
      <c r="AL14" s="37" t="s">
        <v>876</v>
      </c>
      <c r="AM14" s="37" t="s">
        <v>877</v>
      </c>
      <c r="AN14" s="37" t="s">
        <v>878</v>
      </c>
      <c r="AO14" s="37" t="s">
        <v>879</v>
      </c>
      <c r="AP14" s="37" t="s">
        <v>880</v>
      </c>
      <c r="AQ14" s="37" t="s">
        <v>881</v>
      </c>
      <c r="AR14" s="37" t="s">
        <v>882</v>
      </c>
      <c r="AS14" s="37" t="s">
        <v>883</v>
      </c>
      <c r="AT14" s="37" t="s">
        <v>884</v>
      </c>
      <c r="AU14" s="37" t="s">
        <v>885</v>
      </c>
      <c r="AV14" s="37" t="s">
        <v>886</v>
      </c>
      <c r="AW14" s="37" t="s">
        <v>887</v>
      </c>
      <c r="AX14" s="37" t="s">
        <v>888</v>
      </c>
      <c r="AY14" s="37" t="s">
        <v>889</v>
      </c>
      <c r="AZ14" s="37" t="s">
        <v>860</v>
      </c>
      <c r="BA14" s="37" t="s">
        <v>869</v>
      </c>
      <c r="BB14" t="s">
        <v>890</v>
      </c>
      <c r="BC14" t="s">
        <v>891</v>
      </c>
      <c r="BD14" t="s">
        <v>892</v>
      </c>
      <c r="BE14" t="s">
        <v>893</v>
      </c>
      <c r="BF14" t="s">
        <v>894</v>
      </c>
      <c r="BG14" t="s">
        <v>895</v>
      </c>
      <c r="BH14" t="s">
        <v>896</v>
      </c>
      <c r="BI14" t="s">
        <v>897</v>
      </c>
    </row>
    <row r="15" spans="1:61">
      <c r="A15" t="s">
        <v>950</v>
      </c>
      <c r="B15" s="37" t="s">
        <v>898</v>
      </c>
      <c r="C15" s="37" t="s">
        <v>899</v>
      </c>
      <c r="D15" s="37" t="s">
        <v>900</v>
      </c>
      <c r="E15" s="37" t="s">
        <v>901</v>
      </c>
      <c r="F15" s="37" t="s">
        <v>902</v>
      </c>
      <c r="G15" s="37" t="s">
        <v>903</v>
      </c>
      <c r="H15" s="37" t="s">
        <v>904</v>
      </c>
      <c r="I15" s="37" t="s">
        <v>905</v>
      </c>
      <c r="J15" s="37" t="s">
        <v>906</v>
      </c>
      <c r="K15" s="37" t="s">
        <v>907</v>
      </c>
      <c r="L15" s="37" t="s">
        <v>908</v>
      </c>
      <c r="M15" s="37" t="s">
        <v>909</v>
      </c>
      <c r="N15" s="37" t="s">
        <v>910</v>
      </c>
      <c r="O15" s="37" t="s">
        <v>911</v>
      </c>
      <c r="P15" s="37" t="s">
        <v>912</v>
      </c>
      <c r="Q15" s="37" t="s">
        <v>913</v>
      </c>
      <c r="R15" s="37" t="s">
        <v>914</v>
      </c>
      <c r="S15" s="37" t="s">
        <v>915</v>
      </c>
      <c r="T15" s="37" t="s">
        <v>916</v>
      </c>
      <c r="U15" s="37" t="s">
        <v>917</v>
      </c>
      <c r="V15" s="37" t="s">
        <v>918</v>
      </c>
      <c r="W15" s="37" t="s">
        <v>919</v>
      </c>
      <c r="X15" s="37" t="s">
        <v>920</v>
      </c>
      <c r="Y15" s="37" t="s">
        <v>921</v>
      </c>
      <c r="Z15" s="37" t="s">
        <v>922</v>
      </c>
      <c r="AA15" s="37" t="s">
        <v>923</v>
      </c>
      <c r="AB15" s="37" t="s">
        <v>924</v>
      </c>
      <c r="AC15" s="37" t="s">
        <v>925</v>
      </c>
      <c r="AD15" s="37" t="s">
        <v>926</v>
      </c>
      <c r="AE15" s="37" t="s">
        <v>927</v>
      </c>
      <c r="AF15" s="37" t="s">
        <v>928</v>
      </c>
      <c r="AG15" s="37" t="s">
        <v>929</v>
      </c>
      <c r="AH15" s="37" t="s">
        <v>930</v>
      </c>
      <c r="AI15" s="37" t="s">
        <v>931</v>
      </c>
      <c r="AJ15" s="37" t="s">
        <v>932</v>
      </c>
      <c r="AK15" s="37" t="s">
        <v>933</v>
      </c>
      <c r="AL15" s="37" t="s">
        <v>934</v>
      </c>
      <c r="AM15" s="37" t="s">
        <v>935</v>
      </c>
      <c r="AN15" s="37" t="s">
        <v>936</v>
      </c>
      <c r="AO15" s="37" t="s">
        <v>937</v>
      </c>
      <c r="AP15" s="37" t="s">
        <v>938</v>
      </c>
      <c r="AQ15" s="37" t="s">
        <v>939</v>
      </c>
      <c r="AR15" s="37" t="s">
        <v>940</v>
      </c>
      <c r="AS15" s="37" t="s">
        <v>941</v>
      </c>
      <c r="AT15" s="37" t="s">
        <v>942</v>
      </c>
      <c r="AU15" s="37" t="s">
        <v>943</v>
      </c>
      <c r="AV15" s="37" t="s">
        <v>944</v>
      </c>
      <c r="AW15" s="37" t="s">
        <v>945</v>
      </c>
      <c r="AX15" s="37" t="s">
        <v>946</v>
      </c>
      <c r="AY15" s="37" t="s">
        <v>947</v>
      </c>
      <c r="AZ15" s="37" t="s">
        <v>948</v>
      </c>
      <c r="BA15" s="37" t="s">
        <v>949</v>
      </c>
      <c r="BB15" s="38" t="s">
        <v>951</v>
      </c>
      <c r="BC15" s="21" t="s">
        <v>953</v>
      </c>
      <c r="BD15" s="21" t="s">
        <v>952</v>
      </c>
      <c r="BE15" s="22" t="s">
        <v>954</v>
      </c>
      <c r="BF15" s="22" t="s">
        <v>955</v>
      </c>
      <c r="BG15" s="21" t="s">
        <v>956</v>
      </c>
      <c r="BH15" t="s">
        <v>957</v>
      </c>
      <c r="BI15" t="s">
        <v>958</v>
      </c>
    </row>
    <row r="16" spans="1:61">
      <c r="A16" t="s">
        <v>959</v>
      </c>
      <c r="B16" s="37" t="s">
        <v>968</v>
      </c>
      <c r="C16" s="37" t="s">
        <v>969</v>
      </c>
      <c r="D16" s="37" t="s">
        <v>970</v>
      </c>
      <c r="E16" s="37" t="s">
        <v>971</v>
      </c>
      <c r="F16" s="37" t="s">
        <v>972</v>
      </c>
      <c r="G16" s="37" t="s">
        <v>973</v>
      </c>
      <c r="H16" s="37" t="s">
        <v>974</v>
      </c>
      <c r="I16" s="37" t="s">
        <v>975</v>
      </c>
      <c r="J16" s="37" t="s">
        <v>976</v>
      </c>
      <c r="K16" s="37" t="s">
        <v>977</v>
      </c>
      <c r="L16" s="37" t="s">
        <v>973</v>
      </c>
      <c r="M16" s="37" t="s">
        <v>978</v>
      </c>
      <c r="N16" s="37" t="s">
        <v>979</v>
      </c>
      <c r="O16" s="37" t="s">
        <v>980</v>
      </c>
      <c r="P16" s="37" t="s">
        <v>981</v>
      </c>
      <c r="Q16" s="37" t="s">
        <v>982</v>
      </c>
      <c r="R16" s="37" t="s">
        <v>983</v>
      </c>
      <c r="S16" s="37" t="s">
        <v>984</v>
      </c>
      <c r="T16" s="37" t="s">
        <v>985</v>
      </c>
      <c r="U16" s="37" t="s">
        <v>986</v>
      </c>
      <c r="V16" s="37" t="s">
        <v>987</v>
      </c>
      <c r="W16" s="37" t="s">
        <v>988</v>
      </c>
      <c r="X16" s="37" t="s">
        <v>989</v>
      </c>
      <c r="Y16" s="37" t="s">
        <v>990</v>
      </c>
      <c r="Z16" s="37" t="s">
        <v>991</v>
      </c>
      <c r="AA16" s="37" t="s">
        <v>992</v>
      </c>
      <c r="AB16" s="37" t="s">
        <v>993</v>
      </c>
      <c r="AC16" s="37" t="s">
        <v>994</v>
      </c>
      <c r="AD16" s="37" t="s">
        <v>995</v>
      </c>
      <c r="AE16" s="37" t="s">
        <v>996</v>
      </c>
      <c r="AF16" s="37" t="s">
        <v>997</v>
      </c>
      <c r="AG16" s="37" t="s">
        <v>998</v>
      </c>
      <c r="AH16" s="37" t="s">
        <v>999</v>
      </c>
      <c r="AI16" s="37" t="s">
        <v>1000</v>
      </c>
      <c r="AJ16" s="37" t="s">
        <v>1001</v>
      </c>
      <c r="AK16" s="37" t="s">
        <v>1002</v>
      </c>
      <c r="AL16" s="37" t="s">
        <v>1003</v>
      </c>
      <c r="AM16" s="37" t="s">
        <v>1004</v>
      </c>
      <c r="AN16" s="37" t="s">
        <v>1005</v>
      </c>
      <c r="AO16" s="37" t="s">
        <v>1006</v>
      </c>
      <c r="AP16" s="37" t="s">
        <v>1007</v>
      </c>
      <c r="AQ16" s="37" t="s">
        <v>1008</v>
      </c>
      <c r="AR16" s="37" t="s">
        <v>1009</v>
      </c>
      <c r="AS16" s="37" t="s">
        <v>1010</v>
      </c>
      <c r="AT16" s="37" t="s">
        <v>1011</v>
      </c>
      <c r="AU16" s="37" t="s">
        <v>1012</v>
      </c>
      <c r="AV16" s="37" t="s">
        <v>1013</v>
      </c>
      <c r="AW16" s="37" t="s">
        <v>1014</v>
      </c>
      <c r="AX16" s="37" t="s">
        <v>1015</v>
      </c>
      <c r="AY16" s="37" t="s">
        <v>1016</v>
      </c>
      <c r="AZ16" s="37" t="s">
        <v>1017</v>
      </c>
      <c r="BA16" s="37" t="s">
        <v>1018</v>
      </c>
      <c r="BB16" s="19" t="s">
        <v>962</v>
      </c>
      <c r="BC16" t="s">
        <v>966</v>
      </c>
      <c r="BD16" s="20" t="s">
        <v>965</v>
      </c>
      <c r="BE16" t="s">
        <v>967</v>
      </c>
      <c r="BF16" t="s">
        <v>964</v>
      </c>
      <c r="BG16" t="s">
        <v>963</v>
      </c>
      <c r="BH16" t="s">
        <v>961</v>
      </c>
      <c r="BI16" t="s">
        <v>960</v>
      </c>
    </row>
    <row r="17" spans="1:61">
      <c r="A17" t="s">
        <v>1071</v>
      </c>
      <c r="B17" s="37" t="s">
        <v>1019</v>
      </c>
      <c r="C17" s="37" t="s">
        <v>1020</v>
      </c>
      <c r="D17" s="37" t="s">
        <v>1021</v>
      </c>
      <c r="E17" s="37" t="s">
        <v>1022</v>
      </c>
      <c r="F17" s="37" t="s">
        <v>1023</v>
      </c>
      <c r="G17" s="37" t="s">
        <v>1024</v>
      </c>
      <c r="H17" s="37" t="s">
        <v>1025</v>
      </c>
      <c r="I17" s="37" t="s">
        <v>1026</v>
      </c>
      <c r="J17" s="37" t="s">
        <v>1027</v>
      </c>
      <c r="K17" s="37" t="s">
        <v>1028</v>
      </c>
      <c r="L17" s="37" t="s">
        <v>1029</v>
      </c>
      <c r="M17" s="37" t="s">
        <v>1030</v>
      </c>
      <c r="N17" s="37" t="s">
        <v>1031</v>
      </c>
      <c r="O17" s="37" t="s">
        <v>1032</v>
      </c>
      <c r="P17" s="37" t="s">
        <v>1033</v>
      </c>
      <c r="Q17" s="37" t="s">
        <v>1034</v>
      </c>
      <c r="R17" s="37" t="s">
        <v>1035</v>
      </c>
      <c r="S17" s="37" t="s">
        <v>1036</v>
      </c>
      <c r="T17" s="37" t="s">
        <v>1037</v>
      </c>
      <c r="U17" s="37" t="s">
        <v>1038</v>
      </c>
      <c r="V17" s="37" t="s">
        <v>1039</v>
      </c>
      <c r="W17" s="37" t="s">
        <v>1040</v>
      </c>
      <c r="X17" s="37" t="s">
        <v>1041</v>
      </c>
      <c r="Y17" s="37" t="s">
        <v>1042</v>
      </c>
      <c r="Z17" s="37" t="s">
        <v>1043</v>
      </c>
      <c r="AA17" s="37" t="s">
        <v>1044</v>
      </c>
      <c r="AB17" s="37" t="s">
        <v>1045</v>
      </c>
      <c r="AC17" s="37" t="s">
        <v>1046</v>
      </c>
      <c r="AD17" s="37" t="s">
        <v>1047</v>
      </c>
      <c r="AE17" s="37" t="s">
        <v>1048</v>
      </c>
      <c r="AF17" s="37" t="s">
        <v>1049</v>
      </c>
      <c r="AG17" s="37" t="s">
        <v>1050</v>
      </c>
      <c r="AH17" s="37" t="s">
        <v>1051</v>
      </c>
      <c r="AI17" s="37" t="s">
        <v>1052</v>
      </c>
      <c r="AJ17" s="37" t="s">
        <v>1053</v>
      </c>
      <c r="AK17" s="37" t="s">
        <v>1054</v>
      </c>
      <c r="AL17" s="37" t="s">
        <v>1055</v>
      </c>
      <c r="AM17" s="37" t="s">
        <v>1056</v>
      </c>
      <c r="AN17" s="37" t="s">
        <v>1057</v>
      </c>
      <c r="AO17" s="37" t="s">
        <v>1058</v>
      </c>
      <c r="AP17" s="37" t="s">
        <v>1059</v>
      </c>
      <c r="AQ17" s="37" t="s">
        <v>1060</v>
      </c>
      <c r="AR17" s="37" t="s">
        <v>1061</v>
      </c>
      <c r="AS17" s="37" t="s">
        <v>1062</v>
      </c>
      <c r="AT17" s="37" t="s">
        <v>1063</v>
      </c>
      <c r="AU17" s="37" t="s">
        <v>1064</v>
      </c>
      <c r="AV17" s="37" t="s">
        <v>1065</v>
      </c>
      <c r="AW17" s="37" t="s">
        <v>1066</v>
      </c>
      <c r="AX17" s="37" t="s">
        <v>1067</v>
      </c>
      <c r="AY17" s="37" t="s">
        <v>1068</v>
      </c>
      <c r="AZ17" s="37" t="s">
        <v>1069</v>
      </c>
      <c r="BA17" s="37" t="s">
        <v>1070</v>
      </c>
      <c r="BB17" s="37" t="s">
        <v>1072</v>
      </c>
      <c r="BC17" t="s">
        <v>1073</v>
      </c>
      <c r="BD17" s="20" t="s">
        <v>1074</v>
      </c>
      <c r="BE17" t="s">
        <v>1075</v>
      </c>
      <c r="BF17" t="s">
        <v>1076</v>
      </c>
      <c r="BG17" t="s">
        <v>1077</v>
      </c>
      <c r="BH17" t="s">
        <v>1078</v>
      </c>
      <c r="BI17" t="s">
        <v>1079</v>
      </c>
    </row>
    <row r="18" spans="1:61">
      <c r="A18" t="s">
        <v>1080</v>
      </c>
      <c r="B18" s="37" t="s">
        <v>1081</v>
      </c>
      <c r="C18" s="37" t="s">
        <v>1082</v>
      </c>
      <c r="D18" s="37" t="s">
        <v>1083</v>
      </c>
      <c r="E18" s="37" t="s">
        <v>1084</v>
      </c>
      <c r="F18" s="37" t="s">
        <v>1085</v>
      </c>
      <c r="G18" s="37" t="s">
        <v>1086</v>
      </c>
      <c r="H18" s="37" t="s">
        <v>1087</v>
      </c>
      <c r="I18" s="37" t="s">
        <v>1088</v>
      </c>
      <c r="J18" s="37" t="s">
        <v>1089</v>
      </c>
      <c r="K18" s="37" t="s">
        <v>1090</v>
      </c>
      <c r="L18" s="37" t="s">
        <v>1086</v>
      </c>
      <c r="M18" s="37" t="s">
        <v>1091</v>
      </c>
      <c r="N18" s="37" t="s">
        <v>1092</v>
      </c>
      <c r="O18" s="37" t="s">
        <v>1093</v>
      </c>
      <c r="P18" s="37" t="s">
        <v>1094</v>
      </c>
      <c r="Q18" s="37" t="s">
        <v>1095</v>
      </c>
      <c r="R18" s="37" t="s">
        <v>1096</v>
      </c>
      <c r="S18" s="37" t="s">
        <v>1097</v>
      </c>
      <c r="T18" s="37" t="s">
        <v>1098</v>
      </c>
      <c r="U18" s="37" t="s">
        <v>1099</v>
      </c>
      <c r="V18" s="37" t="s">
        <v>1100</v>
      </c>
      <c r="W18" s="37" t="s">
        <v>1101</v>
      </c>
      <c r="X18" s="37" t="s">
        <v>1102</v>
      </c>
      <c r="Y18" s="37" t="s">
        <v>1103</v>
      </c>
      <c r="Z18" s="37" t="s">
        <v>1104</v>
      </c>
      <c r="AA18" s="37" t="s">
        <v>1105</v>
      </c>
      <c r="AB18" s="37" t="s">
        <v>1106</v>
      </c>
      <c r="AC18" s="37" t="s">
        <v>1082</v>
      </c>
      <c r="AD18" s="37" t="s">
        <v>1107</v>
      </c>
      <c r="AE18" s="37" t="s">
        <v>1108</v>
      </c>
      <c r="AF18" s="37" t="s">
        <v>1109</v>
      </c>
      <c r="AG18" s="37" t="s">
        <v>1110</v>
      </c>
      <c r="AH18" s="37" t="s">
        <v>1111</v>
      </c>
      <c r="AI18" s="37" t="s">
        <v>1112</v>
      </c>
      <c r="AJ18" s="37" t="s">
        <v>1113</v>
      </c>
      <c r="AK18" s="37" t="s">
        <v>1114</v>
      </c>
      <c r="AL18" s="37" t="s">
        <v>1115</v>
      </c>
      <c r="AM18" s="37" t="s">
        <v>1116</v>
      </c>
      <c r="AN18" s="37" t="s">
        <v>1117</v>
      </c>
      <c r="AO18" s="37" t="s">
        <v>1118</v>
      </c>
      <c r="AP18" s="37" t="s">
        <v>1119</v>
      </c>
      <c r="AQ18" s="37" t="s">
        <v>1120</v>
      </c>
      <c r="AR18" s="37" t="s">
        <v>1121</v>
      </c>
      <c r="AS18" s="37" t="s">
        <v>1122</v>
      </c>
      <c r="AT18" s="37" t="s">
        <v>1123</v>
      </c>
      <c r="AU18" s="37" t="s">
        <v>1124</v>
      </c>
      <c r="AV18" s="37" t="s">
        <v>1125</v>
      </c>
      <c r="AW18" s="37" t="s">
        <v>1126</v>
      </c>
      <c r="AX18" s="37" t="s">
        <v>1127</v>
      </c>
      <c r="AY18" s="37" t="s">
        <v>1128</v>
      </c>
      <c r="AZ18" s="37" t="s">
        <v>1129</v>
      </c>
      <c r="BA18" s="37" t="s">
        <v>1130</v>
      </c>
      <c r="BB18" t="s">
        <v>1131</v>
      </c>
      <c r="BC18" t="s">
        <v>1132</v>
      </c>
      <c r="BD18" t="s">
        <v>1133</v>
      </c>
      <c r="BE18" t="s">
        <v>1134</v>
      </c>
      <c r="BF18" t="s">
        <v>1136</v>
      </c>
      <c r="BG18" t="s">
        <v>1135</v>
      </c>
      <c r="BH18" t="s">
        <v>1137</v>
      </c>
      <c r="BI18" t="s">
        <v>1138</v>
      </c>
    </row>
    <row r="19" spans="1:61">
      <c r="A19" t="s">
        <v>1139</v>
      </c>
      <c r="B19" s="37" t="s">
        <v>1140</v>
      </c>
      <c r="C19" s="37" t="s">
        <v>1141</v>
      </c>
      <c r="D19" s="37" t="s">
        <v>1142</v>
      </c>
      <c r="E19" s="37" t="s">
        <v>1143</v>
      </c>
      <c r="F19" s="37" t="s">
        <v>1144</v>
      </c>
      <c r="G19" s="37" t="s">
        <v>1145</v>
      </c>
      <c r="H19" s="37" t="s">
        <v>1146</v>
      </c>
      <c r="I19" s="37" t="s">
        <v>1147</v>
      </c>
      <c r="J19" s="37" t="s">
        <v>1148</v>
      </c>
      <c r="K19" s="37" t="s">
        <v>1149</v>
      </c>
      <c r="L19" s="37" t="s">
        <v>1150</v>
      </c>
      <c r="M19" s="37" t="s">
        <v>1151</v>
      </c>
      <c r="N19" s="37" t="s">
        <v>1152</v>
      </c>
      <c r="O19" s="37" t="s">
        <v>1151</v>
      </c>
      <c r="P19" s="37" t="s">
        <v>1153</v>
      </c>
      <c r="Q19" s="37" t="s">
        <v>1154</v>
      </c>
      <c r="R19" s="37" t="s">
        <v>1155</v>
      </c>
      <c r="S19" s="37" t="s">
        <v>1156</v>
      </c>
      <c r="T19" s="37" t="s">
        <v>1157</v>
      </c>
      <c r="U19" s="37" t="s">
        <v>1158</v>
      </c>
      <c r="V19" s="37" t="s">
        <v>1159</v>
      </c>
      <c r="W19" s="37" t="s">
        <v>1160</v>
      </c>
      <c r="X19" s="37" t="s">
        <v>1161</v>
      </c>
      <c r="Y19" s="37" t="s">
        <v>1162</v>
      </c>
      <c r="Z19" s="37" t="s">
        <v>1163</v>
      </c>
      <c r="AA19" s="37" t="s">
        <v>1164</v>
      </c>
      <c r="AB19" s="37" t="s">
        <v>1165</v>
      </c>
      <c r="AC19" s="37" t="s">
        <v>1166</v>
      </c>
      <c r="AD19" s="37" t="s">
        <v>1167</v>
      </c>
      <c r="AE19" s="37" t="s">
        <v>1168</v>
      </c>
      <c r="AF19" s="37" t="s">
        <v>1169</v>
      </c>
      <c r="AG19" s="37" t="s">
        <v>1170</v>
      </c>
      <c r="AH19" s="37" t="s">
        <v>1171</v>
      </c>
      <c r="AI19" s="37" t="s">
        <v>1172</v>
      </c>
      <c r="AJ19" s="37" t="s">
        <v>1173</v>
      </c>
      <c r="AK19" s="37" t="s">
        <v>1174</v>
      </c>
      <c r="AL19" s="37" t="s">
        <v>1175</v>
      </c>
      <c r="AM19" s="37" t="s">
        <v>1176</v>
      </c>
      <c r="AN19" s="37" t="s">
        <v>1177</v>
      </c>
      <c r="AO19" s="37" t="s">
        <v>1178</v>
      </c>
      <c r="AP19" s="37" t="s">
        <v>1179</v>
      </c>
      <c r="AQ19" s="37" t="s">
        <v>1180</v>
      </c>
      <c r="AR19" s="37" t="s">
        <v>1181</v>
      </c>
      <c r="AS19" s="37" t="s">
        <v>1182</v>
      </c>
      <c r="AT19" s="37" t="s">
        <v>1183</v>
      </c>
      <c r="AU19" s="37" t="s">
        <v>1184</v>
      </c>
      <c r="AV19" s="37" t="s">
        <v>1185</v>
      </c>
      <c r="AW19" s="37" t="s">
        <v>1186</v>
      </c>
      <c r="AX19" s="37" t="s">
        <v>1187</v>
      </c>
      <c r="AY19" s="37" t="s">
        <v>1188</v>
      </c>
      <c r="AZ19" s="37" t="s">
        <v>1189</v>
      </c>
      <c r="BA19" s="37" t="s">
        <v>1190</v>
      </c>
      <c r="BB19" s="20" t="s">
        <v>1191</v>
      </c>
      <c r="BC19" t="s">
        <v>1192</v>
      </c>
      <c r="BD19" t="s">
        <v>1193</v>
      </c>
      <c r="BE19" t="s">
        <v>1194</v>
      </c>
      <c r="BF19" t="s">
        <v>1195</v>
      </c>
      <c r="BG19" t="s">
        <v>1196</v>
      </c>
      <c r="BH19" t="s">
        <v>1197</v>
      </c>
      <c r="BI19" t="s">
        <v>1198</v>
      </c>
    </row>
    <row r="20" spans="1:61">
      <c r="A20" t="s">
        <v>1215</v>
      </c>
      <c r="B20" s="37" t="s">
        <v>1261</v>
      </c>
      <c r="C20" s="37" t="s">
        <v>1216</v>
      </c>
      <c r="D20" s="37" t="s">
        <v>1217</v>
      </c>
      <c r="E20" s="37" t="s">
        <v>1218</v>
      </c>
      <c r="F20" s="37" t="s">
        <v>1219</v>
      </c>
      <c r="G20" s="37" t="s">
        <v>1220</v>
      </c>
      <c r="H20" s="37" t="s">
        <v>1221</v>
      </c>
      <c r="I20" s="37" t="s">
        <v>1222</v>
      </c>
      <c r="J20" s="37" t="s">
        <v>1223</v>
      </c>
      <c r="K20" s="37" t="s">
        <v>1224</v>
      </c>
      <c r="L20" s="37" t="s">
        <v>1220</v>
      </c>
      <c r="M20" s="37" t="s">
        <v>1225</v>
      </c>
      <c r="N20" s="37" t="s">
        <v>1226</v>
      </c>
      <c r="O20" s="37" t="s">
        <v>1227</v>
      </c>
      <c r="P20" s="37" t="s">
        <v>1228</v>
      </c>
      <c r="Q20" s="37" t="s">
        <v>1229</v>
      </c>
      <c r="R20" s="37" t="s">
        <v>1230</v>
      </c>
      <c r="S20" s="37" t="s">
        <v>1231</v>
      </c>
      <c r="T20" s="37" t="s">
        <v>1232</v>
      </c>
      <c r="U20" s="37" t="s">
        <v>1233</v>
      </c>
      <c r="V20" s="37" t="s">
        <v>1234</v>
      </c>
      <c r="W20" s="37" t="s">
        <v>1262</v>
      </c>
      <c r="X20" s="37" t="s">
        <v>1235</v>
      </c>
      <c r="Y20" s="37" t="s">
        <v>1236</v>
      </c>
      <c r="Z20" s="37" t="s">
        <v>1237</v>
      </c>
      <c r="AA20" s="37" t="s">
        <v>1238</v>
      </c>
      <c r="AB20" s="37" t="s">
        <v>1239</v>
      </c>
      <c r="AC20" s="37" t="s">
        <v>1216</v>
      </c>
      <c r="AD20" s="37" t="s">
        <v>1240</v>
      </c>
      <c r="AE20" s="37" t="s">
        <v>1241</v>
      </c>
      <c r="AF20" s="37" t="s">
        <v>1242</v>
      </c>
      <c r="AG20" s="37" t="s">
        <v>1216</v>
      </c>
      <c r="AH20" s="37" t="s">
        <v>1243</v>
      </c>
      <c r="AI20" s="37" t="s">
        <v>1244</v>
      </c>
      <c r="AJ20" s="37" t="s">
        <v>1245</v>
      </c>
      <c r="AK20" s="37" t="s">
        <v>1246</v>
      </c>
      <c r="AL20" s="37" t="s">
        <v>1247</v>
      </c>
      <c r="AM20" s="37" t="s">
        <v>1248</v>
      </c>
      <c r="AN20" s="37" t="s">
        <v>2175</v>
      </c>
      <c r="AO20" t="s">
        <v>2176</v>
      </c>
      <c r="AP20" s="37" t="s">
        <v>1249</v>
      </c>
      <c r="AQ20" s="37" t="s">
        <v>1250</v>
      </c>
      <c r="AR20" s="37" t="s">
        <v>1251</v>
      </c>
      <c r="AS20" s="37" t="s">
        <v>1252</v>
      </c>
      <c r="AT20" s="37" t="s">
        <v>1253</v>
      </c>
      <c r="AU20" s="37" t="s">
        <v>1254</v>
      </c>
      <c r="AV20" s="37" t="s">
        <v>1255</v>
      </c>
      <c r="AW20" s="37" t="s">
        <v>1256</v>
      </c>
      <c r="AX20" s="37" t="s">
        <v>1257</v>
      </c>
      <c r="AY20" s="37" t="s">
        <v>1258</v>
      </c>
      <c r="AZ20" s="37" t="s">
        <v>1259</v>
      </c>
      <c r="BA20" s="37" t="s">
        <v>1260</v>
      </c>
      <c r="BB20" s="37" t="s">
        <v>1263</v>
      </c>
      <c r="BC20" t="s">
        <v>1265</v>
      </c>
      <c r="BD20" t="s">
        <v>1264</v>
      </c>
      <c r="BE20" t="s">
        <v>1266</v>
      </c>
      <c r="BF20" t="s">
        <v>1267</v>
      </c>
      <c r="BG20" t="s">
        <v>1268</v>
      </c>
      <c r="BH20" t="s">
        <v>2171</v>
      </c>
      <c r="BI20" t="s">
        <v>2172</v>
      </c>
    </row>
    <row r="21" spans="1:61">
      <c r="A21" t="s">
        <v>1292</v>
      </c>
      <c r="B21" s="37" t="s">
        <v>1293</v>
      </c>
      <c r="C21" s="37" t="s">
        <v>1294</v>
      </c>
      <c r="D21" s="37" t="s">
        <v>1295</v>
      </c>
      <c r="E21" s="37" t="s">
        <v>1296</v>
      </c>
      <c r="F21" s="37" t="s">
        <v>1297</v>
      </c>
      <c r="G21" s="37" t="s">
        <v>1298</v>
      </c>
      <c r="H21" s="37" t="s">
        <v>1299</v>
      </c>
      <c r="I21" s="37" t="s">
        <v>1300</v>
      </c>
      <c r="J21" s="37" t="s">
        <v>1301</v>
      </c>
      <c r="K21" s="37" t="s">
        <v>1302</v>
      </c>
      <c r="L21" s="37" t="s">
        <v>1303</v>
      </c>
      <c r="M21" s="37" t="s">
        <v>1304</v>
      </c>
      <c r="N21" s="37" t="s">
        <v>1305</v>
      </c>
      <c r="O21" s="37" t="s">
        <v>1306</v>
      </c>
      <c r="P21" s="37" t="s">
        <v>1307</v>
      </c>
      <c r="Q21" s="37" t="s">
        <v>1308</v>
      </c>
      <c r="R21" s="37" t="s">
        <v>1309</v>
      </c>
      <c r="S21" s="37" t="s">
        <v>1310</v>
      </c>
      <c r="T21" s="37" t="s">
        <v>1311</v>
      </c>
      <c r="U21" s="37" t="s">
        <v>1312</v>
      </c>
      <c r="V21" s="37" t="s">
        <v>1313</v>
      </c>
      <c r="W21" s="37" t="s">
        <v>1314</v>
      </c>
      <c r="X21" s="37" t="s">
        <v>1315</v>
      </c>
      <c r="Y21" s="37" t="s">
        <v>1316</v>
      </c>
      <c r="Z21" s="37" t="s">
        <v>1317</v>
      </c>
      <c r="AA21" s="37" t="s">
        <v>1318</v>
      </c>
      <c r="AB21" s="37" t="s">
        <v>1319</v>
      </c>
      <c r="AC21" s="37" t="s">
        <v>1320</v>
      </c>
      <c r="AD21" s="37" t="s">
        <v>1321</v>
      </c>
      <c r="AE21" s="37" t="s">
        <v>1322</v>
      </c>
      <c r="AF21" s="37" t="s">
        <v>1323</v>
      </c>
      <c r="AG21" s="37" t="s">
        <v>1324</v>
      </c>
      <c r="AH21" s="37" t="s">
        <v>1325</v>
      </c>
      <c r="AI21" s="37" t="s">
        <v>1326</v>
      </c>
      <c r="AJ21" s="37" t="s">
        <v>1327</v>
      </c>
      <c r="AK21" s="37" t="s">
        <v>1328</v>
      </c>
      <c r="AL21" s="37" t="s">
        <v>1329</v>
      </c>
      <c r="AM21" s="37" t="s">
        <v>1330</v>
      </c>
      <c r="AN21" s="37" t="s">
        <v>1331</v>
      </c>
      <c r="AO21" s="37" t="s">
        <v>1332</v>
      </c>
      <c r="AP21" s="37" t="s">
        <v>1333</v>
      </c>
      <c r="AQ21" s="37" t="s">
        <v>1334</v>
      </c>
      <c r="AR21" s="37" t="s">
        <v>1335</v>
      </c>
      <c r="AS21" s="37" t="s">
        <v>1336</v>
      </c>
      <c r="AT21" s="37" t="s">
        <v>1337</v>
      </c>
      <c r="AU21" s="37" t="s">
        <v>1338</v>
      </c>
      <c r="AV21" s="37" t="s">
        <v>1339</v>
      </c>
      <c r="AW21" s="37" t="s">
        <v>1340</v>
      </c>
      <c r="AX21" s="37" t="s">
        <v>1341</v>
      </c>
      <c r="AY21" s="37" t="s">
        <v>1342</v>
      </c>
      <c r="AZ21" s="37" t="s">
        <v>1343</v>
      </c>
      <c r="BA21" s="37" t="s">
        <v>1344</v>
      </c>
      <c r="BB21" s="21" t="s">
        <v>1345</v>
      </c>
      <c r="BC21" t="s">
        <v>1346</v>
      </c>
      <c r="BD21" t="s">
        <v>1347</v>
      </c>
      <c r="BE21" t="s">
        <v>1348</v>
      </c>
      <c r="BF21" t="s">
        <v>1349</v>
      </c>
      <c r="BG21" t="s">
        <v>1350</v>
      </c>
      <c r="BH21" t="s">
        <v>1351</v>
      </c>
      <c r="BI21" t="s">
        <v>1352</v>
      </c>
    </row>
    <row r="22" spans="1:61">
      <c r="A22" t="s">
        <v>1354</v>
      </c>
      <c r="B22" s="37" t="s">
        <v>1355</v>
      </c>
      <c r="C22" s="37" t="s">
        <v>1356</v>
      </c>
      <c r="D22" s="37" t="s">
        <v>1357</v>
      </c>
      <c r="E22" s="37" t="s">
        <v>1358</v>
      </c>
      <c r="F22" s="37" t="s">
        <v>1359</v>
      </c>
      <c r="G22" s="37" t="s">
        <v>1360</v>
      </c>
      <c r="H22" s="37" t="s">
        <v>579</v>
      </c>
      <c r="I22" s="37" t="s">
        <v>1361</v>
      </c>
      <c r="J22" s="37" t="s">
        <v>1362</v>
      </c>
      <c r="K22" s="37" t="s">
        <v>1363</v>
      </c>
      <c r="L22" s="37" t="s">
        <v>583</v>
      </c>
      <c r="M22" s="37" t="s">
        <v>1356</v>
      </c>
      <c r="N22" s="37" t="s">
        <v>1364</v>
      </c>
      <c r="O22" s="37" t="s">
        <v>1365</v>
      </c>
      <c r="P22" s="37" t="s">
        <v>1366</v>
      </c>
      <c r="Q22" s="37" t="s">
        <v>1367</v>
      </c>
      <c r="R22" s="37" t="s">
        <v>589</v>
      </c>
      <c r="S22" s="37" t="s">
        <v>1368</v>
      </c>
      <c r="T22" s="37" t="s">
        <v>1369</v>
      </c>
      <c r="U22" s="37" t="s">
        <v>1370</v>
      </c>
      <c r="V22" s="37" t="s">
        <v>1371</v>
      </c>
      <c r="W22" s="37" t="s">
        <v>1372</v>
      </c>
      <c r="X22" s="37" t="s">
        <v>595</v>
      </c>
      <c r="Y22" s="37" t="s">
        <v>1373</v>
      </c>
      <c r="Z22" s="37" t="s">
        <v>1374</v>
      </c>
      <c r="AA22" s="37" t="s">
        <v>1375</v>
      </c>
      <c r="AB22" s="37" t="s">
        <v>599</v>
      </c>
      <c r="AC22" s="37" t="s">
        <v>1376</v>
      </c>
      <c r="AD22" s="37" t="s">
        <v>1377</v>
      </c>
      <c r="AE22" s="37" t="s">
        <v>1378</v>
      </c>
      <c r="AF22" s="37" t="s">
        <v>1379</v>
      </c>
      <c r="AG22" s="37" t="s">
        <v>574</v>
      </c>
      <c r="AH22" s="37" t="s">
        <v>1380</v>
      </c>
      <c r="AI22" s="37" t="s">
        <v>1381</v>
      </c>
      <c r="AJ22" s="37" t="s">
        <v>1382</v>
      </c>
      <c r="AK22" s="37" t="s">
        <v>1383</v>
      </c>
      <c r="AL22" s="37" t="s">
        <v>1384</v>
      </c>
      <c r="AM22" s="37" t="s">
        <v>1385</v>
      </c>
      <c r="AN22" s="37" t="s">
        <v>1386</v>
      </c>
      <c r="AO22" s="37" t="s">
        <v>1387</v>
      </c>
      <c r="AP22" s="37" t="s">
        <v>613</v>
      </c>
      <c r="AQ22" s="37" t="s">
        <v>1388</v>
      </c>
      <c r="AR22" s="37" t="s">
        <v>1389</v>
      </c>
      <c r="AS22" s="37" t="s">
        <v>1390</v>
      </c>
      <c r="AT22" s="37" t="s">
        <v>1391</v>
      </c>
      <c r="AU22" s="37" t="s">
        <v>1392</v>
      </c>
      <c r="AV22" s="37" t="s">
        <v>586</v>
      </c>
      <c r="AW22" s="37" t="s">
        <v>585</v>
      </c>
      <c r="AX22" s="37" t="s">
        <v>1393</v>
      </c>
      <c r="AY22" s="37" t="s">
        <v>1394</v>
      </c>
      <c r="AZ22" s="37" t="s">
        <v>623</v>
      </c>
      <c r="BA22" s="37" t="s">
        <v>624</v>
      </c>
      <c r="BB22" t="s">
        <v>1395</v>
      </c>
      <c r="BC22" t="s">
        <v>626</v>
      </c>
      <c r="BD22" t="s">
        <v>1396</v>
      </c>
      <c r="BE22" t="s">
        <v>1397</v>
      </c>
      <c r="BF22" t="s">
        <v>1400</v>
      </c>
      <c r="BG22" t="s">
        <v>1401</v>
      </c>
      <c r="BH22" t="s">
        <v>1398</v>
      </c>
      <c r="BI22" t="s">
        <v>1399</v>
      </c>
    </row>
    <row r="23" spans="1:61">
      <c r="A23" t="s">
        <v>1402</v>
      </c>
      <c r="B23" s="37" t="s">
        <v>1453</v>
      </c>
      <c r="C23" s="37" t="s">
        <v>1403</v>
      </c>
      <c r="D23" s="37" t="s">
        <v>1404</v>
      </c>
      <c r="E23" s="37" t="s">
        <v>1405</v>
      </c>
      <c r="F23" s="37" t="s">
        <v>1406</v>
      </c>
      <c r="G23" s="37" t="s">
        <v>1407</v>
      </c>
      <c r="H23" s="37" t="s">
        <v>1408</v>
      </c>
      <c r="I23" s="37" t="s">
        <v>1409</v>
      </c>
      <c r="J23" s="37" t="s">
        <v>1410</v>
      </c>
      <c r="K23" s="37" t="s">
        <v>1411</v>
      </c>
      <c r="L23" s="37" t="s">
        <v>1412</v>
      </c>
      <c r="M23" s="37" t="s">
        <v>1454</v>
      </c>
      <c r="N23" s="37" t="s">
        <v>1414</v>
      </c>
      <c r="O23" s="37" t="s">
        <v>1413</v>
      </c>
      <c r="P23" s="37" t="s">
        <v>1415</v>
      </c>
      <c r="Q23" s="37" t="s">
        <v>1416</v>
      </c>
      <c r="R23" s="37" t="s">
        <v>1417</v>
      </c>
      <c r="S23" s="37" t="s">
        <v>1418</v>
      </c>
      <c r="T23" s="37" t="s">
        <v>1419</v>
      </c>
      <c r="U23" s="37" t="s">
        <v>1420</v>
      </c>
      <c r="V23" s="37" t="s">
        <v>1421</v>
      </c>
      <c r="W23" s="37" t="s">
        <v>1422</v>
      </c>
      <c r="X23" s="37" t="s">
        <v>1423</v>
      </c>
      <c r="Y23" s="37" t="s">
        <v>1424</v>
      </c>
      <c r="Z23" s="37" t="s">
        <v>1425</v>
      </c>
      <c r="AA23" s="37" t="s">
        <v>1426</v>
      </c>
      <c r="AB23" s="37" t="s">
        <v>1427</v>
      </c>
      <c r="AC23" s="37" t="s">
        <v>1428</v>
      </c>
      <c r="AD23" s="37" t="s">
        <v>1429</v>
      </c>
      <c r="AE23" s="37" t="s">
        <v>1430</v>
      </c>
      <c r="AF23" s="37" t="s">
        <v>1431</v>
      </c>
      <c r="AG23" s="37" t="s">
        <v>1411</v>
      </c>
      <c r="AH23" s="37" t="s">
        <v>1432</v>
      </c>
      <c r="AI23" s="37" t="s">
        <v>1433</v>
      </c>
      <c r="AJ23" s="37" t="s">
        <v>1434</v>
      </c>
      <c r="AK23" s="37" t="s">
        <v>1435</v>
      </c>
      <c r="AL23" s="37" t="s">
        <v>1436</v>
      </c>
      <c r="AM23" s="37" t="s">
        <v>1437</v>
      </c>
      <c r="AN23" s="37" t="s">
        <v>1438</v>
      </c>
      <c r="AO23" s="37" t="s">
        <v>1455</v>
      </c>
      <c r="AP23" s="37" t="s">
        <v>1439</v>
      </c>
      <c r="AQ23" s="37" t="s">
        <v>1440</v>
      </c>
      <c r="AR23" s="37" t="s">
        <v>1456</v>
      </c>
      <c r="AS23" s="37" t="s">
        <v>1441</v>
      </c>
      <c r="AT23" s="37" t="s">
        <v>1442</v>
      </c>
      <c r="AU23" s="37" t="s">
        <v>1443</v>
      </c>
      <c r="AV23" s="37" t="s">
        <v>1457</v>
      </c>
      <c r="AW23" s="37" t="s">
        <v>1458</v>
      </c>
      <c r="AX23" s="37" t="s">
        <v>1444</v>
      </c>
      <c r="AY23" s="37" t="s">
        <v>1445</v>
      </c>
      <c r="AZ23" s="37" t="s">
        <v>1459</v>
      </c>
      <c r="BA23" s="37" t="s">
        <v>1446</v>
      </c>
      <c r="BB23" s="127" t="s">
        <v>1447</v>
      </c>
      <c r="BC23" s="127" t="s">
        <v>1448</v>
      </c>
      <c r="BD23" s="127" t="s">
        <v>1449</v>
      </c>
      <c r="BE23" s="128" t="s">
        <v>1450</v>
      </c>
      <c r="BF23" s="128" t="s">
        <v>1460</v>
      </c>
      <c r="BG23" s="127" t="s">
        <v>1461</v>
      </c>
      <c r="BH23" t="s">
        <v>1451</v>
      </c>
      <c r="BI23"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29"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t="s">
        <v>239</v>
      </c>
      <c r="BI25"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t="s">
        <v>239</v>
      </c>
      <c r="BI26" t="s">
        <v>242</v>
      </c>
    </row>
    <row r="27" spans="1:61">
      <c r="A27" t="s">
        <v>1624</v>
      </c>
      <c r="B27" t="s">
        <v>1634</v>
      </c>
      <c r="C27" t="s">
        <v>1635</v>
      </c>
      <c r="D27" t="s">
        <v>1636</v>
      </c>
      <c r="E27" t="s">
        <v>1637</v>
      </c>
      <c r="F27" t="s">
        <v>1638</v>
      </c>
      <c r="G27" t="s">
        <v>1639</v>
      </c>
      <c r="H27" t="s">
        <v>1640</v>
      </c>
      <c r="I27" t="s">
        <v>1641</v>
      </c>
      <c r="J27" t="s">
        <v>1642</v>
      </c>
      <c r="K27" t="s">
        <v>1643</v>
      </c>
      <c r="L27" t="s">
        <v>1644</v>
      </c>
      <c r="M27" t="s">
        <v>1645</v>
      </c>
      <c r="N27" t="s">
        <v>1646</v>
      </c>
      <c r="O27" t="s">
        <v>1647</v>
      </c>
      <c r="P27" t="s">
        <v>1648</v>
      </c>
      <c r="Q27" t="s">
        <v>1649</v>
      </c>
      <c r="R27" t="s">
        <v>1650</v>
      </c>
      <c r="S27" t="s">
        <v>1651</v>
      </c>
      <c r="T27" t="s">
        <v>1652</v>
      </c>
      <c r="U27" t="s">
        <v>1653</v>
      </c>
      <c r="V27" t="s">
        <v>1654</v>
      </c>
      <c r="W27" t="s">
        <v>1655</v>
      </c>
      <c r="X27" t="s">
        <v>1656</v>
      </c>
      <c r="Y27" t="s">
        <v>1657</v>
      </c>
      <c r="Z27" t="s">
        <v>1658</v>
      </c>
      <c r="AA27" t="s">
        <v>1659</v>
      </c>
      <c r="AB27" t="s">
        <v>1660</v>
      </c>
      <c r="AC27" t="s">
        <v>1661</v>
      </c>
      <c r="AD27" t="s">
        <v>1662</v>
      </c>
      <c r="AE27" t="s">
        <v>1663</v>
      </c>
      <c r="AF27" t="s">
        <v>1664</v>
      </c>
      <c r="AG27" t="s">
        <v>1665</v>
      </c>
      <c r="AH27" t="s">
        <v>1666</v>
      </c>
      <c r="AI27" t="s">
        <v>1667</v>
      </c>
      <c r="AJ27" t="s">
        <v>1668</v>
      </c>
      <c r="AK27" t="s">
        <v>1669</v>
      </c>
      <c r="AL27" t="s">
        <v>1670</v>
      </c>
      <c r="AM27" t="s">
        <v>1671</v>
      </c>
      <c r="AN27" t="s">
        <v>1672</v>
      </c>
      <c r="AO27" t="s">
        <v>1673</v>
      </c>
      <c r="AP27" t="s">
        <v>1674</v>
      </c>
      <c r="AQ27" t="s">
        <v>1675</v>
      </c>
      <c r="AR27" t="s">
        <v>1676</v>
      </c>
      <c r="AS27" t="s">
        <v>1677</v>
      </c>
      <c r="AT27" t="s">
        <v>1678</v>
      </c>
      <c r="AU27" t="s">
        <v>1679</v>
      </c>
      <c r="AV27" t="s">
        <v>1680</v>
      </c>
      <c r="AW27" t="s">
        <v>1664</v>
      </c>
      <c r="AX27" t="s">
        <v>1681</v>
      </c>
      <c r="AY27" t="s">
        <v>1682</v>
      </c>
      <c r="AZ27" t="s">
        <v>1683</v>
      </c>
      <c r="BA27" t="s">
        <v>1684</v>
      </c>
      <c r="BB27" t="s">
        <v>2047</v>
      </c>
      <c r="BC27" t="s">
        <v>2049</v>
      </c>
      <c r="BD27" t="s">
        <v>2048</v>
      </c>
      <c r="BE27" t="s">
        <v>2050</v>
      </c>
      <c r="BF27" t="s">
        <v>2051</v>
      </c>
      <c r="BG27" t="s">
        <v>2052</v>
      </c>
      <c r="BH27" t="s">
        <v>239</v>
      </c>
      <c r="BI27"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t="s">
        <v>239</v>
      </c>
      <c r="BI28" t="s">
        <v>242</v>
      </c>
    </row>
    <row r="29" spans="1:61">
      <c r="A29" t="s">
        <v>1626</v>
      </c>
      <c r="B29" t="s">
        <v>2177</v>
      </c>
      <c r="C29" t="s">
        <v>1761</v>
      </c>
      <c r="D29" t="s">
        <v>900</v>
      </c>
      <c r="E29" t="s">
        <v>901</v>
      </c>
      <c r="F29" t="s">
        <v>2178</v>
      </c>
      <c r="G29" t="s">
        <v>2179</v>
      </c>
      <c r="H29" t="s">
        <v>2180</v>
      </c>
      <c r="I29" t="s">
        <v>2181</v>
      </c>
      <c r="J29" t="s">
        <v>2182</v>
      </c>
      <c r="K29" t="s">
        <v>2183</v>
      </c>
      <c r="L29" t="s">
        <v>1736</v>
      </c>
      <c r="M29" t="s">
        <v>2184</v>
      </c>
      <c r="N29" t="s">
        <v>2185</v>
      </c>
      <c r="O29" t="s">
        <v>1737</v>
      </c>
      <c r="P29" t="s">
        <v>2186</v>
      </c>
      <c r="Q29" t="s">
        <v>2187</v>
      </c>
      <c r="R29" t="s">
        <v>1744</v>
      </c>
      <c r="S29" t="s">
        <v>1745</v>
      </c>
      <c r="T29" t="s">
        <v>2188</v>
      </c>
      <c r="U29" t="s">
        <v>2189</v>
      </c>
      <c r="V29" t="s">
        <v>1771</v>
      </c>
      <c r="W29" t="s">
        <v>2190</v>
      </c>
      <c r="X29" t="s">
        <v>1746</v>
      </c>
      <c r="Y29" t="s">
        <v>1747</v>
      </c>
      <c r="Z29" t="s">
        <v>922</v>
      </c>
      <c r="AA29" t="s">
        <v>2191</v>
      </c>
      <c r="AB29" t="s">
        <v>2192</v>
      </c>
      <c r="AC29" t="s">
        <v>2193</v>
      </c>
      <c r="AD29" t="s">
        <v>2194</v>
      </c>
      <c r="AE29" t="s">
        <v>916</v>
      </c>
      <c r="AF29" t="s">
        <v>1788</v>
      </c>
      <c r="AG29" t="s">
        <v>1787</v>
      </c>
      <c r="AH29" t="s">
        <v>2195</v>
      </c>
      <c r="AI29" t="s">
        <v>2196</v>
      </c>
      <c r="AJ29" t="s">
        <v>1752</v>
      </c>
      <c r="AK29" t="s">
        <v>1753</v>
      </c>
      <c r="AL29" t="s">
        <v>2197</v>
      </c>
      <c r="AM29" t="s">
        <v>2198</v>
      </c>
      <c r="AN29" t="s">
        <v>1755</v>
      </c>
      <c r="AO29" t="s">
        <v>937</v>
      </c>
      <c r="AP29" t="s">
        <v>2199</v>
      </c>
      <c r="AQ29" t="s">
        <v>2200</v>
      </c>
      <c r="AR29" t="s">
        <v>1758</v>
      </c>
      <c r="AS29" t="s">
        <v>1759</v>
      </c>
      <c r="AT29" t="s">
        <v>1760</v>
      </c>
      <c r="AU29" t="s">
        <v>2201</v>
      </c>
      <c r="AV29" t="s">
        <v>1749</v>
      </c>
      <c r="AW29" t="s">
        <v>2202</v>
      </c>
      <c r="AX29" t="s">
        <v>2203</v>
      </c>
      <c r="AY29" t="s">
        <v>2204</v>
      </c>
      <c r="AZ29" t="s">
        <v>2205</v>
      </c>
      <c r="BA29" t="s">
        <v>2206</v>
      </c>
      <c r="BB29" t="s">
        <v>951</v>
      </c>
      <c r="BC29" t="s">
        <v>2207</v>
      </c>
      <c r="BD29" t="s">
        <v>952</v>
      </c>
      <c r="BE29" t="s">
        <v>2208</v>
      </c>
      <c r="BF29" t="s">
        <v>2062</v>
      </c>
      <c r="BG29" t="s">
        <v>956</v>
      </c>
      <c r="BH29" t="s">
        <v>2209</v>
      </c>
      <c r="BI29"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t="s">
        <v>2064</v>
      </c>
      <c r="BE30" t="s">
        <v>2061</v>
      </c>
      <c r="BF30" t="s">
        <v>2062</v>
      </c>
      <c r="BG30" t="s">
        <v>2063</v>
      </c>
      <c r="BH30" t="s">
        <v>239</v>
      </c>
      <c r="BI30"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t="s">
        <v>239</v>
      </c>
      <c r="BI3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t="s">
        <v>239</v>
      </c>
      <c r="BI32"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t="s">
        <v>239</v>
      </c>
      <c r="BI33"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t="s">
        <v>2086</v>
      </c>
      <c r="BG34" t="s">
        <v>2088</v>
      </c>
      <c r="BH34" t="s">
        <v>239</v>
      </c>
      <c r="BI34"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t="s">
        <v>2090</v>
      </c>
      <c r="BD35" t="s">
        <v>2089</v>
      </c>
      <c r="BE35" s="132" t="s">
        <v>2091</v>
      </c>
      <c r="BF35" t="s">
        <v>2092</v>
      </c>
      <c r="BG35" t="s">
        <v>2093</v>
      </c>
      <c r="BH35" t="s">
        <v>239</v>
      </c>
      <c r="BI35"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t="s">
        <v>239</v>
      </c>
      <c r="BI36"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6.5">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37" t="s">
        <v>2243</v>
      </c>
      <c r="BC38" s="137" t="s">
        <v>2268</v>
      </c>
      <c r="BD38" s="137" t="s">
        <v>2269</v>
      </c>
      <c r="BE38" s="137" t="s">
        <v>2270</v>
      </c>
      <c r="BF38" s="137" t="s">
        <v>2250</v>
      </c>
      <c r="BG38" s="137" t="s">
        <v>2220</v>
      </c>
      <c r="BH38" s="137" t="s">
        <v>2259</v>
      </c>
      <c r="BI38" s="137"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zoomScaleNormal="100" workbookViewId="0">
      <selection activeCell="D9" sqref="D9"/>
    </sheetView>
  </sheetViews>
  <sheetFormatPr defaultColWidth="9.140625" defaultRowHeight="15"/>
  <cols>
    <col min="1" max="26" width="3.7109375" style="1" customWidth="1"/>
  </cols>
  <sheetData>
    <row r="1" spans="1:27" ht="144" customHeight="1">
      <c r="A1" s="143" t="s">
        <v>1281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row>
    <row r="2" spans="1:27">
      <c r="A2" s="145" t="s">
        <v>0</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7">
      <c r="A3" s="92">
        <v>1</v>
      </c>
      <c r="B3" s="92">
        <v>2</v>
      </c>
      <c r="C3" s="92">
        <v>3</v>
      </c>
      <c r="D3" s="92">
        <v>4</v>
      </c>
      <c r="E3" s="93">
        <v>5</v>
      </c>
      <c r="F3" s="93">
        <v>6</v>
      </c>
      <c r="G3" s="94">
        <v>7</v>
      </c>
      <c r="H3" s="92">
        <v>8</v>
      </c>
      <c r="I3" s="92">
        <v>9</v>
      </c>
      <c r="J3" s="92">
        <v>10</v>
      </c>
      <c r="K3" s="92">
        <v>11</v>
      </c>
      <c r="L3" s="92">
        <v>12</v>
      </c>
      <c r="M3" s="93">
        <v>13</v>
      </c>
      <c r="N3" s="94">
        <v>14</v>
      </c>
      <c r="O3" s="92">
        <v>15</v>
      </c>
      <c r="P3" s="92">
        <v>16</v>
      </c>
      <c r="Q3" s="93">
        <v>17</v>
      </c>
      <c r="R3" s="94">
        <v>18</v>
      </c>
      <c r="S3" s="92">
        <v>19</v>
      </c>
      <c r="T3" s="92">
        <v>20</v>
      </c>
      <c r="U3" s="93">
        <v>21</v>
      </c>
      <c r="V3" s="92">
        <v>22</v>
      </c>
      <c r="W3" s="92">
        <v>23</v>
      </c>
      <c r="X3" s="92">
        <v>24</v>
      </c>
      <c r="Y3" s="92">
        <v>25</v>
      </c>
      <c r="Z3" s="95">
        <v>26</v>
      </c>
      <c r="AA3" s="53"/>
    </row>
    <row r="4" spans="1:27">
      <c r="A4" s="52">
        <v>7</v>
      </c>
      <c r="B4" s="52">
        <v>7</v>
      </c>
      <c r="C4" s="52">
        <v>1</v>
      </c>
      <c r="D4" s="52">
        <v>1</v>
      </c>
      <c r="E4" s="52">
        <v>1</v>
      </c>
      <c r="F4" s="52">
        <v>7</v>
      </c>
      <c r="G4" s="52">
        <v>7</v>
      </c>
      <c r="H4" s="52">
        <v>7</v>
      </c>
      <c r="I4" s="52">
        <v>1</v>
      </c>
      <c r="J4" s="52">
        <v>1</v>
      </c>
      <c r="K4" s="52">
        <v>7</v>
      </c>
      <c r="L4" s="52">
        <v>1</v>
      </c>
      <c r="M4" s="52">
        <v>7</v>
      </c>
      <c r="N4" s="52">
        <v>7</v>
      </c>
      <c r="O4" s="52">
        <v>7</v>
      </c>
      <c r="P4" s="52">
        <v>7</v>
      </c>
      <c r="Q4" s="52">
        <v>1</v>
      </c>
      <c r="R4" s="52">
        <v>1</v>
      </c>
      <c r="S4" s="52">
        <v>1</v>
      </c>
      <c r="T4" s="52">
        <v>7</v>
      </c>
      <c r="U4" s="52">
        <v>1</v>
      </c>
      <c r="V4" s="52">
        <v>7</v>
      </c>
      <c r="W4" s="52">
        <v>1</v>
      </c>
      <c r="X4" s="52">
        <v>1</v>
      </c>
      <c r="Y4" s="52">
        <v>1</v>
      </c>
      <c r="Z4" s="52">
        <v>7</v>
      </c>
    </row>
    <row r="5" spans="1:27">
      <c r="A5" s="47">
        <v>6</v>
      </c>
      <c r="B5" s="47">
        <v>6</v>
      </c>
      <c r="C5" s="47">
        <v>2</v>
      </c>
      <c r="D5" s="47">
        <v>3</v>
      </c>
      <c r="E5" s="47">
        <v>1</v>
      </c>
      <c r="F5" s="47">
        <v>6</v>
      </c>
      <c r="G5" s="47">
        <v>7</v>
      </c>
      <c r="H5" s="47">
        <v>4</v>
      </c>
      <c r="I5" s="47">
        <v>3</v>
      </c>
      <c r="J5" s="47">
        <v>2</v>
      </c>
      <c r="K5" s="47">
        <v>6</v>
      </c>
      <c r="L5" s="47">
        <v>1</v>
      </c>
      <c r="M5" s="47">
        <v>5</v>
      </c>
      <c r="N5" s="47">
        <v>6</v>
      </c>
      <c r="O5" s="47">
        <v>5</v>
      </c>
      <c r="P5" s="47">
        <v>5</v>
      </c>
      <c r="Q5" s="47">
        <v>2</v>
      </c>
      <c r="R5" s="47">
        <v>2</v>
      </c>
      <c r="S5" s="47">
        <v>2</v>
      </c>
      <c r="T5" s="47">
        <v>4</v>
      </c>
      <c r="U5" s="47">
        <v>2</v>
      </c>
      <c r="V5" s="47">
        <v>6</v>
      </c>
      <c r="W5" s="47">
        <v>2</v>
      </c>
      <c r="X5" s="47">
        <v>1</v>
      </c>
      <c r="Y5" s="47">
        <v>2</v>
      </c>
      <c r="Z5" s="47">
        <v>7</v>
      </c>
    </row>
    <row r="6" spans="1:27">
      <c r="A6" s="47">
        <v>6</v>
      </c>
      <c r="B6" s="47">
        <v>5</v>
      </c>
      <c r="C6" s="47">
        <v>2</v>
      </c>
      <c r="D6" s="47">
        <v>2</v>
      </c>
      <c r="E6" s="47">
        <v>2</v>
      </c>
      <c r="F6" s="47">
        <v>6</v>
      </c>
      <c r="G6" s="47">
        <v>6</v>
      </c>
      <c r="H6" s="47">
        <v>5</v>
      </c>
      <c r="I6" s="47">
        <v>3</v>
      </c>
      <c r="J6" s="47">
        <v>1</v>
      </c>
      <c r="K6" s="47">
        <v>6</v>
      </c>
      <c r="L6" s="47">
        <v>2</v>
      </c>
      <c r="M6" s="47">
        <v>6</v>
      </c>
      <c r="N6" s="47">
        <v>6</v>
      </c>
      <c r="O6" s="47">
        <v>6</v>
      </c>
      <c r="P6" s="47">
        <v>6</v>
      </c>
      <c r="Q6" s="47">
        <v>2</v>
      </c>
      <c r="R6" s="47">
        <v>2</v>
      </c>
      <c r="S6" s="47">
        <v>2</v>
      </c>
      <c r="T6" s="47">
        <v>6</v>
      </c>
      <c r="U6" s="47">
        <v>2</v>
      </c>
      <c r="V6" s="47">
        <v>6</v>
      </c>
      <c r="W6" s="47">
        <v>1</v>
      </c>
      <c r="X6" s="47">
        <v>2</v>
      </c>
      <c r="Y6" s="47">
        <v>2</v>
      </c>
      <c r="Z6" s="47">
        <v>6</v>
      </c>
    </row>
    <row r="7" spans="1:27">
      <c r="A7" s="47">
        <v>5</v>
      </c>
      <c r="B7" s="47">
        <v>6</v>
      </c>
      <c r="C7" s="47">
        <v>2</v>
      </c>
      <c r="D7" s="47">
        <v>2</v>
      </c>
      <c r="E7" s="47">
        <v>2</v>
      </c>
      <c r="F7" s="47">
        <v>5</v>
      </c>
      <c r="G7" s="47">
        <v>6</v>
      </c>
      <c r="H7" s="47">
        <v>6</v>
      </c>
      <c r="I7" s="47">
        <v>4</v>
      </c>
      <c r="J7" s="47">
        <v>3</v>
      </c>
      <c r="K7" s="47">
        <v>6</v>
      </c>
      <c r="L7" s="47">
        <v>3</v>
      </c>
      <c r="M7" s="47">
        <v>6</v>
      </c>
      <c r="N7" s="47">
        <v>5</v>
      </c>
      <c r="O7" s="47">
        <v>6</v>
      </c>
      <c r="P7" s="47">
        <v>6</v>
      </c>
      <c r="Q7" s="47">
        <v>2</v>
      </c>
      <c r="R7" s="47">
        <v>2</v>
      </c>
      <c r="S7" s="47">
        <v>2</v>
      </c>
      <c r="T7" s="47">
        <v>5</v>
      </c>
      <c r="U7" s="47">
        <v>1</v>
      </c>
      <c r="V7" s="47">
        <v>6</v>
      </c>
      <c r="W7" s="47">
        <v>2</v>
      </c>
      <c r="X7" s="47">
        <v>3</v>
      </c>
      <c r="Y7" s="47">
        <v>2</v>
      </c>
      <c r="Z7" s="47">
        <v>7</v>
      </c>
    </row>
    <row r="8" spans="1:27">
      <c r="A8" s="47">
        <v>5</v>
      </c>
      <c r="B8" s="47">
        <v>6</v>
      </c>
      <c r="C8" s="47">
        <v>2</v>
      </c>
      <c r="D8" s="47">
        <v>2</v>
      </c>
      <c r="E8" s="47">
        <v>3</v>
      </c>
      <c r="F8" s="47">
        <v>6</v>
      </c>
      <c r="G8" s="47">
        <v>7</v>
      </c>
      <c r="H8" s="47">
        <v>5</v>
      </c>
      <c r="I8" s="47">
        <v>5</v>
      </c>
      <c r="J8" s="47">
        <v>2</v>
      </c>
      <c r="K8" s="47">
        <v>5</v>
      </c>
      <c r="L8" s="47">
        <v>3</v>
      </c>
      <c r="M8" s="47">
        <v>6</v>
      </c>
      <c r="N8" s="47">
        <v>5</v>
      </c>
      <c r="O8" s="47">
        <v>4</v>
      </c>
      <c r="P8" s="47">
        <v>5</v>
      </c>
      <c r="Q8" s="47">
        <v>1</v>
      </c>
      <c r="R8" s="47">
        <v>4</v>
      </c>
      <c r="S8" s="47">
        <v>3</v>
      </c>
      <c r="T8" s="47">
        <v>3</v>
      </c>
      <c r="U8" s="47">
        <v>4</v>
      </c>
      <c r="V8" s="47">
        <v>5</v>
      </c>
      <c r="W8" s="47">
        <v>3</v>
      </c>
      <c r="X8" s="47">
        <v>2</v>
      </c>
      <c r="Y8" s="47">
        <v>3</v>
      </c>
      <c r="Z8" s="47">
        <v>5</v>
      </c>
    </row>
    <row r="9" spans="1:27">
      <c r="A9" s="47">
        <v>7</v>
      </c>
      <c r="B9" s="47">
        <v>7</v>
      </c>
      <c r="C9" s="47">
        <v>1</v>
      </c>
      <c r="D9" s="47">
        <v>1</v>
      </c>
      <c r="E9" s="47">
        <v>1</v>
      </c>
      <c r="F9" s="47">
        <v>7</v>
      </c>
      <c r="G9" s="47">
        <v>7</v>
      </c>
      <c r="H9" s="47">
        <v>5</v>
      </c>
      <c r="I9" s="47">
        <v>2</v>
      </c>
      <c r="J9" s="47">
        <v>1</v>
      </c>
      <c r="K9" s="47">
        <v>7</v>
      </c>
      <c r="L9" s="47">
        <v>1</v>
      </c>
      <c r="M9" s="47">
        <v>7</v>
      </c>
      <c r="N9" s="47">
        <v>7</v>
      </c>
      <c r="O9" s="47">
        <v>7</v>
      </c>
      <c r="P9" s="47">
        <v>6</v>
      </c>
      <c r="Q9" s="47">
        <v>1</v>
      </c>
      <c r="R9" s="47">
        <v>1</v>
      </c>
      <c r="S9" s="47">
        <v>1</v>
      </c>
      <c r="T9" s="47">
        <v>7</v>
      </c>
      <c r="U9" s="47">
        <v>1</v>
      </c>
      <c r="V9" s="47">
        <v>6</v>
      </c>
      <c r="W9" s="47">
        <v>1</v>
      </c>
      <c r="X9" s="47">
        <v>1</v>
      </c>
      <c r="Y9" s="47">
        <v>1</v>
      </c>
      <c r="Z9" s="47">
        <v>7</v>
      </c>
    </row>
    <row r="10" spans="1:27">
      <c r="A10" s="47">
        <v>7</v>
      </c>
      <c r="B10" s="47">
        <v>7</v>
      </c>
      <c r="C10" s="47">
        <v>2</v>
      </c>
      <c r="D10" s="47">
        <v>1</v>
      </c>
      <c r="E10" s="47">
        <v>1</v>
      </c>
      <c r="F10" s="47">
        <v>6</v>
      </c>
      <c r="G10" s="47">
        <v>7</v>
      </c>
      <c r="H10" s="47">
        <v>6</v>
      </c>
      <c r="I10" s="47">
        <v>1</v>
      </c>
      <c r="J10" s="47">
        <v>1</v>
      </c>
      <c r="K10" s="47">
        <v>7</v>
      </c>
      <c r="L10" s="47">
        <v>1</v>
      </c>
      <c r="M10" s="47">
        <v>7</v>
      </c>
      <c r="N10" s="47">
        <v>7</v>
      </c>
      <c r="O10" s="47">
        <v>7</v>
      </c>
      <c r="P10" s="47">
        <v>7</v>
      </c>
      <c r="Q10" s="47">
        <v>2</v>
      </c>
      <c r="R10" s="47">
        <v>2</v>
      </c>
      <c r="S10" s="47">
        <v>2</v>
      </c>
      <c r="T10" s="47">
        <v>6</v>
      </c>
      <c r="U10" s="47">
        <v>1</v>
      </c>
      <c r="V10" s="47">
        <v>7</v>
      </c>
      <c r="W10" s="47">
        <v>1</v>
      </c>
      <c r="X10" s="47">
        <v>1</v>
      </c>
      <c r="Y10" s="47">
        <v>1</v>
      </c>
      <c r="Z10" s="47">
        <v>7</v>
      </c>
    </row>
    <row r="11" spans="1:27">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7">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7">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7">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7">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7">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workbookViewId="0">
      <selection activeCell="G1004" sqref="G1004"/>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46" t="s">
        <v>819</v>
      </c>
      <c r="B1" s="147"/>
      <c r="C1" s="147"/>
      <c r="D1" s="147"/>
      <c r="E1" s="147"/>
      <c r="F1" s="147"/>
      <c r="G1" s="147"/>
      <c r="H1" s="147"/>
      <c r="I1" s="147"/>
      <c r="J1" s="147"/>
      <c r="K1" s="147"/>
      <c r="L1" s="147"/>
      <c r="M1" s="147"/>
      <c r="N1" s="147"/>
      <c r="O1" s="147"/>
      <c r="P1" s="147"/>
      <c r="Q1" s="147"/>
      <c r="R1" s="147"/>
      <c r="S1" s="147"/>
      <c r="T1" s="147"/>
      <c r="U1" s="147"/>
      <c r="V1" s="147"/>
      <c r="W1" s="147"/>
      <c r="X1" s="147"/>
      <c r="Y1" s="147"/>
      <c r="Z1" s="148"/>
      <c r="AC1" s="151"/>
      <c r="AD1" s="151"/>
      <c r="AE1" s="151"/>
      <c r="AF1" s="151"/>
      <c r="AG1" s="151"/>
      <c r="AH1" s="151"/>
    </row>
    <row r="2" spans="1:34">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50" t="s">
        <v>1287</v>
      </c>
      <c r="AD2" s="150"/>
      <c r="AE2" s="150"/>
      <c r="AF2" s="150"/>
      <c r="AG2" s="150"/>
      <c r="AH2" s="150"/>
    </row>
    <row r="3" spans="1:34">
      <c r="A3" s="92">
        <v>1</v>
      </c>
      <c r="B3" s="92">
        <v>2</v>
      </c>
      <c r="C3" s="92">
        <v>3</v>
      </c>
      <c r="D3" s="92">
        <v>4</v>
      </c>
      <c r="E3" s="92">
        <v>5</v>
      </c>
      <c r="F3" s="92">
        <v>6</v>
      </c>
      <c r="G3" s="92">
        <v>7</v>
      </c>
      <c r="H3" s="92">
        <v>8</v>
      </c>
      <c r="I3" s="92">
        <v>9</v>
      </c>
      <c r="J3" s="92">
        <v>10</v>
      </c>
      <c r="K3" s="92">
        <v>11</v>
      </c>
      <c r="L3" s="93">
        <v>12</v>
      </c>
      <c r="M3" s="94">
        <v>13</v>
      </c>
      <c r="N3" s="92">
        <v>14</v>
      </c>
      <c r="O3" s="93">
        <v>15</v>
      </c>
      <c r="P3" s="93">
        <v>16</v>
      </c>
      <c r="Q3" s="93">
        <v>17</v>
      </c>
      <c r="R3" s="93">
        <v>18</v>
      </c>
      <c r="S3" s="94">
        <v>19</v>
      </c>
      <c r="T3" s="93">
        <v>20</v>
      </c>
      <c r="U3" s="94">
        <v>21</v>
      </c>
      <c r="V3" s="92">
        <v>22</v>
      </c>
      <c r="W3" s="93">
        <v>23</v>
      </c>
      <c r="X3" s="93">
        <v>24</v>
      </c>
      <c r="Y3" s="93">
        <v>25</v>
      </c>
      <c r="Z3" s="96">
        <v>26</v>
      </c>
      <c r="AA3" s="53"/>
      <c r="AC3" s="97" t="str">
        <f>VLOOKUP(Read_First!B5,Items!A1:BI50,54,FALSE)</f>
        <v>Attractiveness</v>
      </c>
      <c r="AD3" s="98" t="str">
        <f>VLOOKUP(Read_First!B5,Items!A1:BI50,55,FALSE)</f>
        <v>Perspicuity</v>
      </c>
      <c r="AE3" s="99" t="str">
        <f>VLOOKUP(Read_First!B5,Items!A1:BI50,56,FALSE)</f>
        <v>Efficiency</v>
      </c>
      <c r="AF3" s="98" t="str">
        <f>VLOOKUP(Read_First!B5,Items!A1:BI50,57,FALSE)</f>
        <v>Dependability</v>
      </c>
      <c r="AG3" s="99" t="str">
        <f>VLOOKUP(Read_First!B5,Items!A1:BI50,58,FALSE)</f>
        <v>Stimulation</v>
      </c>
      <c r="AH3" s="100" t="str">
        <f>VLOOKUP(Read_First!B5,Items!A1:BI50,59,FALSE)</f>
        <v>Novelty</v>
      </c>
    </row>
    <row r="4" spans="1:34">
      <c r="A4" s="54">
        <f>IF(Data!A4&gt;0,Data!A4-4,"")</f>
        <v>3</v>
      </c>
      <c r="B4" s="54">
        <f>IF(Data!B4&gt;0,Data!B4-4,"")</f>
        <v>3</v>
      </c>
      <c r="C4" s="54">
        <f>IF(Data!C4&gt;0,4-Data!C4,"")</f>
        <v>3</v>
      </c>
      <c r="D4" s="54">
        <f>IF(Data!D4&gt;0,4-Data!D4,"")</f>
        <v>3</v>
      </c>
      <c r="E4" s="54">
        <f>IF(Data!E4&gt;0,4-Data!E4,"")</f>
        <v>3</v>
      </c>
      <c r="F4" s="54">
        <f>IF(Data!F4&gt;0,Data!F4-4,"")</f>
        <v>3</v>
      </c>
      <c r="G4" s="54">
        <f>IF(Data!G4&gt;0,Data!G4-4,"")</f>
        <v>3</v>
      </c>
      <c r="H4" s="54">
        <f>IF(Data!H4&gt;0,Data!H4-4,"")</f>
        <v>3</v>
      </c>
      <c r="I4" s="54">
        <f>IF(Data!I4&gt;0,4-Data!I4,"")</f>
        <v>3</v>
      </c>
      <c r="J4" s="54">
        <f>IF(Data!J4&gt;0,4-Data!J4,"")</f>
        <v>3</v>
      </c>
      <c r="K4" s="54">
        <f>IF(Data!K4&gt;0,Data!K4-4,"")</f>
        <v>3</v>
      </c>
      <c r="L4" s="54">
        <f>IF(Data!L4&gt;0,4-Data!L4,"")</f>
        <v>3</v>
      </c>
      <c r="M4" s="54">
        <f>IF(Data!M4&gt;0,Data!M4-4,"")</f>
        <v>3</v>
      </c>
      <c r="N4" s="54">
        <f>IF(Data!N4&gt;0,Data!N4-4,"")</f>
        <v>3</v>
      </c>
      <c r="O4" s="54">
        <f>IF(Data!O4&gt;0,Data!O4-4,"")</f>
        <v>3</v>
      </c>
      <c r="P4" s="54">
        <f>IF(Data!P4&gt;0,Data!P4-4,"")</f>
        <v>3</v>
      </c>
      <c r="Q4" s="54">
        <f>IF(Data!Q4&gt;0,4-Data!Q4,"")</f>
        <v>3</v>
      </c>
      <c r="R4" s="54">
        <f>IF(Data!R4&gt;0,4-Data!R4,"")</f>
        <v>3</v>
      </c>
      <c r="S4" s="54">
        <f>IF(Data!S4&gt;0,4-Data!S4,"")</f>
        <v>3</v>
      </c>
      <c r="T4" s="54">
        <f>IF(Data!T4&gt;0,Data!T4-4,"")</f>
        <v>3</v>
      </c>
      <c r="U4" s="54">
        <f>IF(Data!U4&gt;0,4-Data!U4,"")</f>
        <v>3</v>
      </c>
      <c r="V4" s="54">
        <f>IF(Data!V4&gt;0,Data!V4-4,"")</f>
        <v>3</v>
      </c>
      <c r="W4" s="54">
        <f>IF(Data!W4&gt;0,4-Data!W4,"")</f>
        <v>3</v>
      </c>
      <c r="X4" s="54">
        <f>IF(Data!X4&gt;0,4-Data!X4,"")</f>
        <v>3</v>
      </c>
      <c r="Y4" s="54">
        <f>IF(Data!Y4&gt;0,4-Data!Y4,"")</f>
        <v>3</v>
      </c>
      <c r="Z4" s="54">
        <f>IF(Data!Z4&gt;0,Data!Z4-4,"")</f>
        <v>3</v>
      </c>
      <c r="AC4" s="55">
        <f t="shared" ref="AC4:AC68" si="0">IF(COUNT(A4,L4,N4,P4,X4,Y4)&gt;0,AVERAGE(A4,L4,N4,P4,X4,Y4),"")</f>
        <v>3</v>
      </c>
      <c r="AD4" s="55">
        <f>IF(COUNT(B4,D4,M4,U4)&gt;0,AVERAGE(B4,D4,M4,U4),"")</f>
        <v>3</v>
      </c>
      <c r="AE4" s="55">
        <f>IF(COUNT(I4,T4,V4,W4)&gt;0,AVERAGE(I4,T4,V4,W4),"")</f>
        <v>3</v>
      </c>
      <c r="AF4" s="55">
        <f>IF(COUNT(H4,K4,Q4,S4)&gt;0,AVERAGE(H4,K4,Q4,S4),"")</f>
        <v>3</v>
      </c>
      <c r="AG4" s="55">
        <f>IF(COUNT(E4,F4,G4,R4)&gt;0,AVERAGE(E4,F4,G4,R4),"")</f>
        <v>3</v>
      </c>
      <c r="AH4" s="55">
        <f>IF(COUNT(C4,J4,O4,Z4)&gt;0,AVERAGE(C4,J4,O4,Z4),"")</f>
        <v>3</v>
      </c>
    </row>
    <row r="5" spans="1:34">
      <c r="A5" s="1">
        <f>IF(Data!A5&gt;0,Data!A5-4,"")</f>
        <v>2</v>
      </c>
      <c r="B5" s="1">
        <f>IF(Data!B5&gt;0,Data!B5-4,"")</f>
        <v>2</v>
      </c>
      <c r="C5" s="1">
        <f>IF(Data!C5&gt;0,4-Data!C5,"")</f>
        <v>2</v>
      </c>
      <c r="D5" s="1">
        <f>IF(Data!D5&gt;0,4-Data!D5,"")</f>
        <v>1</v>
      </c>
      <c r="E5" s="1">
        <f>IF(Data!E5&gt;0,4-Data!E5,"")</f>
        <v>3</v>
      </c>
      <c r="F5" s="1">
        <f>IF(Data!F5&gt;0,Data!F5-4,"")</f>
        <v>2</v>
      </c>
      <c r="G5" s="1">
        <f>IF(Data!G5&gt;0,Data!G5-4,"")</f>
        <v>3</v>
      </c>
      <c r="H5" s="1">
        <f>IF(Data!H5&gt;0,Data!H5-4,"")</f>
        <v>0</v>
      </c>
      <c r="I5" s="1">
        <f>IF(Data!I5&gt;0,4-Data!I5,"")</f>
        <v>1</v>
      </c>
      <c r="J5" s="1">
        <f>IF(Data!J5&gt;0,4-Data!J5,"")</f>
        <v>2</v>
      </c>
      <c r="K5" s="1">
        <f>IF(Data!K5&gt;0,Data!K5-4,"")</f>
        <v>2</v>
      </c>
      <c r="L5" s="1">
        <f>IF(Data!L5&gt;0,4-Data!L5,"")</f>
        <v>3</v>
      </c>
      <c r="M5" s="1">
        <f>IF(Data!M5&gt;0,Data!M5-4,"")</f>
        <v>1</v>
      </c>
      <c r="N5" s="1">
        <f>IF(Data!N5&gt;0,Data!N5-4,"")</f>
        <v>2</v>
      </c>
      <c r="O5" s="1">
        <f>IF(Data!O5&gt;0,Data!O5-4,"")</f>
        <v>1</v>
      </c>
      <c r="P5" s="1">
        <f>IF(Data!P5&gt;0,Data!P5-4,"")</f>
        <v>1</v>
      </c>
      <c r="Q5" s="1">
        <f>IF(Data!Q5&gt;0,4-Data!Q5,"")</f>
        <v>2</v>
      </c>
      <c r="R5" s="1">
        <f>IF(Data!R5&gt;0,4-Data!R5,"")</f>
        <v>2</v>
      </c>
      <c r="S5" s="1">
        <f>IF(Data!S5&gt;0,4-Data!S5,"")</f>
        <v>2</v>
      </c>
      <c r="T5" s="1">
        <f>IF(Data!T5&gt;0,Data!T5-4,"")</f>
        <v>0</v>
      </c>
      <c r="U5" s="1">
        <f>IF(Data!U5&gt;0,4-Data!U5,"")</f>
        <v>2</v>
      </c>
      <c r="V5" s="1">
        <f>IF(Data!V5&gt;0,Data!V5-4,"")</f>
        <v>2</v>
      </c>
      <c r="W5" s="1">
        <f>IF(Data!W5&gt;0,4-Data!W5,"")</f>
        <v>2</v>
      </c>
      <c r="X5" s="1">
        <f>IF(Data!X5&gt;0,4-Data!X5,"")</f>
        <v>3</v>
      </c>
      <c r="Y5" s="1">
        <f>IF(Data!Y5&gt;0,4-Data!Y5,"")</f>
        <v>2</v>
      </c>
      <c r="Z5" s="1">
        <f>IF(Data!Z5&gt;0,Data!Z5-4,"")</f>
        <v>3</v>
      </c>
      <c r="AC5" s="6">
        <f t="shared" si="0"/>
        <v>2.1666666666666665</v>
      </c>
      <c r="AD5" s="6">
        <f t="shared" ref="AD5:AD68" si="1">IF(COUNT(B5,D5,M5,U5)&gt;0,AVERAGE(B5,D5,M5,U5),"")</f>
        <v>1.5</v>
      </c>
      <c r="AE5" s="6">
        <f t="shared" ref="AE5:AE68" si="2">IF(COUNT(I5,T5,V5,W5)&gt;0,AVERAGE(I5,T5,V5,W5),"")</f>
        <v>1.25</v>
      </c>
      <c r="AF5" s="6">
        <f t="shared" ref="AF5:AF68" si="3">IF(COUNT(H5,K5,Q5,S5)&gt;0,AVERAGE(H5,K5,Q5,S5),"")</f>
        <v>1.5</v>
      </c>
      <c r="AG5" s="6">
        <f t="shared" ref="AG5:AG68" si="4">IF(COUNT(E5,F5,G5,R5)&gt;0,AVERAGE(E5,F5,G5,R5),"")</f>
        <v>2.5</v>
      </c>
      <c r="AH5" s="6">
        <f t="shared" ref="AH5:AH68" si="5">IF(COUNT(C5,J5,O5,Z5)&gt;0,AVERAGE(C5,J5,O5,Z5),"")</f>
        <v>2</v>
      </c>
    </row>
    <row r="6" spans="1:34">
      <c r="A6" s="1">
        <f>IF(Data!A6&gt;0,Data!A6-4,"")</f>
        <v>2</v>
      </c>
      <c r="B6" s="1">
        <f>IF(Data!B6&gt;0,Data!B6-4,"")</f>
        <v>1</v>
      </c>
      <c r="C6" s="1">
        <f>IF(Data!C6&gt;0,4-Data!C6,"")</f>
        <v>2</v>
      </c>
      <c r="D6" s="1">
        <f>IF(Data!D6&gt;0,4-Data!D6,"")</f>
        <v>2</v>
      </c>
      <c r="E6" s="1">
        <f>IF(Data!E6&gt;0,4-Data!E6,"")</f>
        <v>2</v>
      </c>
      <c r="F6" s="1">
        <f>IF(Data!F6&gt;0,Data!F6-4,"")</f>
        <v>2</v>
      </c>
      <c r="G6" s="1">
        <f>IF(Data!G6&gt;0,Data!G6-4,"")</f>
        <v>2</v>
      </c>
      <c r="H6" s="1">
        <f>IF(Data!H6&gt;0,Data!H6-4,"")</f>
        <v>1</v>
      </c>
      <c r="I6" s="1">
        <f>IF(Data!I6&gt;0,4-Data!I6,"")</f>
        <v>1</v>
      </c>
      <c r="J6" s="1">
        <f>IF(Data!J6&gt;0,4-Data!J6,"")</f>
        <v>3</v>
      </c>
      <c r="K6" s="1">
        <f>IF(Data!K6&gt;0,Data!K6-4,"")</f>
        <v>2</v>
      </c>
      <c r="L6" s="1">
        <f>IF(Data!L6&gt;0,4-Data!L6,"")</f>
        <v>2</v>
      </c>
      <c r="M6" s="1">
        <f>IF(Data!M6&gt;0,Data!M6-4,"")</f>
        <v>2</v>
      </c>
      <c r="N6" s="1">
        <f>IF(Data!N6&gt;0,Data!N6-4,"")</f>
        <v>2</v>
      </c>
      <c r="O6" s="1">
        <f>IF(Data!O6&gt;0,Data!O6-4,"")</f>
        <v>2</v>
      </c>
      <c r="P6" s="1">
        <f>IF(Data!P6&gt;0,Data!P6-4,"")</f>
        <v>2</v>
      </c>
      <c r="Q6" s="1">
        <f>IF(Data!Q6&gt;0,4-Data!Q6,"")</f>
        <v>2</v>
      </c>
      <c r="R6" s="1">
        <f>IF(Data!R6&gt;0,4-Data!R6,"")</f>
        <v>2</v>
      </c>
      <c r="S6" s="1">
        <f>IF(Data!S6&gt;0,4-Data!S6,"")</f>
        <v>2</v>
      </c>
      <c r="T6" s="1">
        <f>IF(Data!T6&gt;0,Data!T6-4,"")</f>
        <v>2</v>
      </c>
      <c r="U6" s="1">
        <f>IF(Data!U6&gt;0,4-Data!U6,"")</f>
        <v>2</v>
      </c>
      <c r="V6" s="1">
        <f>IF(Data!V6&gt;0,Data!V6-4,"")</f>
        <v>2</v>
      </c>
      <c r="W6" s="1">
        <f>IF(Data!W6&gt;0,4-Data!W6,"")</f>
        <v>3</v>
      </c>
      <c r="X6" s="1">
        <f>IF(Data!X6&gt;0,4-Data!X6,"")</f>
        <v>2</v>
      </c>
      <c r="Y6" s="1">
        <f>IF(Data!Y6&gt;0,4-Data!Y6,"")</f>
        <v>2</v>
      </c>
      <c r="Z6" s="1">
        <f>IF(Data!Z6&gt;0,Data!Z6-4,"")</f>
        <v>2</v>
      </c>
      <c r="AC6" s="6">
        <f t="shared" si="0"/>
        <v>2</v>
      </c>
      <c r="AD6" s="6">
        <f t="shared" si="1"/>
        <v>1.75</v>
      </c>
      <c r="AE6" s="6">
        <f t="shared" si="2"/>
        <v>2</v>
      </c>
      <c r="AF6" s="6">
        <f t="shared" si="3"/>
        <v>1.75</v>
      </c>
      <c r="AG6" s="6">
        <f t="shared" si="4"/>
        <v>2</v>
      </c>
      <c r="AH6" s="6">
        <f t="shared" si="5"/>
        <v>2.25</v>
      </c>
    </row>
    <row r="7" spans="1:34">
      <c r="A7" s="1">
        <f>IF(Data!A7&gt;0,Data!A7-4,"")</f>
        <v>1</v>
      </c>
      <c r="B7" s="1">
        <f>IF(Data!B7&gt;0,Data!B7-4,"")</f>
        <v>2</v>
      </c>
      <c r="C7" s="1">
        <f>IF(Data!C7&gt;0,4-Data!C7,"")</f>
        <v>2</v>
      </c>
      <c r="D7" s="1">
        <f>IF(Data!D7&gt;0,4-Data!D7,"")</f>
        <v>2</v>
      </c>
      <c r="E7" s="1">
        <f>IF(Data!E7&gt;0,4-Data!E7,"")</f>
        <v>2</v>
      </c>
      <c r="F7" s="1">
        <f>IF(Data!F7&gt;0,Data!F7-4,"")</f>
        <v>1</v>
      </c>
      <c r="G7" s="1">
        <f>IF(Data!G7&gt;0,Data!G7-4,"")</f>
        <v>2</v>
      </c>
      <c r="H7" s="1">
        <f>IF(Data!H7&gt;0,Data!H7-4,"")</f>
        <v>2</v>
      </c>
      <c r="I7" s="1">
        <f>IF(Data!I7&gt;0,4-Data!I7,"")</f>
        <v>0</v>
      </c>
      <c r="J7" s="1">
        <f>IF(Data!J7&gt;0,4-Data!J7,"")</f>
        <v>1</v>
      </c>
      <c r="K7" s="1">
        <f>IF(Data!K7&gt;0,Data!K7-4,"")</f>
        <v>2</v>
      </c>
      <c r="L7" s="1">
        <f>IF(Data!L7&gt;0,4-Data!L7,"")</f>
        <v>1</v>
      </c>
      <c r="M7" s="1">
        <f>IF(Data!M7&gt;0,Data!M7-4,"")</f>
        <v>2</v>
      </c>
      <c r="N7" s="1">
        <f>IF(Data!N7&gt;0,Data!N7-4,"")</f>
        <v>1</v>
      </c>
      <c r="O7" s="1">
        <f>IF(Data!O7&gt;0,Data!O7-4,"")</f>
        <v>2</v>
      </c>
      <c r="P7" s="1">
        <f>IF(Data!P7&gt;0,Data!P7-4,"")</f>
        <v>2</v>
      </c>
      <c r="Q7" s="1">
        <f>IF(Data!Q7&gt;0,4-Data!Q7,"")</f>
        <v>2</v>
      </c>
      <c r="R7" s="1">
        <f>IF(Data!R7&gt;0,4-Data!R7,"")</f>
        <v>2</v>
      </c>
      <c r="S7" s="1">
        <f>IF(Data!S7&gt;0,4-Data!S7,"")</f>
        <v>2</v>
      </c>
      <c r="T7" s="1">
        <f>IF(Data!T7&gt;0,Data!T7-4,"")</f>
        <v>1</v>
      </c>
      <c r="U7" s="1">
        <f>IF(Data!U7&gt;0,4-Data!U7,"")</f>
        <v>3</v>
      </c>
      <c r="V7" s="1">
        <f>IF(Data!V7&gt;0,Data!V7-4,"")</f>
        <v>2</v>
      </c>
      <c r="W7" s="1">
        <f>IF(Data!W7&gt;0,4-Data!W7,"")</f>
        <v>2</v>
      </c>
      <c r="X7" s="1">
        <f>IF(Data!X7&gt;0,4-Data!X7,"")</f>
        <v>1</v>
      </c>
      <c r="Y7" s="1">
        <f>IF(Data!Y7&gt;0,4-Data!Y7,"")</f>
        <v>2</v>
      </c>
      <c r="Z7" s="1">
        <f>IF(Data!Z7&gt;0,Data!Z7-4,"")</f>
        <v>3</v>
      </c>
      <c r="AC7" s="6">
        <f t="shared" si="0"/>
        <v>1.3333333333333333</v>
      </c>
      <c r="AD7" s="6">
        <f t="shared" si="1"/>
        <v>2.25</v>
      </c>
      <c r="AE7" s="6">
        <f t="shared" si="2"/>
        <v>1.25</v>
      </c>
      <c r="AF7" s="6">
        <f t="shared" si="3"/>
        <v>2</v>
      </c>
      <c r="AG7" s="6">
        <f t="shared" si="4"/>
        <v>1.75</v>
      </c>
      <c r="AH7" s="6">
        <f t="shared" si="5"/>
        <v>2</v>
      </c>
    </row>
    <row r="8" spans="1:34">
      <c r="A8" s="1">
        <f>IF(Data!A8&gt;0,Data!A8-4,"")</f>
        <v>1</v>
      </c>
      <c r="B8" s="1">
        <f>IF(Data!B8&gt;0,Data!B8-4,"")</f>
        <v>2</v>
      </c>
      <c r="C8" s="1">
        <f>IF(Data!C8&gt;0,4-Data!C8,"")</f>
        <v>2</v>
      </c>
      <c r="D8" s="1">
        <f>IF(Data!D8&gt;0,4-Data!D8,"")</f>
        <v>2</v>
      </c>
      <c r="E8" s="1">
        <f>IF(Data!E8&gt;0,4-Data!E8,"")</f>
        <v>1</v>
      </c>
      <c r="F8" s="1">
        <f>IF(Data!F8&gt;0,Data!F8-4,"")</f>
        <v>2</v>
      </c>
      <c r="G8" s="1">
        <f>IF(Data!G8&gt;0,Data!G8-4,"")</f>
        <v>3</v>
      </c>
      <c r="H8" s="1">
        <f>IF(Data!H8&gt;0,Data!H8-4,"")</f>
        <v>1</v>
      </c>
      <c r="I8" s="1">
        <f>IF(Data!I8&gt;0,4-Data!I8,"")</f>
        <v>-1</v>
      </c>
      <c r="J8" s="1">
        <f>IF(Data!J8&gt;0,4-Data!J8,"")</f>
        <v>2</v>
      </c>
      <c r="K8" s="1">
        <f>IF(Data!K8&gt;0,Data!K8-4,"")</f>
        <v>1</v>
      </c>
      <c r="L8" s="1">
        <f>IF(Data!L8&gt;0,4-Data!L8,"")</f>
        <v>1</v>
      </c>
      <c r="M8" s="1">
        <f>IF(Data!M8&gt;0,Data!M8-4,"")</f>
        <v>2</v>
      </c>
      <c r="N8" s="1">
        <f>IF(Data!N8&gt;0,Data!N8-4,"")</f>
        <v>1</v>
      </c>
      <c r="O8" s="1">
        <f>IF(Data!O8&gt;0,Data!O8-4,"")</f>
        <v>0</v>
      </c>
      <c r="P8" s="1">
        <f>IF(Data!P8&gt;0,Data!P8-4,"")</f>
        <v>1</v>
      </c>
      <c r="Q8" s="1">
        <f>IF(Data!Q8&gt;0,4-Data!Q8,"")</f>
        <v>3</v>
      </c>
      <c r="R8" s="1">
        <f>IF(Data!R8&gt;0,4-Data!R8,"")</f>
        <v>0</v>
      </c>
      <c r="S8" s="1">
        <f>IF(Data!S8&gt;0,4-Data!S8,"")</f>
        <v>1</v>
      </c>
      <c r="T8" s="1">
        <f>IF(Data!T8&gt;0,Data!T8-4,"")</f>
        <v>-1</v>
      </c>
      <c r="U8" s="1">
        <f>IF(Data!U8&gt;0,4-Data!U8,"")</f>
        <v>0</v>
      </c>
      <c r="V8" s="1">
        <f>IF(Data!V8&gt;0,Data!V8-4,"")</f>
        <v>1</v>
      </c>
      <c r="W8" s="1">
        <f>IF(Data!W8&gt;0,4-Data!W8,"")</f>
        <v>1</v>
      </c>
      <c r="X8" s="1">
        <f>IF(Data!X8&gt;0,4-Data!X8,"")</f>
        <v>2</v>
      </c>
      <c r="Y8" s="1">
        <f>IF(Data!Y8&gt;0,4-Data!Y8,"")</f>
        <v>1</v>
      </c>
      <c r="Z8" s="1">
        <f>IF(Data!Z8&gt;0,Data!Z8-4,"")</f>
        <v>1</v>
      </c>
      <c r="AC8" s="6">
        <f t="shared" si="0"/>
        <v>1.1666666666666667</v>
      </c>
      <c r="AD8" s="6">
        <f t="shared" si="1"/>
        <v>1.5</v>
      </c>
      <c r="AE8" s="6">
        <f t="shared" si="2"/>
        <v>0</v>
      </c>
      <c r="AF8" s="6">
        <f t="shared" si="3"/>
        <v>1.5</v>
      </c>
      <c r="AG8" s="6">
        <f t="shared" si="4"/>
        <v>1.5</v>
      </c>
      <c r="AH8" s="6">
        <f t="shared" si="5"/>
        <v>1.25</v>
      </c>
    </row>
    <row r="9" spans="1:34">
      <c r="A9" s="1">
        <f>IF(Data!A9&gt;0,Data!A9-4,"")</f>
        <v>3</v>
      </c>
      <c r="B9" s="1">
        <f>IF(Data!B9&gt;0,Data!B9-4,"")</f>
        <v>3</v>
      </c>
      <c r="C9" s="1">
        <f>IF(Data!C9&gt;0,4-Data!C9,"")</f>
        <v>3</v>
      </c>
      <c r="D9" s="1">
        <f>IF(Data!D9&gt;0,4-Data!D9,"")</f>
        <v>3</v>
      </c>
      <c r="E9" s="1">
        <f>IF(Data!E9&gt;0,4-Data!E9,"")</f>
        <v>3</v>
      </c>
      <c r="F9" s="1">
        <f>IF(Data!F9&gt;0,Data!F9-4,"")</f>
        <v>3</v>
      </c>
      <c r="G9" s="1">
        <f>IF(Data!G9&gt;0,Data!G9-4,"")</f>
        <v>3</v>
      </c>
      <c r="H9" s="1">
        <f>IF(Data!H9&gt;0,Data!H9-4,"")</f>
        <v>1</v>
      </c>
      <c r="I9" s="1">
        <f>IF(Data!I9&gt;0,4-Data!I9,"")</f>
        <v>2</v>
      </c>
      <c r="J9" s="1">
        <f>IF(Data!J9&gt;0,4-Data!J9,"")</f>
        <v>3</v>
      </c>
      <c r="K9" s="1">
        <f>IF(Data!K9&gt;0,Data!K9-4,"")</f>
        <v>3</v>
      </c>
      <c r="L9" s="1">
        <f>IF(Data!L9&gt;0,4-Data!L9,"")</f>
        <v>3</v>
      </c>
      <c r="M9" s="1">
        <f>IF(Data!M9&gt;0,Data!M9-4,"")</f>
        <v>3</v>
      </c>
      <c r="N9" s="1">
        <f>IF(Data!N9&gt;0,Data!N9-4,"")</f>
        <v>3</v>
      </c>
      <c r="O9" s="1">
        <f>IF(Data!O9&gt;0,Data!O9-4,"")</f>
        <v>3</v>
      </c>
      <c r="P9" s="1">
        <f>IF(Data!P9&gt;0,Data!P9-4,"")</f>
        <v>2</v>
      </c>
      <c r="Q9" s="1">
        <f>IF(Data!Q9&gt;0,4-Data!Q9,"")</f>
        <v>3</v>
      </c>
      <c r="R9" s="1">
        <f>IF(Data!R9&gt;0,4-Data!R9,"")</f>
        <v>3</v>
      </c>
      <c r="S9" s="1">
        <f>IF(Data!S9&gt;0,4-Data!S9,"")</f>
        <v>3</v>
      </c>
      <c r="T9" s="1">
        <f>IF(Data!T9&gt;0,Data!T9-4,"")</f>
        <v>3</v>
      </c>
      <c r="U9" s="1">
        <f>IF(Data!U9&gt;0,4-Data!U9,"")</f>
        <v>3</v>
      </c>
      <c r="V9" s="1">
        <f>IF(Data!V9&gt;0,Data!V9-4,"")</f>
        <v>2</v>
      </c>
      <c r="W9" s="1">
        <f>IF(Data!W9&gt;0,4-Data!W9,"")</f>
        <v>3</v>
      </c>
      <c r="X9" s="1">
        <f>IF(Data!X9&gt;0,4-Data!X9,"")</f>
        <v>3</v>
      </c>
      <c r="Y9" s="1">
        <f>IF(Data!Y9&gt;0,4-Data!Y9,"")</f>
        <v>3</v>
      </c>
      <c r="Z9" s="1">
        <f>IF(Data!Z9&gt;0,Data!Z9-4,"")</f>
        <v>3</v>
      </c>
      <c r="AC9" s="6">
        <f t="shared" si="0"/>
        <v>2.8333333333333335</v>
      </c>
      <c r="AD9" s="6">
        <f t="shared" si="1"/>
        <v>3</v>
      </c>
      <c r="AE9" s="6">
        <f t="shared" si="2"/>
        <v>2.5</v>
      </c>
      <c r="AF9" s="6">
        <f t="shared" si="3"/>
        <v>2.5</v>
      </c>
      <c r="AG9" s="6">
        <f t="shared" si="4"/>
        <v>3</v>
      </c>
      <c r="AH9" s="6">
        <f t="shared" si="5"/>
        <v>3</v>
      </c>
    </row>
    <row r="10" spans="1:34">
      <c r="A10" s="1">
        <f>IF(Data!A10&gt;0,Data!A10-4,"")</f>
        <v>3</v>
      </c>
      <c r="B10" s="1">
        <f>IF(Data!B10&gt;0,Data!B10-4,"")</f>
        <v>3</v>
      </c>
      <c r="C10" s="1">
        <f>IF(Data!C10&gt;0,4-Data!C10,"")</f>
        <v>2</v>
      </c>
      <c r="D10" s="1">
        <f>IF(Data!D10&gt;0,4-Data!D10,"")</f>
        <v>3</v>
      </c>
      <c r="E10" s="1">
        <f>IF(Data!E10&gt;0,4-Data!E10,"")</f>
        <v>3</v>
      </c>
      <c r="F10" s="1">
        <f>IF(Data!F10&gt;0,Data!F10-4,"")</f>
        <v>2</v>
      </c>
      <c r="G10" s="1">
        <f>IF(Data!G10&gt;0,Data!G10-4,"")</f>
        <v>3</v>
      </c>
      <c r="H10" s="1">
        <f>IF(Data!H10&gt;0,Data!H10-4,"")</f>
        <v>2</v>
      </c>
      <c r="I10" s="1">
        <f>IF(Data!I10&gt;0,4-Data!I10,"")</f>
        <v>3</v>
      </c>
      <c r="J10" s="1">
        <f>IF(Data!J10&gt;0,4-Data!J10,"")</f>
        <v>3</v>
      </c>
      <c r="K10" s="1">
        <f>IF(Data!K10&gt;0,Data!K10-4,"")</f>
        <v>3</v>
      </c>
      <c r="L10" s="1">
        <f>IF(Data!L10&gt;0,4-Data!L10,"")</f>
        <v>3</v>
      </c>
      <c r="M10" s="1">
        <f>IF(Data!M10&gt;0,Data!M10-4,"")</f>
        <v>3</v>
      </c>
      <c r="N10" s="1">
        <f>IF(Data!N10&gt;0,Data!N10-4,"")</f>
        <v>3</v>
      </c>
      <c r="O10" s="1">
        <f>IF(Data!O10&gt;0,Data!O10-4,"")</f>
        <v>3</v>
      </c>
      <c r="P10" s="1">
        <f>IF(Data!P10&gt;0,Data!P10-4,"")</f>
        <v>3</v>
      </c>
      <c r="Q10" s="1">
        <f>IF(Data!Q10&gt;0,4-Data!Q10,"")</f>
        <v>2</v>
      </c>
      <c r="R10" s="1">
        <f>IF(Data!R10&gt;0,4-Data!R10,"")</f>
        <v>2</v>
      </c>
      <c r="S10" s="1">
        <f>IF(Data!S10&gt;0,4-Data!S10,"")</f>
        <v>2</v>
      </c>
      <c r="T10" s="1">
        <f>IF(Data!T10&gt;0,Data!T10-4,"")</f>
        <v>2</v>
      </c>
      <c r="U10" s="1">
        <f>IF(Data!U10&gt;0,4-Data!U10,"")</f>
        <v>3</v>
      </c>
      <c r="V10" s="1">
        <f>IF(Data!V10&gt;0,Data!V10-4,"")</f>
        <v>3</v>
      </c>
      <c r="W10" s="1">
        <f>IF(Data!W10&gt;0,4-Data!W10,"")</f>
        <v>3</v>
      </c>
      <c r="X10" s="1">
        <f>IF(Data!X10&gt;0,4-Data!X10,"")</f>
        <v>3</v>
      </c>
      <c r="Y10" s="1">
        <f>IF(Data!Y10&gt;0,4-Data!Y10,"")</f>
        <v>3</v>
      </c>
      <c r="Z10" s="1">
        <f>IF(Data!Z10&gt;0,Data!Z10-4,"")</f>
        <v>3</v>
      </c>
      <c r="AC10" s="6">
        <f t="shared" si="0"/>
        <v>3</v>
      </c>
      <c r="AD10" s="6">
        <f t="shared" si="1"/>
        <v>3</v>
      </c>
      <c r="AE10" s="6">
        <f t="shared" si="2"/>
        <v>2.75</v>
      </c>
      <c r="AF10" s="6">
        <f t="shared" si="3"/>
        <v>2.25</v>
      </c>
      <c r="AG10" s="6">
        <f t="shared" si="4"/>
        <v>2.5</v>
      </c>
      <c r="AH10" s="6">
        <f t="shared" si="5"/>
        <v>2.75</v>
      </c>
    </row>
    <row r="11" spans="1:34">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6" t="str">
        <f t="shared" si="0"/>
        <v/>
      </c>
      <c r="AD11" s="6" t="str">
        <f t="shared" si="1"/>
        <v/>
      </c>
      <c r="AE11" s="6" t="str">
        <f t="shared" si="2"/>
        <v/>
      </c>
      <c r="AF11" s="6" t="str">
        <f t="shared" si="3"/>
        <v/>
      </c>
      <c r="AG11" s="6" t="str">
        <f t="shared" si="4"/>
        <v/>
      </c>
      <c r="AH11" s="6" t="str">
        <f t="shared" si="5"/>
        <v/>
      </c>
    </row>
    <row r="12" spans="1:34">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6" t="str">
        <f t="shared" si="0"/>
        <v/>
      </c>
      <c r="AD12" s="6" t="str">
        <f t="shared" si="1"/>
        <v/>
      </c>
      <c r="AE12" s="6" t="str">
        <f t="shared" si="2"/>
        <v/>
      </c>
      <c r="AF12" s="6" t="str">
        <f t="shared" si="3"/>
        <v/>
      </c>
      <c r="AG12" s="6" t="str">
        <f t="shared" si="4"/>
        <v/>
      </c>
      <c r="AH12" s="6" t="str">
        <f t="shared" si="5"/>
        <v/>
      </c>
    </row>
    <row r="13" spans="1:34">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6" t="str">
        <f t="shared" si="0"/>
        <v/>
      </c>
      <c r="AD13" s="6" t="str">
        <f t="shared" si="1"/>
        <v/>
      </c>
      <c r="AE13" s="6" t="str">
        <f t="shared" si="2"/>
        <v/>
      </c>
      <c r="AF13" s="6" t="str">
        <f t="shared" si="3"/>
        <v/>
      </c>
      <c r="AG13" s="6" t="str">
        <f t="shared" si="4"/>
        <v/>
      </c>
      <c r="AH13" s="6" t="str">
        <f t="shared" si="5"/>
        <v/>
      </c>
    </row>
    <row r="14" spans="1:34">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6" t="str">
        <f t="shared" si="0"/>
        <v/>
      </c>
      <c r="AD14" s="6" t="str">
        <f t="shared" si="1"/>
        <v/>
      </c>
      <c r="AE14" s="6" t="str">
        <f t="shared" si="2"/>
        <v/>
      </c>
      <c r="AF14" s="6" t="str">
        <f t="shared" si="3"/>
        <v/>
      </c>
      <c r="AG14" s="6" t="str">
        <f t="shared" si="4"/>
        <v/>
      </c>
      <c r="AH14" s="6" t="str">
        <f t="shared" si="5"/>
        <v/>
      </c>
    </row>
    <row r="15" spans="1:34">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6" t="str">
        <f t="shared" si="0"/>
        <v/>
      </c>
      <c r="AD15" s="6" t="str">
        <f t="shared" si="1"/>
        <v/>
      </c>
      <c r="AE15" s="6" t="str">
        <f t="shared" si="2"/>
        <v/>
      </c>
      <c r="AF15" s="6" t="str">
        <f t="shared" si="3"/>
        <v/>
      </c>
      <c r="AG15" s="6" t="str">
        <f t="shared" si="4"/>
        <v/>
      </c>
      <c r="AH15" s="6" t="str">
        <f t="shared" si="5"/>
        <v/>
      </c>
    </row>
    <row r="16" spans="1:34">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6" t="str">
        <f t="shared" si="0"/>
        <v/>
      </c>
      <c r="AD16" s="6" t="str">
        <f t="shared" si="1"/>
        <v/>
      </c>
      <c r="AE16" s="6" t="str">
        <f t="shared" si="2"/>
        <v/>
      </c>
      <c r="AF16" s="6" t="str">
        <f t="shared" si="3"/>
        <v/>
      </c>
      <c r="AG16" s="6" t="str">
        <f t="shared" si="4"/>
        <v/>
      </c>
      <c r="AH16" s="6" t="str">
        <f t="shared" si="5"/>
        <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6" t="str">
        <f t="shared" si="0"/>
        <v/>
      </c>
      <c r="AD17" s="6" t="str">
        <f t="shared" si="1"/>
        <v/>
      </c>
      <c r="AE17" s="6" t="str">
        <f t="shared" si="2"/>
        <v/>
      </c>
      <c r="AF17" s="6" t="str">
        <f t="shared" si="3"/>
        <v/>
      </c>
      <c r="AG17" s="6" t="str">
        <f t="shared" si="4"/>
        <v/>
      </c>
      <c r="AH17" s="6" t="str">
        <f t="shared" si="5"/>
        <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6" t="str">
        <f t="shared" si="0"/>
        <v/>
      </c>
      <c r="AD18" s="6" t="str">
        <f t="shared" si="1"/>
        <v/>
      </c>
      <c r="AE18" s="6" t="str">
        <f t="shared" si="2"/>
        <v/>
      </c>
      <c r="AF18" s="6" t="str">
        <f t="shared" si="3"/>
        <v/>
      </c>
      <c r="AG18" s="6" t="str">
        <f t="shared" si="4"/>
        <v/>
      </c>
      <c r="AH18" s="6" t="str">
        <f t="shared" si="5"/>
        <v/>
      </c>
    </row>
    <row r="19" spans="1:34">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6" t="str">
        <f t="shared" si="0"/>
        <v/>
      </c>
      <c r="AD19" s="6" t="str">
        <f t="shared" si="1"/>
        <v/>
      </c>
      <c r="AE19" s="6" t="str">
        <f t="shared" si="2"/>
        <v/>
      </c>
      <c r="AF19" s="6" t="str">
        <f t="shared" si="3"/>
        <v/>
      </c>
      <c r="AG19" s="6" t="str">
        <f t="shared" si="4"/>
        <v/>
      </c>
      <c r="AH19" s="6" t="str">
        <f t="shared" si="5"/>
        <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6" t="str">
        <f t="shared" si="0"/>
        <v/>
      </c>
      <c r="AD20" s="6" t="str">
        <f t="shared" si="1"/>
        <v/>
      </c>
      <c r="AE20" s="6" t="str">
        <f t="shared" si="2"/>
        <v/>
      </c>
      <c r="AF20" s="6" t="str">
        <f t="shared" si="3"/>
        <v/>
      </c>
      <c r="AG20" s="6" t="str">
        <f t="shared" si="4"/>
        <v/>
      </c>
      <c r="AH20" s="6"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6" t="str">
        <f t="shared" si="0"/>
        <v/>
      </c>
      <c r="AD21" s="6" t="str">
        <f t="shared" si="1"/>
        <v/>
      </c>
      <c r="AE21" s="6" t="str">
        <f t="shared" si="2"/>
        <v/>
      </c>
      <c r="AF21" s="6" t="str">
        <f t="shared" si="3"/>
        <v/>
      </c>
      <c r="AG21" s="6" t="str">
        <f t="shared" si="4"/>
        <v/>
      </c>
      <c r="AH21" s="6"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6" t="str">
        <f t="shared" si="0"/>
        <v/>
      </c>
      <c r="AD22" s="6" t="str">
        <f t="shared" si="1"/>
        <v/>
      </c>
      <c r="AE22" s="6" t="str">
        <f t="shared" si="2"/>
        <v/>
      </c>
      <c r="AF22" s="6" t="str">
        <f t="shared" si="3"/>
        <v/>
      </c>
      <c r="AG22" s="6" t="str">
        <f t="shared" si="4"/>
        <v/>
      </c>
      <c r="AH22" s="6"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6" t="str">
        <f t="shared" si="0"/>
        <v/>
      </c>
      <c r="AD23" s="6" t="str">
        <f t="shared" si="1"/>
        <v/>
      </c>
      <c r="AE23" s="6" t="str">
        <f t="shared" si="2"/>
        <v/>
      </c>
      <c r="AF23" s="6" t="str">
        <f t="shared" si="3"/>
        <v/>
      </c>
      <c r="AG23" s="6" t="str">
        <f t="shared" si="4"/>
        <v/>
      </c>
      <c r="AH23" s="6"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6" t="str">
        <f t="shared" si="0"/>
        <v/>
      </c>
      <c r="AD24" s="6" t="str">
        <f t="shared" si="1"/>
        <v/>
      </c>
      <c r="AE24" s="6" t="str">
        <f t="shared" si="2"/>
        <v/>
      </c>
      <c r="AF24" s="6" t="str">
        <f t="shared" si="3"/>
        <v/>
      </c>
      <c r="AG24" s="6" t="str">
        <f t="shared" si="4"/>
        <v/>
      </c>
      <c r="AH24" s="6"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6" t="str">
        <f t="shared" si="0"/>
        <v/>
      </c>
      <c r="AD25" s="6" t="str">
        <f t="shared" si="1"/>
        <v/>
      </c>
      <c r="AE25" s="6" t="str">
        <f t="shared" si="2"/>
        <v/>
      </c>
      <c r="AF25" s="6" t="str">
        <f t="shared" si="3"/>
        <v/>
      </c>
      <c r="AG25" s="6" t="str">
        <f t="shared" si="4"/>
        <v/>
      </c>
      <c r="AH25" s="6"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6" t="str">
        <f t="shared" si="0"/>
        <v/>
      </c>
      <c r="AD26" s="6" t="str">
        <f t="shared" si="1"/>
        <v/>
      </c>
      <c r="AE26" s="6" t="str">
        <f t="shared" si="2"/>
        <v/>
      </c>
      <c r="AF26" s="6" t="str">
        <f t="shared" si="3"/>
        <v/>
      </c>
      <c r="AG26" s="6" t="str">
        <f t="shared" si="4"/>
        <v/>
      </c>
      <c r="AH26" s="6"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6" t="str">
        <f t="shared" si="0"/>
        <v/>
      </c>
      <c r="AD27" s="6" t="str">
        <f t="shared" si="1"/>
        <v/>
      </c>
      <c r="AE27" s="6" t="str">
        <f t="shared" si="2"/>
        <v/>
      </c>
      <c r="AF27" s="6" t="str">
        <f t="shared" si="3"/>
        <v/>
      </c>
      <c r="AG27" s="6" t="str">
        <f t="shared" si="4"/>
        <v/>
      </c>
      <c r="AH27" s="6"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6" t="str">
        <f t="shared" si="0"/>
        <v/>
      </c>
      <c r="AD28" s="6" t="str">
        <f t="shared" si="1"/>
        <v/>
      </c>
      <c r="AE28" s="6" t="str">
        <f t="shared" si="2"/>
        <v/>
      </c>
      <c r="AF28" s="6" t="str">
        <f t="shared" si="3"/>
        <v/>
      </c>
      <c r="AG28" s="6" t="str">
        <f t="shared" si="4"/>
        <v/>
      </c>
      <c r="AH28" s="6"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si="0"/>
        <v/>
      </c>
      <c r="AD36" s="6" t="str">
        <f t="shared" si="1"/>
        <v/>
      </c>
      <c r="AE36" s="6" t="str">
        <f t="shared" si="2"/>
        <v/>
      </c>
      <c r="AF36" s="6" t="str">
        <f t="shared" si="3"/>
        <v/>
      </c>
      <c r="AG36" s="6" t="str">
        <f t="shared" si="4"/>
        <v/>
      </c>
      <c r="AH36" s="6"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0"/>
        <v/>
      </c>
      <c r="AD37" s="6" t="str">
        <f t="shared" si="1"/>
        <v/>
      </c>
      <c r="AE37" s="6" t="str">
        <f t="shared" si="2"/>
        <v/>
      </c>
      <c r="AF37" s="6" t="str">
        <f t="shared" si="3"/>
        <v/>
      </c>
      <c r="AG37" s="6" t="str">
        <f t="shared" si="4"/>
        <v/>
      </c>
      <c r="AH37" s="6"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0"/>
        <v/>
      </c>
      <c r="AD38" s="6" t="str">
        <f t="shared" si="1"/>
        <v/>
      </c>
      <c r="AE38" s="6" t="str">
        <f t="shared" si="2"/>
        <v/>
      </c>
      <c r="AF38" s="6" t="str">
        <f t="shared" si="3"/>
        <v/>
      </c>
      <c r="AG38" s="6" t="str">
        <f t="shared" si="4"/>
        <v/>
      </c>
      <c r="AH38" s="6"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0"/>
        <v/>
      </c>
      <c r="AD39" s="6" t="str">
        <f t="shared" si="1"/>
        <v/>
      </c>
      <c r="AE39" s="6" t="str">
        <f t="shared" si="2"/>
        <v/>
      </c>
      <c r="AF39" s="6" t="str">
        <f t="shared" si="3"/>
        <v/>
      </c>
      <c r="AG39" s="6" t="str">
        <f t="shared" si="4"/>
        <v/>
      </c>
      <c r="AH39" s="6"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0"/>
        <v/>
      </c>
      <c r="AD40" s="6" t="str">
        <f t="shared" si="1"/>
        <v/>
      </c>
      <c r="AE40" s="6" t="str">
        <f t="shared" si="2"/>
        <v/>
      </c>
      <c r="AF40" s="6" t="str">
        <f t="shared" si="3"/>
        <v/>
      </c>
      <c r="AG40" s="6" t="str">
        <f t="shared" si="4"/>
        <v/>
      </c>
      <c r="AH40" s="6"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0"/>
        <v/>
      </c>
      <c r="AD41" s="6" t="str">
        <f t="shared" si="1"/>
        <v/>
      </c>
      <c r="AE41" s="6" t="str">
        <f t="shared" si="2"/>
        <v/>
      </c>
      <c r="AF41" s="6" t="str">
        <f t="shared" si="3"/>
        <v/>
      </c>
      <c r="AG41" s="6" t="str">
        <f t="shared" si="4"/>
        <v/>
      </c>
      <c r="AH41" s="6"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0"/>
        <v/>
      </c>
      <c r="AD42" s="6" t="str">
        <f t="shared" si="1"/>
        <v/>
      </c>
      <c r="AE42" s="6" t="str">
        <f t="shared" si="2"/>
        <v/>
      </c>
      <c r="AF42" s="6" t="str">
        <f t="shared" si="3"/>
        <v/>
      </c>
      <c r="AG42" s="6" t="str">
        <f t="shared" si="4"/>
        <v/>
      </c>
      <c r="AH42" s="6"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0"/>
        <v/>
      </c>
      <c r="AD43" s="6" t="str">
        <f t="shared" si="1"/>
        <v/>
      </c>
      <c r="AE43" s="6" t="str">
        <f t="shared" si="2"/>
        <v/>
      </c>
      <c r="AF43" s="6" t="str">
        <f t="shared" si="3"/>
        <v/>
      </c>
      <c r="AG43" s="6" t="str">
        <f t="shared" si="4"/>
        <v/>
      </c>
      <c r="AH43" s="6"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0"/>
        <v/>
      </c>
      <c r="AD44" s="6" t="str">
        <f t="shared" si="1"/>
        <v/>
      </c>
      <c r="AE44" s="6" t="str">
        <f t="shared" si="2"/>
        <v/>
      </c>
      <c r="AF44" s="6" t="str">
        <f t="shared" si="3"/>
        <v/>
      </c>
      <c r="AG44" s="6" t="str">
        <f t="shared" si="4"/>
        <v/>
      </c>
      <c r="AH44" s="6"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0"/>
        <v/>
      </c>
      <c r="AD45" s="6" t="str">
        <f t="shared" si="1"/>
        <v/>
      </c>
      <c r="AE45" s="6" t="str">
        <f t="shared" si="2"/>
        <v/>
      </c>
      <c r="AF45" s="6" t="str">
        <f t="shared" si="3"/>
        <v/>
      </c>
      <c r="AG45" s="6" t="str">
        <f t="shared" si="4"/>
        <v/>
      </c>
      <c r="AH45" s="6"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0"/>
        <v/>
      </c>
      <c r="AD46" s="6" t="str">
        <f t="shared" si="1"/>
        <v/>
      </c>
      <c r="AE46" s="6" t="str">
        <f t="shared" si="2"/>
        <v/>
      </c>
      <c r="AF46" s="6" t="str">
        <f t="shared" si="3"/>
        <v/>
      </c>
      <c r="AG46" s="6" t="str">
        <f t="shared" si="4"/>
        <v/>
      </c>
      <c r="AH46" s="6"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0"/>
        <v/>
      </c>
      <c r="AD47" s="6" t="str">
        <f t="shared" si="1"/>
        <v/>
      </c>
      <c r="AE47" s="6" t="str">
        <f t="shared" si="2"/>
        <v/>
      </c>
      <c r="AF47" s="6" t="str">
        <f t="shared" si="3"/>
        <v/>
      </c>
      <c r="AG47" s="6" t="str">
        <f t="shared" si="4"/>
        <v/>
      </c>
      <c r="AH47" s="6"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0"/>
        <v/>
      </c>
      <c r="AD48" s="6" t="str">
        <f t="shared" si="1"/>
        <v/>
      </c>
      <c r="AE48" s="6" t="str">
        <f t="shared" si="2"/>
        <v/>
      </c>
      <c r="AF48" s="6" t="str">
        <f t="shared" si="3"/>
        <v/>
      </c>
      <c r="AG48" s="6" t="str">
        <f t="shared" si="4"/>
        <v/>
      </c>
      <c r="AH48" s="6"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0"/>
        <v/>
      </c>
      <c r="AD49" s="6" t="str">
        <f t="shared" si="1"/>
        <v/>
      </c>
      <c r="AE49" s="6" t="str">
        <f t="shared" si="2"/>
        <v/>
      </c>
      <c r="AF49" s="6" t="str">
        <f t="shared" si="3"/>
        <v/>
      </c>
      <c r="AG49" s="6" t="str">
        <f t="shared" si="4"/>
        <v/>
      </c>
      <c r="AH49" s="6"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0"/>
        <v/>
      </c>
      <c r="AD50" s="6" t="str">
        <f t="shared" si="1"/>
        <v/>
      </c>
      <c r="AE50" s="6" t="str">
        <f t="shared" si="2"/>
        <v/>
      </c>
      <c r="AF50" s="6" t="str">
        <f t="shared" si="3"/>
        <v/>
      </c>
      <c r="AG50" s="6" t="str">
        <f t="shared" si="4"/>
        <v/>
      </c>
      <c r="AH50" s="6"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0"/>
        <v/>
      </c>
      <c r="AD51" s="6" t="str">
        <f t="shared" si="1"/>
        <v/>
      </c>
      <c r="AE51" s="6" t="str">
        <f t="shared" si="2"/>
        <v/>
      </c>
      <c r="AF51" s="6" t="str">
        <f t="shared" si="3"/>
        <v/>
      </c>
      <c r="AG51" s="6" t="str">
        <f t="shared" si="4"/>
        <v/>
      </c>
      <c r="AH51" s="6"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0"/>
        <v/>
      </c>
      <c r="AD52" s="6" t="str">
        <f t="shared" si="1"/>
        <v/>
      </c>
      <c r="AE52" s="6" t="str">
        <f t="shared" si="2"/>
        <v/>
      </c>
      <c r="AF52" s="6" t="str">
        <f t="shared" si="3"/>
        <v/>
      </c>
      <c r="AG52" s="6" t="str">
        <f t="shared" si="4"/>
        <v/>
      </c>
      <c r="AH52" s="6"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0"/>
        <v/>
      </c>
      <c r="AD53" s="6" t="str">
        <f t="shared" si="1"/>
        <v/>
      </c>
      <c r="AE53" s="6" t="str">
        <f t="shared" si="2"/>
        <v/>
      </c>
      <c r="AF53" s="6" t="str">
        <f t="shared" si="3"/>
        <v/>
      </c>
      <c r="AG53" s="6" t="str">
        <f t="shared" si="4"/>
        <v/>
      </c>
      <c r="AH53" s="6"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0"/>
        <v/>
      </c>
      <c r="AD54" s="6" t="str">
        <f t="shared" si="1"/>
        <v/>
      </c>
      <c r="AE54" s="6" t="str">
        <f t="shared" si="2"/>
        <v/>
      </c>
      <c r="AF54" s="6" t="str">
        <f t="shared" si="3"/>
        <v/>
      </c>
      <c r="AG54" s="6" t="str">
        <f t="shared" si="4"/>
        <v/>
      </c>
      <c r="AH54" s="6"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0"/>
        <v/>
      </c>
      <c r="AD55" s="6" t="str">
        <f t="shared" si="1"/>
        <v/>
      </c>
      <c r="AE55" s="6" t="str">
        <f t="shared" si="2"/>
        <v/>
      </c>
      <c r="AF55" s="6" t="str">
        <f t="shared" si="3"/>
        <v/>
      </c>
      <c r="AG55" s="6" t="str">
        <f t="shared" si="4"/>
        <v/>
      </c>
      <c r="AH55" s="6"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0"/>
        <v/>
      </c>
      <c r="AD56" s="6" t="str">
        <f t="shared" si="1"/>
        <v/>
      </c>
      <c r="AE56" s="6" t="str">
        <f t="shared" si="2"/>
        <v/>
      </c>
      <c r="AF56" s="6" t="str">
        <f t="shared" si="3"/>
        <v/>
      </c>
      <c r="AG56" s="6" t="str">
        <f t="shared" si="4"/>
        <v/>
      </c>
      <c r="AH56" s="6"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0"/>
        <v/>
      </c>
      <c r="AD57" s="6" t="str">
        <f t="shared" si="1"/>
        <v/>
      </c>
      <c r="AE57" s="6" t="str">
        <f t="shared" si="2"/>
        <v/>
      </c>
      <c r="AF57" s="6" t="str">
        <f t="shared" si="3"/>
        <v/>
      </c>
      <c r="AG57" s="6" t="str">
        <f t="shared" si="4"/>
        <v/>
      </c>
      <c r="AH57" s="6"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0"/>
        <v/>
      </c>
      <c r="AD58" s="6" t="str">
        <f t="shared" si="1"/>
        <v/>
      </c>
      <c r="AE58" s="6" t="str">
        <f t="shared" si="2"/>
        <v/>
      </c>
      <c r="AF58" s="6" t="str">
        <f t="shared" si="3"/>
        <v/>
      </c>
      <c r="AG58" s="6" t="str">
        <f t="shared" si="4"/>
        <v/>
      </c>
      <c r="AH58" s="6"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0"/>
        <v/>
      </c>
      <c r="AD59" s="6" t="str">
        <f t="shared" si="1"/>
        <v/>
      </c>
      <c r="AE59" s="6" t="str">
        <f t="shared" si="2"/>
        <v/>
      </c>
      <c r="AF59" s="6" t="str">
        <f t="shared" si="3"/>
        <v/>
      </c>
      <c r="AG59" s="6" t="str">
        <f t="shared" si="4"/>
        <v/>
      </c>
      <c r="AH59" s="6"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0"/>
        <v/>
      </c>
      <c r="AD60" s="6" t="str">
        <f t="shared" si="1"/>
        <v/>
      </c>
      <c r="AE60" s="6" t="str">
        <f t="shared" si="2"/>
        <v/>
      </c>
      <c r="AF60" s="6" t="str">
        <f t="shared" si="3"/>
        <v/>
      </c>
      <c r="AG60" s="6" t="str">
        <f t="shared" si="4"/>
        <v/>
      </c>
      <c r="AH60" s="6"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0"/>
        <v/>
      </c>
      <c r="AD61" s="6" t="str">
        <f t="shared" si="1"/>
        <v/>
      </c>
      <c r="AE61" s="6" t="str">
        <f t="shared" si="2"/>
        <v/>
      </c>
      <c r="AF61" s="6" t="str">
        <f t="shared" si="3"/>
        <v/>
      </c>
      <c r="AG61" s="6" t="str">
        <f t="shared" si="4"/>
        <v/>
      </c>
      <c r="AH61" s="6"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0"/>
        <v/>
      </c>
      <c r="AD62" s="6" t="str">
        <f t="shared" si="1"/>
        <v/>
      </c>
      <c r="AE62" s="6" t="str">
        <f t="shared" si="2"/>
        <v/>
      </c>
      <c r="AF62" s="6" t="str">
        <f t="shared" si="3"/>
        <v/>
      </c>
      <c r="AG62" s="6" t="str">
        <f t="shared" si="4"/>
        <v/>
      </c>
      <c r="AH62" s="6"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0"/>
        <v/>
      </c>
      <c r="AD63" s="6" t="str">
        <f t="shared" si="1"/>
        <v/>
      </c>
      <c r="AE63" s="6" t="str">
        <f t="shared" si="2"/>
        <v/>
      </c>
      <c r="AF63" s="6" t="str">
        <f t="shared" si="3"/>
        <v/>
      </c>
      <c r="AG63" s="6" t="str">
        <f t="shared" si="4"/>
        <v/>
      </c>
      <c r="AH63" s="6"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0"/>
        <v/>
      </c>
      <c r="AD64" s="6" t="str">
        <f t="shared" si="1"/>
        <v/>
      </c>
      <c r="AE64" s="6" t="str">
        <f t="shared" si="2"/>
        <v/>
      </c>
      <c r="AF64" s="6" t="str">
        <f t="shared" si="3"/>
        <v/>
      </c>
      <c r="AG64" s="6" t="str">
        <f t="shared" si="4"/>
        <v/>
      </c>
      <c r="AH64" s="6"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0"/>
        <v/>
      </c>
      <c r="AD65" s="6" t="str">
        <f t="shared" si="1"/>
        <v/>
      </c>
      <c r="AE65" s="6" t="str">
        <f t="shared" si="2"/>
        <v/>
      </c>
      <c r="AF65" s="6" t="str">
        <f t="shared" si="3"/>
        <v/>
      </c>
      <c r="AG65" s="6" t="str">
        <f t="shared" si="4"/>
        <v/>
      </c>
      <c r="AH65" s="6"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0"/>
        <v/>
      </c>
      <c r="AD66" s="6" t="str">
        <f t="shared" si="1"/>
        <v/>
      </c>
      <c r="AE66" s="6" t="str">
        <f t="shared" si="2"/>
        <v/>
      </c>
      <c r="AF66" s="6" t="str">
        <f t="shared" si="3"/>
        <v/>
      </c>
      <c r="AG66" s="6" t="str">
        <f t="shared" si="4"/>
        <v/>
      </c>
      <c r="AH66" s="6"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0"/>
        <v/>
      </c>
      <c r="AD67" s="6" t="str">
        <f t="shared" si="1"/>
        <v/>
      </c>
      <c r="AE67" s="6" t="str">
        <f t="shared" si="2"/>
        <v/>
      </c>
      <c r="AF67" s="6" t="str">
        <f t="shared" si="3"/>
        <v/>
      </c>
      <c r="AG67" s="6" t="str">
        <f t="shared" si="4"/>
        <v/>
      </c>
      <c r="AH67" s="6"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0"/>
        <v/>
      </c>
      <c r="AD68" s="6" t="str">
        <f t="shared" si="1"/>
        <v/>
      </c>
      <c r="AE68" s="6" t="str">
        <f t="shared" si="2"/>
        <v/>
      </c>
      <c r="AF68" s="6" t="str">
        <f t="shared" si="3"/>
        <v/>
      </c>
      <c r="AG68" s="6" t="str">
        <f t="shared" si="4"/>
        <v/>
      </c>
      <c r="AH68" s="6"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6">IF(COUNT(A69,L69,N69,P69,X69,Y69)&gt;0,AVERAGE(A69,L69,N69,P69,X69,Y69),"")</f>
        <v/>
      </c>
      <c r="AD69" s="6" t="str">
        <f t="shared" ref="AD69:AD132" si="7">IF(COUNT(B69,D69,M69,U69)&gt;0,AVERAGE(B69,D69,M69,U69),"")</f>
        <v/>
      </c>
      <c r="AE69" s="6" t="str">
        <f t="shared" ref="AE69:AE132" si="8">IF(COUNT(I69,T69,V69,W69)&gt;0,AVERAGE(I69,T69,V69,W69),"")</f>
        <v/>
      </c>
      <c r="AF69" s="6" t="str">
        <f t="shared" ref="AF69:AF132" si="9">IF(COUNT(H69,K69,Q69,S69)&gt;0,AVERAGE(H69,K69,Q69,S69),"")</f>
        <v/>
      </c>
      <c r="AG69" s="6" t="str">
        <f t="shared" ref="AG69:AG132" si="10">IF(COUNT(E69,F69,G69,R69)&gt;0,AVERAGE(E69,F69,G69,R69),"")</f>
        <v/>
      </c>
      <c r="AH69" s="6"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6"/>
        <v/>
      </c>
      <c r="AD100" s="6" t="str">
        <f t="shared" si="7"/>
        <v/>
      </c>
      <c r="AE100" s="6" t="str">
        <f t="shared" si="8"/>
        <v/>
      </c>
      <c r="AF100" s="6" t="str">
        <f t="shared" si="9"/>
        <v/>
      </c>
      <c r="AG100" s="6" t="str">
        <f t="shared" si="10"/>
        <v/>
      </c>
      <c r="AH100" s="6"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6"/>
        <v/>
      </c>
      <c r="AD101" s="6" t="str">
        <f t="shared" si="7"/>
        <v/>
      </c>
      <c r="AE101" s="6" t="str">
        <f t="shared" si="8"/>
        <v/>
      </c>
      <c r="AF101" s="6" t="str">
        <f t="shared" si="9"/>
        <v/>
      </c>
      <c r="AG101" s="6" t="str">
        <f t="shared" si="10"/>
        <v/>
      </c>
      <c r="AH101" s="6"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6"/>
        <v/>
      </c>
      <c r="AD102" s="6" t="str">
        <f t="shared" si="7"/>
        <v/>
      </c>
      <c r="AE102" s="6" t="str">
        <f t="shared" si="8"/>
        <v/>
      </c>
      <c r="AF102" s="6" t="str">
        <f t="shared" si="9"/>
        <v/>
      </c>
      <c r="AG102" s="6" t="str">
        <f t="shared" si="10"/>
        <v/>
      </c>
      <c r="AH102" s="6"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6"/>
        <v/>
      </c>
      <c r="AD103" s="6" t="str">
        <f t="shared" si="7"/>
        <v/>
      </c>
      <c r="AE103" s="6" t="str">
        <f t="shared" si="8"/>
        <v/>
      </c>
      <c r="AF103" s="6" t="str">
        <f t="shared" si="9"/>
        <v/>
      </c>
      <c r="AG103" s="6" t="str">
        <f t="shared" si="10"/>
        <v/>
      </c>
      <c r="AH103" s="6"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6"/>
        <v/>
      </c>
      <c r="AD104" s="6" t="str">
        <f t="shared" si="7"/>
        <v/>
      </c>
      <c r="AE104" s="6" t="str">
        <f t="shared" si="8"/>
        <v/>
      </c>
      <c r="AF104" s="6" t="str">
        <f t="shared" si="9"/>
        <v/>
      </c>
      <c r="AG104" s="6" t="str">
        <f t="shared" si="10"/>
        <v/>
      </c>
      <c r="AH104" s="6"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6"/>
        <v/>
      </c>
      <c r="AD105" s="6" t="str">
        <f t="shared" si="7"/>
        <v/>
      </c>
      <c r="AE105" s="6" t="str">
        <f t="shared" si="8"/>
        <v/>
      </c>
      <c r="AF105" s="6" t="str">
        <f t="shared" si="9"/>
        <v/>
      </c>
      <c r="AG105" s="6" t="str">
        <f t="shared" si="10"/>
        <v/>
      </c>
      <c r="AH105" s="6"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6"/>
        <v/>
      </c>
      <c r="AD106" s="6" t="str">
        <f t="shared" si="7"/>
        <v/>
      </c>
      <c r="AE106" s="6" t="str">
        <f t="shared" si="8"/>
        <v/>
      </c>
      <c r="AF106" s="6" t="str">
        <f t="shared" si="9"/>
        <v/>
      </c>
      <c r="AG106" s="6" t="str">
        <f t="shared" si="10"/>
        <v/>
      </c>
      <c r="AH106" s="6"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6"/>
        <v/>
      </c>
      <c r="AD107" s="6" t="str">
        <f t="shared" si="7"/>
        <v/>
      </c>
      <c r="AE107" s="6" t="str">
        <f t="shared" si="8"/>
        <v/>
      </c>
      <c r="AF107" s="6" t="str">
        <f t="shared" si="9"/>
        <v/>
      </c>
      <c r="AG107" s="6" t="str">
        <f t="shared" si="10"/>
        <v/>
      </c>
      <c r="AH107" s="6"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6"/>
        <v/>
      </c>
      <c r="AD108" s="6" t="str">
        <f t="shared" si="7"/>
        <v/>
      </c>
      <c r="AE108" s="6" t="str">
        <f t="shared" si="8"/>
        <v/>
      </c>
      <c r="AF108" s="6" t="str">
        <f t="shared" si="9"/>
        <v/>
      </c>
      <c r="AG108" s="6" t="str">
        <f t="shared" si="10"/>
        <v/>
      </c>
      <c r="AH108" s="6"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6"/>
        <v/>
      </c>
      <c r="AD109" s="6" t="str">
        <f t="shared" si="7"/>
        <v/>
      </c>
      <c r="AE109" s="6" t="str">
        <f t="shared" si="8"/>
        <v/>
      </c>
      <c r="AF109" s="6" t="str">
        <f t="shared" si="9"/>
        <v/>
      </c>
      <c r="AG109" s="6" t="str">
        <f t="shared" si="10"/>
        <v/>
      </c>
      <c r="AH109" s="6"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6"/>
        <v/>
      </c>
      <c r="AD110" s="6" t="str">
        <f t="shared" si="7"/>
        <v/>
      </c>
      <c r="AE110" s="6" t="str">
        <f t="shared" si="8"/>
        <v/>
      </c>
      <c r="AF110" s="6" t="str">
        <f t="shared" si="9"/>
        <v/>
      </c>
      <c r="AG110" s="6" t="str">
        <f t="shared" si="10"/>
        <v/>
      </c>
      <c r="AH110" s="6"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6"/>
        <v/>
      </c>
      <c r="AD111" s="6" t="str">
        <f t="shared" si="7"/>
        <v/>
      </c>
      <c r="AE111" s="6" t="str">
        <f t="shared" si="8"/>
        <v/>
      </c>
      <c r="AF111" s="6" t="str">
        <f t="shared" si="9"/>
        <v/>
      </c>
      <c r="AG111" s="6" t="str">
        <f t="shared" si="10"/>
        <v/>
      </c>
      <c r="AH111" s="6"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6"/>
        <v/>
      </c>
      <c r="AD112" s="6" t="str">
        <f t="shared" si="7"/>
        <v/>
      </c>
      <c r="AE112" s="6" t="str">
        <f t="shared" si="8"/>
        <v/>
      </c>
      <c r="AF112" s="6" t="str">
        <f t="shared" si="9"/>
        <v/>
      </c>
      <c r="AG112" s="6" t="str">
        <f t="shared" si="10"/>
        <v/>
      </c>
      <c r="AH112" s="6"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6"/>
        <v/>
      </c>
      <c r="AD113" s="6" t="str">
        <f t="shared" si="7"/>
        <v/>
      </c>
      <c r="AE113" s="6" t="str">
        <f t="shared" si="8"/>
        <v/>
      </c>
      <c r="AF113" s="6" t="str">
        <f t="shared" si="9"/>
        <v/>
      </c>
      <c r="AG113" s="6" t="str">
        <f t="shared" si="10"/>
        <v/>
      </c>
      <c r="AH113" s="6"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6"/>
        <v/>
      </c>
      <c r="AD114" s="6" t="str">
        <f t="shared" si="7"/>
        <v/>
      </c>
      <c r="AE114" s="6" t="str">
        <f t="shared" si="8"/>
        <v/>
      </c>
      <c r="AF114" s="6" t="str">
        <f t="shared" si="9"/>
        <v/>
      </c>
      <c r="AG114" s="6" t="str">
        <f t="shared" si="10"/>
        <v/>
      </c>
      <c r="AH114" s="6"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6"/>
        <v/>
      </c>
      <c r="AD115" s="6" t="str">
        <f t="shared" si="7"/>
        <v/>
      </c>
      <c r="AE115" s="6" t="str">
        <f t="shared" si="8"/>
        <v/>
      </c>
      <c r="AF115" s="6" t="str">
        <f t="shared" si="9"/>
        <v/>
      </c>
      <c r="AG115" s="6" t="str">
        <f t="shared" si="10"/>
        <v/>
      </c>
      <c r="AH115" s="6"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6"/>
        <v/>
      </c>
      <c r="AD116" s="6" t="str">
        <f t="shared" si="7"/>
        <v/>
      </c>
      <c r="AE116" s="6" t="str">
        <f t="shared" si="8"/>
        <v/>
      </c>
      <c r="AF116" s="6" t="str">
        <f t="shared" si="9"/>
        <v/>
      </c>
      <c r="AG116" s="6" t="str">
        <f t="shared" si="10"/>
        <v/>
      </c>
      <c r="AH116" s="6"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6"/>
        <v/>
      </c>
      <c r="AD117" s="6" t="str">
        <f t="shared" si="7"/>
        <v/>
      </c>
      <c r="AE117" s="6" t="str">
        <f t="shared" si="8"/>
        <v/>
      </c>
      <c r="AF117" s="6" t="str">
        <f t="shared" si="9"/>
        <v/>
      </c>
      <c r="AG117" s="6" t="str">
        <f t="shared" si="10"/>
        <v/>
      </c>
      <c r="AH117" s="6"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6"/>
        <v/>
      </c>
      <c r="AD118" s="6" t="str">
        <f t="shared" si="7"/>
        <v/>
      </c>
      <c r="AE118" s="6" t="str">
        <f t="shared" si="8"/>
        <v/>
      </c>
      <c r="AF118" s="6" t="str">
        <f t="shared" si="9"/>
        <v/>
      </c>
      <c r="AG118" s="6" t="str">
        <f t="shared" si="10"/>
        <v/>
      </c>
      <c r="AH118" s="6"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6"/>
        <v/>
      </c>
      <c r="AD119" s="6" t="str">
        <f t="shared" si="7"/>
        <v/>
      </c>
      <c r="AE119" s="6" t="str">
        <f t="shared" si="8"/>
        <v/>
      </c>
      <c r="AF119" s="6" t="str">
        <f t="shared" si="9"/>
        <v/>
      </c>
      <c r="AG119" s="6" t="str">
        <f t="shared" si="10"/>
        <v/>
      </c>
      <c r="AH119" s="6"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6"/>
        <v/>
      </c>
      <c r="AD120" s="6" t="str">
        <f t="shared" si="7"/>
        <v/>
      </c>
      <c r="AE120" s="6" t="str">
        <f t="shared" si="8"/>
        <v/>
      </c>
      <c r="AF120" s="6" t="str">
        <f t="shared" si="9"/>
        <v/>
      </c>
      <c r="AG120" s="6" t="str">
        <f t="shared" si="10"/>
        <v/>
      </c>
      <c r="AH120" s="6"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6"/>
        <v/>
      </c>
      <c r="AD121" s="6" t="str">
        <f t="shared" si="7"/>
        <v/>
      </c>
      <c r="AE121" s="6" t="str">
        <f t="shared" si="8"/>
        <v/>
      </c>
      <c r="AF121" s="6" t="str">
        <f t="shared" si="9"/>
        <v/>
      </c>
      <c r="AG121" s="6" t="str">
        <f t="shared" si="10"/>
        <v/>
      </c>
      <c r="AH121" s="6"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6"/>
        <v/>
      </c>
      <c r="AD122" s="6" t="str">
        <f t="shared" si="7"/>
        <v/>
      </c>
      <c r="AE122" s="6" t="str">
        <f t="shared" si="8"/>
        <v/>
      </c>
      <c r="AF122" s="6" t="str">
        <f t="shared" si="9"/>
        <v/>
      </c>
      <c r="AG122" s="6" t="str">
        <f t="shared" si="10"/>
        <v/>
      </c>
      <c r="AH122" s="6"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6"/>
        <v/>
      </c>
      <c r="AD123" s="6" t="str">
        <f t="shared" si="7"/>
        <v/>
      </c>
      <c r="AE123" s="6" t="str">
        <f t="shared" si="8"/>
        <v/>
      </c>
      <c r="AF123" s="6" t="str">
        <f t="shared" si="9"/>
        <v/>
      </c>
      <c r="AG123" s="6" t="str">
        <f t="shared" si="10"/>
        <v/>
      </c>
      <c r="AH123" s="6"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6"/>
        <v/>
      </c>
      <c r="AD124" s="6" t="str">
        <f t="shared" si="7"/>
        <v/>
      </c>
      <c r="AE124" s="6" t="str">
        <f t="shared" si="8"/>
        <v/>
      </c>
      <c r="AF124" s="6" t="str">
        <f t="shared" si="9"/>
        <v/>
      </c>
      <c r="AG124" s="6" t="str">
        <f t="shared" si="10"/>
        <v/>
      </c>
      <c r="AH124" s="6"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6"/>
        <v/>
      </c>
      <c r="AD125" s="6" t="str">
        <f t="shared" si="7"/>
        <v/>
      </c>
      <c r="AE125" s="6" t="str">
        <f t="shared" si="8"/>
        <v/>
      </c>
      <c r="AF125" s="6" t="str">
        <f t="shared" si="9"/>
        <v/>
      </c>
      <c r="AG125" s="6" t="str">
        <f t="shared" si="10"/>
        <v/>
      </c>
      <c r="AH125" s="6"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6"/>
        <v/>
      </c>
      <c r="AD126" s="6" t="str">
        <f t="shared" si="7"/>
        <v/>
      </c>
      <c r="AE126" s="6" t="str">
        <f t="shared" si="8"/>
        <v/>
      </c>
      <c r="AF126" s="6" t="str">
        <f t="shared" si="9"/>
        <v/>
      </c>
      <c r="AG126" s="6" t="str">
        <f t="shared" si="10"/>
        <v/>
      </c>
      <c r="AH126" s="6"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6"/>
        <v/>
      </c>
      <c r="AD127" s="6" t="str">
        <f t="shared" si="7"/>
        <v/>
      </c>
      <c r="AE127" s="6" t="str">
        <f t="shared" si="8"/>
        <v/>
      </c>
      <c r="AF127" s="6" t="str">
        <f t="shared" si="9"/>
        <v/>
      </c>
      <c r="AG127" s="6" t="str">
        <f t="shared" si="10"/>
        <v/>
      </c>
      <c r="AH127" s="6"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6"/>
        <v/>
      </c>
      <c r="AD128" s="6" t="str">
        <f t="shared" si="7"/>
        <v/>
      </c>
      <c r="AE128" s="6" t="str">
        <f t="shared" si="8"/>
        <v/>
      </c>
      <c r="AF128" s="6" t="str">
        <f t="shared" si="9"/>
        <v/>
      </c>
      <c r="AG128" s="6" t="str">
        <f t="shared" si="10"/>
        <v/>
      </c>
      <c r="AH128" s="6"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6"/>
        <v/>
      </c>
      <c r="AD129" s="6" t="str">
        <f t="shared" si="7"/>
        <v/>
      </c>
      <c r="AE129" s="6" t="str">
        <f t="shared" si="8"/>
        <v/>
      </c>
      <c r="AF129" s="6" t="str">
        <f t="shared" si="9"/>
        <v/>
      </c>
      <c r="AG129" s="6" t="str">
        <f t="shared" si="10"/>
        <v/>
      </c>
      <c r="AH129" s="6"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6"/>
        <v/>
      </c>
      <c r="AD130" s="6" t="str">
        <f t="shared" si="7"/>
        <v/>
      </c>
      <c r="AE130" s="6" t="str">
        <f t="shared" si="8"/>
        <v/>
      </c>
      <c r="AF130" s="6" t="str">
        <f t="shared" si="9"/>
        <v/>
      </c>
      <c r="AG130" s="6" t="str">
        <f t="shared" si="10"/>
        <v/>
      </c>
      <c r="AH130" s="6"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6"/>
        <v/>
      </c>
      <c r="AD131" s="6" t="str">
        <f t="shared" si="7"/>
        <v/>
      </c>
      <c r="AE131" s="6" t="str">
        <f t="shared" si="8"/>
        <v/>
      </c>
      <c r="AF131" s="6" t="str">
        <f t="shared" si="9"/>
        <v/>
      </c>
      <c r="AG131" s="6" t="str">
        <f t="shared" si="10"/>
        <v/>
      </c>
      <c r="AH131" s="6"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6"/>
        <v/>
      </c>
      <c r="AD132" s="6" t="str">
        <f t="shared" si="7"/>
        <v/>
      </c>
      <c r="AE132" s="6" t="str">
        <f t="shared" si="8"/>
        <v/>
      </c>
      <c r="AF132" s="6" t="str">
        <f t="shared" si="9"/>
        <v/>
      </c>
      <c r="AG132" s="6" t="str">
        <f t="shared" si="10"/>
        <v/>
      </c>
      <c r="AH132" s="6"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2">IF(COUNT(A133,L133,N133,P133,X133,Y133)&gt;0,AVERAGE(A133,L133,N133,P133,X133,Y133),"")</f>
        <v/>
      </c>
      <c r="AD133" s="6" t="str">
        <f t="shared" ref="AD133:AD196" si="13">IF(COUNT(B133,D133,M133,U133)&gt;0,AVERAGE(B133,D133,M133,U133),"")</f>
        <v/>
      </c>
      <c r="AE133" s="6" t="str">
        <f t="shared" ref="AE133:AE196" si="14">IF(COUNT(I133,T133,V133,W133)&gt;0,AVERAGE(I133,T133,V133,W133),"")</f>
        <v/>
      </c>
      <c r="AF133" s="6" t="str">
        <f t="shared" ref="AF133:AF196" si="15">IF(COUNT(H133,K133,Q133,S133)&gt;0,AVERAGE(H133,K133,Q133,S133),"")</f>
        <v/>
      </c>
      <c r="AG133" s="6" t="str">
        <f t="shared" ref="AG133:AG196" si="16">IF(COUNT(E133,F133,G133,R133)&gt;0,AVERAGE(E133,F133,G133,R133),"")</f>
        <v/>
      </c>
      <c r="AH133" s="6"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2"/>
        <v/>
      </c>
      <c r="AD164" s="6" t="str">
        <f t="shared" si="13"/>
        <v/>
      </c>
      <c r="AE164" s="6" t="str">
        <f t="shared" si="14"/>
        <v/>
      </c>
      <c r="AF164" s="6" t="str">
        <f t="shared" si="15"/>
        <v/>
      </c>
      <c r="AG164" s="6" t="str">
        <f t="shared" si="16"/>
        <v/>
      </c>
      <c r="AH164" s="6"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2"/>
        <v/>
      </c>
      <c r="AD165" s="6" t="str">
        <f t="shared" si="13"/>
        <v/>
      </c>
      <c r="AE165" s="6" t="str">
        <f t="shared" si="14"/>
        <v/>
      </c>
      <c r="AF165" s="6" t="str">
        <f t="shared" si="15"/>
        <v/>
      </c>
      <c r="AG165" s="6" t="str">
        <f t="shared" si="16"/>
        <v/>
      </c>
      <c r="AH165" s="6"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2"/>
        <v/>
      </c>
      <c r="AD166" s="6" t="str">
        <f t="shared" si="13"/>
        <v/>
      </c>
      <c r="AE166" s="6" t="str">
        <f t="shared" si="14"/>
        <v/>
      </c>
      <c r="AF166" s="6" t="str">
        <f t="shared" si="15"/>
        <v/>
      </c>
      <c r="AG166" s="6" t="str">
        <f t="shared" si="16"/>
        <v/>
      </c>
      <c r="AH166" s="6"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2"/>
        <v/>
      </c>
      <c r="AD167" s="6" t="str">
        <f t="shared" si="13"/>
        <v/>
      </c>
      <c r="AE167" s="6" t="str">
        <f t="shared" si="14"/>
        <v/>
      </c>
      <c r="AF167" s="6" t="str">
        <f t="shared" si="15"/>
        <v/>
      </c>
      <c r="AG167" s="6" t="str">
        <f t="shared" si="16"/>
        <v/>
      </c>
      <c r="AH167" s="6"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2"/>
        <v/>
      </c>
      <c r="AD168" s="6" t="str">
        <f t="shared" si="13"/>
        <v/>
      </c>
      <c r="AE168" s="6" t="str">
        <f t="shared" si="14"/>
        <v/>
      </c>
      <c r="AF168" s="6" t="str">
        <f t="shared" si="15"/>
        <v/>
      </c>
      <c r="AG168" s="6" t="str">
        <f t="shared" si="16"/>
        <v/>
      </c>
      <c r="AH168" s="6"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2"/>
        <v/>
      </c>
      <c r="AD169" s="6" t="str">
        <f t="shared" si="13"/>
        <v/>
      </c>
      <c r="AE169" s="6" t="str">
        <f t="shared" si="14"/>
        <v/>
      </c>
      <c r="AF169" s="6" t="str">
        <f t="shared" si="15"/>
        <v/>
      </c>
      <c r="AG169" s="6" t="str">
        <f t="shared" si="16"/>
        <v/>
      </c>
      <c r="AH169" s="6"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2"/>
        <v/>
      </c>
      <c r="AD170" s="6" t="str">
        <f t="shared" si="13"/>
        <v/>
      </c>
      <c r="AE170" s="6" t="str">
        <f t="shared" si="14"/>
        <v/>
      </c>
      <c r="AF170" s="6" t="str">
        <f t="shared" si="15"/>
        <v/>
      </c>
      <c r="AG170" s="6" t="str">
        <f t="shared" si="16"/>
        <v/>
      </c>
      <c r="AH170" s="6"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2"/>
        <v/>
      </c>
      <c r="AD171" s="6" t="str">
        <f t="shared" si="13"/>
        <v/>
      </c>
      <c r="AE171" s="6" t="str">
        <f t="shared" si="14"/>
        <v/>
      </c>
      <c r="AF171" s="6" t="str">
        <f t="shared" si="15"/>
        <v/>
      </c>
      <c r="AG171" s="6" t="str">
        <f t="shared" si="16"/>
        <v/>
      </c>
      <c r="AH171" s="6"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2"/>
        <v/>
      </c>
      <c r="AD172" s="6" t="str">
        <f t="shared" si="13"/>
        <v/>
      </c>
      <c r="AE172" s="6" t="str">
        <f t="shared" si="14"/>
        <v/>
      </c>
      <c r="AF172" s="6" t="str">
        <f t="shared" si="15"/>
        <v/>
      </c>
      <c r="AG172" s="6" t="str">
        <f t="shared" si="16"/>
        <v/>
      </c>
      <c r="AH172" s="6"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2"/>
        <v/>
      </c>
      <c r="AD173" s="6" t="str">
        <f t="shared" si="13"/>
        <v/>
      </c>
      <c r="AE173" s="6" t="str">
        <f t="shared" si="14"/>
        <v/>
      </c>
      <c r="AF173" s="6" t="str">
        <f t="shared" si="15"/>
        <v/>
      </c>
      <c r="AG173" s="6" t="str">
        <f t="shared" si="16"/>
        <v/>
      </c>
      <c r="AH173" s="6"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2"/>
        <v/>
      </c>
      <c r="AD174" s="6" t="str">
        <f t="shared" si="13"/>
        <v/>
      </c>
      <c r="AE174" s="6" t="str">
        <f t="shared" si="14"/>
        <v/>
      </c>
      <c r="AF174" s="6" t="str">
        <f t="shared" si="15"/>
        <v/>
      </c>
      <c r="AG174" s="6" t="str">
        <f t="shared" si="16"/>
        <v/>
      </c>
      <c r="AH174" s="6"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2"/>
        <v/>
      </c>
      <c r="AD175" s="6" t="str">
        <f t="shared" si="13"/>
        <v/>
      </c>
      <c r="AE175" s="6" t="str">
        <f t="shared" si="14"/>
        <v/>
      </c>
      <c r="AF175" s="6" t="str">
        <f t="shared" si="15"/>
        <v/>
      </c>
      <c r="AG175" s="6" t="str">
        <f t="shared" si="16"/>
        <v/>
      </c>
      <c r="AH175" s="6"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2"/>
        <v/>
      </c>
      <c r="AD176" s="6" t="str">
        <f t="shared" si="13"/>
        <v/>
      </c>
      <c r="AE176" s="6" t="str">
        <f t="shared" si="14"/>
        <v/>
      </c>
      <c r="AF176" s="6" t="str">
        <f t="shared" si="15"/>
        <v/>
      </c>
      <c r="AG176" s="6" t="str">
        <f t="shared" si="16"/>
        <v/>
      </c>
      <c r="AH176" s="6"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2"/>
        <v/>
      </c>
      <c r="AD177" s="6" t="str">
        <f t="shared" si="13"/>
        <v/>
      </c>
      <c r="AE177" s="6" t="str">
        <f t="shared" si="14"/>
        <v/>
      </c>
      <c r="AF177" s="6" t="str">
        <f t="shared" si="15"/>
        <v/>
      </c>
      <c r="AG177" s="6" t="str">
        <f t="shared" si="16"/>
        <v/>
      </c>
      <c r="AH177" s="6"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2"/>
        <v/>
      </c>
      <c r="AD178" s="6" t="str">
        <f t="shared" si="13"/>
        <v/>
      </c>
      <c r="AE178" s="6" t="str">
        <f t="shared" si="14"/>
        <v/>
      </c>
      <c r="AF178" s="6" t="str">
        <f t="shared" si="15"/>
        <v/>
      </c>
      <c r="AG178" s="6" t="str">
        <f t="shared" si="16"/>
        <v/>
      </c>
      <c r="AH178" s="6"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2"/>
        <v/>
      </c>
      <c r="AD179" s="6" t="str">
        <f t="shared" si="13"/>
        <v/>
      </c>
      <c r="AE179" s="6" t="str">
        <f t="shared" si="14"/>
        <v/>
      </c>
      <c r="AF179" s="6" t="str">
        <f t="shared" si="15"/>
        <v/>
      </c>
      <c r="AG179" s="6" t="str">
        <f t="shared" si="16"/>
        <v/>
      </c>
      <c r="AH179" s="6"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2"/>
        <v/>
      </c>
      <c r="AD180" s="6" t="str">
        <f t="shared" si="13"/>
        <v/>
      </c>
      <c r="AE180" s="6" t="str">
        <f t="shared" si="14"/>
        <v/>
      </c>
      <c r="AF180" s="6" t="str">
        <f t="shared" si="15"/>
        <v/>
      </c>
      <c r="AG180" s="6" t="str">
        <f t="shared" si="16"/>
        <v/>
      </c>
      <c r="AH180" s="6"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2"/>
        <v/>
      </c>
      <c r="AD181" s="6" t="str">
        <f t="shared" si="13"/>
        <v/>
      </c>
      <c r="AE181" s="6" t="str">
        <f t="shared" si="14"/>
        <v/>
      </c>
      <c r="AF181" s="6" t="str">
        <f t="shared" si="15"/>
        <v/>
      </c>
      <c r="AG181" s="6" t="str">
        <f t="shared" si="16"/>
        <v/>
      </c>
      <c r="AH181" s="6"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2"/>
        <v/>
      </c>
      <c r="AD182" s="6" t="str">
        <f t="shared" si="13"/>
        <v/>
      </c>
      <c r="AE182" s="6" t="str">
        <f t="shared" si="14"/>
        <v/>
      </c>
      <c r="AF182" s="6" t="str">
        <f t="shared" si="15"/>
        <v/>
      </c>
      <c r="AG182" s="6" t="str">
        <f t="shared" si="16"/>
        <v/>
      </c>
      <c r="AH182" s="6"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2"/>
        <v/>
      </c>
      <c r="AD183" s="6" t="str">
        <f t="shared" si="13"/>
        <v/>
      </c>
      <c r="AE183" s="6" t="str">
        <f t="shared" si="14"/>
        <v/>
      </c>
      <c r="AF183" s="6" t="str">
        <f t="shared" si="15"/>
        <v/>
      </c>
      <c r="AG183" s="6" t="str">
        <f t="shared" si="16"/>
        <v/>
      </c>
      <c r="AH183" s="6"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2"/>
        <v/>
      </c>
      <c r="AD184" s="6" t="str">
        <f t="shared" si="13"/>
        <v/>
      </c>
      <c r="AE184" s="6" t="str">
        <f t="shared" si="14"/>
        <v/>
      </c>
      <c r="AF184" s="6" t="str">
        <f t="shared" si="15"/>
        <v/>
      </c>
      <c r="AG184" s="6" t="str">
        <f t="shared" si="16"/>
        <v/>
      </c>
      <c r="AH184" s="6"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2"/>
        <v/>
      </c>
      <c r="AD185" s="6" t="str">
        <f t="shared" si="13"/>
        <v/>
      </c>
      <c r="AE185" s="6" t="str">
        <f t="shared" si="14"/>
        <v/>
      </c>
      <c r="AF185" s="6" t="str">
        <f t="shared" si="15"/>
        <v/>
      </c>
      <c r="AG185" s="6" t="str">
        <f t="shared" si="16"/>
        <v/>
      </c>
      <c r="AH185" s="6"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2"/>
        <v/>
      </c>
      <c r="AD186" s="6" t="str">
        <f t="shared" si="13"/>
        <v/>
      </c>
      <c r="AE186" s="6" t="str">
        <f t="shared" si="14"/>
        <v/>
      </c>
      <c r="AF186" s="6" t="str">
        <f t="shared" si="15"/>
        <v/>
      </c>
      <c r="AG186" s="6" t="str">
        <f t="shared" si="16"/>
        <v/>
      </c>
      <c r="AH186" s="6"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2"/>
        <v/>
      </c>
      <c r="AD187" s="6" t="str">
        <f t="shared" si="13"/>
        <v/>
      </c>
      <c r="AE187" s="6" t="str">
        <f t="shared" si="14"/>
        <v/>
      </c>
      <c r="AF187" s="6" t="str">
        <f t="shared" si="15"/>
        <v/>
      </c>
      <c r="AG187" s="6" t="str">
        <f t="shared" si="16"/>
        <v/>
      </c>
      <c r="AH187" s="6"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2"/>
        <v/>
      </c>
      <c r="AD188" s="6" t="str">
        <f t="shared" si="13"/>
        <v/>
      </c>
      <c r="AE188" s="6" t="str">
        <f t="shared" si="14"/>
        <v/>
      </c>
      <c r="AF188" s="6" t="str">
        <f t="shared" si="15"/>
        <v/>
      </c>
      <c r="AG188" s="6" t="str">
        <f t="shared" si="16"/>
        <v/>
      </c>
      <c r="AH188" s="6"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2"/>
        <v/>
      </c>
      <c r="AD189" s="6" t="str">
        <f t="shared" si="13"/>
        <v/>
      </c>
      <c r="AE189" s="6" t="str">
        <f t="shared" si="14"/>
        <v/>
      </c>
      <c r="AF189" s="6" t="str">
        <f t="shared" si="15"/>
        <v/>
      </c>
      <c r="AG189" s="6" t="str">
        <f t="shared" si="16"/>
        <v/>
      </c>
      <c r="AH189" s="6"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2"/>
        <v/>
      </c>
      <c r="AD190" s="6" t="str">
        <f t="shared" si="13"/>
        <v/>
      </c>
      <c r="AE190" s="6" t="str">
        <f t="shared" si="14"/>
        <v/>
      </c>
      <c r="AF190" s="6" t="str">
        <f t="shared" si="15"/>
        <v/>
      </c>
      <c r="AG190" s="6" t="str">
        <f t="shared" si="16"/>
        <v/>
      </c>
      <c r="AH190" s="6"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2"/>
        <v/>
      </c>
      <c r="AD191" s="6" t="str">
        <f t="shared" si="13"/>
        <v/>
      </c>
      <c r="AE191" s="6" t="str">
        <f t="shared" si="14"/>
        <v/>
      </c>
      <c r="AF191" s="6" t="str">
        <f t="shared" si="15"/>
        <v/>
      </c>
      <c r="AG191" s="6" t="str">
        <f t="shared" si="16"/>
        <v/>
      </c>
      <c r="AH191" s="6"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2"/>
        <v/>
      </c>
      <c r="AD192" s="6" t="str">
        <f t="shared" si="13"/>
        <v/>
      </c>
      <c r="AE192" s="6" t="str">
        <f t="shared" si="14"/>
        <v/>
      </c>
      <c r="AF192" s="6" t="str">
        <f t="shared" si="15"/>
        <v/>
      </c>
      <c r="AG192" s="6" t="str">
        <f t="shared" si="16"/>
        <v/>
      </c>
      <c r="AH192" s="6"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2"/>
        <v/>
      </c>
      <c r="AD193" s="6" t="str">
        <f t="shared" si="13"/>
        <v/>
      </c>
      <c r="AE193" s="6" t="str">
        <f t="shared" si="14"/>
        <v/>
      </c>
      <c r="AF193" s="6" t="str">
        <f t="shared" si="15"/>
        <v/>
      </c>
      <c r="AG193" s="6" t="str">
        <f t="shared" si="16"/>
        <v/>
      </c>
      <c r="AH193" s="6"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2"/>
        <v/>
      </c>
      <c r="AD194" s="6" t="str">
        <f t="shared" si="13"/>
        <v/>
      </c>
      <c r="AE194" s="6" t="str">
        <f t="shared" si="14"/>
        <v/>
      </c>
      <c r="AF194" s="6" t="str">
        <f t="shared" si="15"/>
        <v/>
      </c>
      <c r="AG194" s="6" t="str">
        <f t="shared" si="16"/>
        <v/>
      </c>
      <c r="AH194" s="6"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2"/>
        <v/>
      </c>
      <c r="AD195" s="6" t="str">
        <f t="shared" si="13"/>
        <v/>
      </c>
      <c r="AE195" s="6" t="str">
        <f t="shared" si="14"/>
        <v/>
      </c>
      <c r="AF195" s="6" t="str">
        <f t="shared" si="15"/>
        <v/>
      </c>
      <c r="AG195" s="6" t="str">
        <f t="shared" si="16"/>
        <v/>
      </c>
      <c r="AH195" s="6"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2"/>
        <v/>
      </c>
      <c r="AD196" s="6" t="str">
        <f t="shared" si="13"/>
        <v/>
      </c>
      <c r="AE196" s="6" t="str">
        <f t="shared" si="14"/>
        <v/>
      </c>
      <c r="AF196" s="6" t="str">
        <f t="shared" si="15"/>
        <v/>
      </c>
      <c r="AG196" s="6" t="str">
        <f t="shared" si="16"/>
        <v/>
      </c>
      <c r="AH196" s="6"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18">IF(COUNT(A197,L197,N197,P197,X197,Y197)&gt;0,AVERAGE(A197,L197,N197,P197,X197,Y197),"")</f>
        <v/>
      </c>
      <c r="AD197" s="6" t="str">
        <f t="shared" ref="AD197:AD260" si="19">IF(COUNT(B197,D197,M197,U197)&gt;0,AVERAGE(B197,D197,M197,U197),"")</f>
        <v/>
      </c>
      <c r="AE197" s="6" t="str">
        <f t="shared" ref="AE197:AE260" si="20">IF(COUNT(I197,T197,V197,W197)&gt;0,AVERAGE(I197,T197,V197,W197),"")</f>
        <v/>
      </c>
      <c r="AF197" s="6" t="str">
        <f t="shared" ref="AF197:AF260" si="21">IF(COUNT(H197,K197,Q197,S197)&gt;0,AVERAGE(H197,K197,Q197,S197),"")</f>
        <v/>
      </c>
      <c r="AG197" s="6" t="str">
        <f t="shared" ref="AG197:AG260" si="22">IF(COUNT(E197,F197,G197,R197)&gt;0,AVERAGE(E197,F197,G197,R197),"")</f>
        <v/>
      </c>
      <c r="AH197" s="6"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18"/>
        <v/>
      </c>
      <c r="AD228" s="6" t="str">
        <f t="shared" si="19"/>
        <v/>
      </c>
      <c r="AE228" s="6" t="str">
        <f t="shared" si="20"/>
        <v/>
      </c>
      <c r="AF228" s="6" t="str">
        <f t="shared" si="21"/>
        <v/>
      </c>
      <c r="AG228" s="6" t="str">
        <f t="shared" si="22"/>
        <v/>
      </c>
      <c r="AH228" s="6"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18"/>
        <v/>
      </c>
      <c r="AD229" s="6" t="str">
        <f t="shared" si="19"/>
        <v/>
      </c>
      <c r="AE229" s="6" t="str">
        <f t="shared" si="20"/>
        <v/>
      </c>
      <c r="AF229" s="6" t="str">
        <f t="shared" si="21"/>
        <v/>
      </c>
      <c r="AG229" s="6" t="str">
        <f t="shared" si="22"/>
        <v/>
      </c>
      <c r="AH229" s="6"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18"/>
        <v/>
      </c>
      <c r="AD230" s="6" t="str">
        <f t="shared" si="19"/>
        <v/>
      </c>
      <c r="AE230" s="6" t="str">
        <f t="shared" si="20"/>
        <v/>
      </c>
      <c r="AF230" s="6" t="str">
        <f t="shared" si="21"/>
        <v/>
      </c>
      <c r="AG230" s="6" t="str">
        <f t="shared" si="22"/>
        <v/>
      </c>
      <c r="AH230" s="6"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18"/>
        <v/>
      </c>
      <c r="AD231" s="6" t="str">
        <f t="shared" si="19"/>
        <v/>
      </c>
      <c r="AE231" s="6" t="str">
        <f t="shared" si="20"/>
        <v/>
      </c>
      <c r="AF231" s="6" t="str">
        <f t="shared" si="21"/>
        <v/>
      </c>
      <c r="AG231" s="6" t="str">
        <f t="shared" si="22"/>
        <v/>
      </c>
      <c r="AH231" s="6"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18"/>
        <v/>
      </c>
      <c r="AD232" s="6" t="str">
        <f t="shared" si="19"/>
        <v/>
      </c>
      <c r="AE232" s="6" t="str">
        <f t="shared" si="20"/>
        <v/>
      </c>
      <c r="AF232" s="6" t="str">
        <f t="shared" si="21"/>
        <v/>
      </c>
      <c r="AG232" s="6" t="str">
        <f t="shared" si="22"/>
        <v/>
      </c>
      <c r="AH232" s="6"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18"/>
        <v/>
      </c>
      <c r="AD233" s="6" t="str">
        <f t="shared" si="19"/>
        <v/>
      </c>
      <c r="AE233" s="6" t="str">
        <f t="shared" si="20"/>
        <v/>
      </c>
      <c r="AF233" s="6" t="str">
        <f t="shared" si="21"/>
        <v/>
      </c>
      <c r="AG233" s="6" t="str">
        <f t="shared" si="22"/>
        <v/>
      </c>
      <c r="AH233" s="6"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18"/>
        <v/>
      </c>
      <c r="AD234" s="6" t="str">
        <f t="shared" si="19"/>
        <v/>
      </c>
      <c r="AE234" s="6" t="str">
        <f t="shared" si="20"/>
        <v/>
      </c>
      <c r="AF234" s="6" t="str">
        <f t="shared" si="21"/>
        <v/>
      </c>
      <c r="AG234" s="6" t="str">
        <f t="shared" si="22"/>
        <v/>
      </c>
      <c r="AH234" s="6"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18"/>
        <v/>
      </c>
      <c r="AD235" s="6" t="str">
        <f t="shared" si="19"/>
        <v/>
      </c>
      <c r="AE235" s="6" t="str">
        <f t="shared" si="20"/>
        <v/>
      </c>
      <c r="AF235" s="6" t="str">
        <f t="shared" si="21"/>
        <v/>
      </c>
      <c r="AG235" s="6" t="str">
        <f t="shared" si="22"/>
        <v/>
      </c>
      <c r="AH235" s="6"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18"/>
        <v/>
      </c>
      <c r="AD236" s="6" t="str">
        <f t="shared" si="19"/>
        <v/>
      </c>
      <c r="AE236" s="6" t="str">
        <f t="shared" si="20"/>
        <v/>
      </c>
      <c r="AF236" s="6" t="str">
        <f t="shared" si="21"/>
        <v/>
      </c>
      <c r="AG236" s="6" t="str">
        <f t="shared" si="22"/>
        <v/>
      </c>
      <c r="AH236" s="6"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18"/>
        <v/>
      </c>
      <c r="AD237" s="6" t="str">
        <f t="shared" si="19"/>
        <v/>
      </c>
      <c r="AE237" s="6" t="str">
        <f t="shared" si="20"/>
        <v/>
      </c>
      <c r="AF237" s="6" t="str">
        <f t="shared" si="21"/>
        <v/>
      </c>
      <c r="AG237" s="6" t="str">
        <f t="shared" si="22"/>
        <v/>
      </c>
      <c r="AH237" s="6"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18"/>
        <v/>
      </c>
      <c r="AD238" s="6" t="str">
        <f t="shared" si="19"/>
        <v/>
      </c>
      <c r="AE238" s="6" t="str">
        <f t="shared" si="20"/>
        <v/>
      </c>
      <c r="AF238" s="6" t="str">
        <f t="shared" si="21"/>
        <v/>
      </c>
      <c r="AG238" s="6" t="str">
        <f t="shared" si="22"/>
        <v/>
      </c>
      <c r="AH238" s="6"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18"/>
        <v/>
      </c>
      <c r="AD239" s="6" t="str">
        <f t="shared" si="19"/>
        <v/>
      </c>
      <c r="AE239" s="6" t="str">
        <f t="shared" si="20"/>
        <v/>
      </c>
      <c r="AF239" s="6" t="str">
        <f t="shared" si="21"/>
        <v/>
      </c>
      <c r="AG239" s="6" t="str">
        <f t="shared" si="22"/>
        <v/>
      </c>
      <c r="AH239" s="6"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18"/>
        <v/>
      </c>
      <c r="AD240" s="6" t="str">
        <f t="shared" si="19"/>
        <v/>
      </c>
      <c r="AE240" s="6" t="str">
        <f t="shared" si="20"/>
        <v/>
      </c>
      <c r="AF240" s="6" t="str">
        <f t="shared" si="21"/>
        <v/>
      </c>
      <c r="AG240" s="6" t="str">
        <f t="shared" si="22"/>
        <v/>
      </c>
      <c r="AH240" s="6"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18"/>
        <v/>
      </c>
      <c r="AD241" s="6" t="str">
        <f t="shared" si="19"/>
        <v/>
      </c>
      <c r="AE241" s="6" t="str">
        <f t="shared" si="20"/>
        <v/>
      </c>
      <c r="AF241" s="6" t="str">
        <f t="shared" si="21"/>
        <v/>
      </c>
      <c r="AG241" s="6" t="str">
        <f t="shared" si="22"/>
        <v/>
      </c>
      <c r="AH241" s="6"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18"/>
        <v/>
      </c>
      <c r="AD242" s="6" t="str">
        <f t="shared" si="19"/>
        <v/>
      </c>
      <c r="AE242" s="6" t="str">
        <f t="shared" si="20"/>
        <v/>
      </c>
      <c r="AF242" s="6" t="str">
        <f t="shared" si="21"/>
        <v/>
      </c>
      <c r="AG242" s="6" t="str">
        <f t="shared" si="22"/>
        <v/>
      </c>
      <c r="AH242" s="6"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18"/>
        <v/>
      </c>
      <c r="AD243" s="6" t="str">
        <f t="shared" si="19"/>
        <v/>
      </c>
      <c r="AE243" s="6" t="str">
        <f t="shared" si="20"/>
        <v/>
      </c>
      <c r="AF243" s="6" t="str">
        <f t="shared" si="21"/>
        <v/>
      </c>
      <c r="AG243" s="6" t="str">
        <f t="shared" si="22"/>
        <v/>
      </c>
      <c r="AH243" s="6"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18"/>
        <v/>
      </c>
      <c r="AD244" s="6" t="str">
        <f t="shared" si="19"/>
        <v/>
      </c>
      <c r="AE244" s="6" t="str">
        <f t="shared" si="20"/>
        <v/>
      </c>
      <c r="AF244" s="6" t="str">
        <f t="shared" si="21"/>
        <v/>
      </c>
      <c r="AG244" s="6" t="str">
        <f t="shared" si="22"/>
        <v/>
      </c>
      <c r="AH244" s="6"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18"/>
        <v/>
      </c>
      <c r="AD245" s="6" t="str">
        <f t="shared" si="19"/>
        <v/>
      </c>
      <c r="AE245" s="6" t="str">
        <f t="shared" si="20"/>
        <v/>
      </c>
      <c r="AF245" s="6" t="str">
        <f t="shared" si="21"/>
        <v/>
      </c>
      <c r="AG245" s="6" t="str">
        <f t="shared" si="22"/>
        <v/>
      </c>
      <c r="AH245" s="6"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18"/>
        <v/>
      </c>
      <c r="AD246" s="6" t="str">
        <f t="shared" si="19"/>
        <v/>
      </c>
      <c r="AE246" s="6" t="str">
        <f t="shared" si="20"/>
        <v/>
      </c>
      <c r="AF246" s="6" t="str">
        <f t="shared" si="21"/>
        <v/>
      </c>
      <c r="AG246" s="6" t="str">
        <f t="shared" si="22"/>
        <v/>
      </c>
      <c r="AH246" s="6"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18"/>
        <v/>
      </c>
      <c r="AD247" s="6" t="str">
        <f t="shared" si="19"/>
        <v/>
      </c>
      <c r="AE247" s="6" t="str">
        <f t="shared" si="20"/>
        <v/>
      </c>
      <c r="AF247" s="6" t="str">
        <f t="shared" si="21"/>
        <v/>
      </c>
      <c r="AG247" s="6" t="str">
        <f t="shared" si="22"/>
        <v/>
      </c>
      <c r="AH247" s="6"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18"/>
        <v/>
      </c>
      <c r="AD248" s="6" t="str">
        <f t="shared" si="19"/>
        <v/>
      </c>
      <c r="AE248" s="6" t="str">
        <f t="shared" si="20"/>
        <v/>
      </c>
      <c r="AF248" s="6" t="str">
        <f t="shared" si="21"/>
        <v/>
      </c>
      <c r="AG248" s="6" t="str">
        <f t="shared" si="22"/>
        <v/>
      </c>
      <c r="AH248" s="6"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18"/>
        <v/>
      </c>
      <c r="AD249" s="6" t="str">
        <f t="shared" si="19"/>
        <v/>
      </c>
      <c r="AE249" s="6" t="str">
        <f t="shared" si="20"/>
        <v/>
      </c>
      <c r="AF249" s="6" t="str">
        <f t="shared" si="21"/>
        <v/>
      </c>
      <c r="AG249" s="6" t="str">
        <f t="shared" si="22"/>
        <v/>
      </c>
      <c r="AH249" s="6"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18"/>
        <v/>
      </c>
      <c r="AD250" s="6" t="str">
        <f t="shared" si="19"/>
        <v/>
      </c>
      <c r="AE250" s="6" t="str">
        <f t="shared" si="20"/>
        <v/>
      </c>
      <c r="AF250" s="6" t="str">
        <f t="shared" si="21"/>
        <v/>
      </c>
      <c r="AG250" s="6" t="str">
        <f t="shared" si="22"/>
        <v/>
      </c>
      <c r="AH250" s="6"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18"/>
        <v/>
      </c>
      <c r="AD251" s="6" t="str">
        <f t="shared" si="19"/>
        <v/>
      </c>
      <c r="AE251" s="6" t="str">
        <f t="shared" si="20"/>
        <v/>
      </c>
      <c r="AF251" s="6" t="str">
        <f t="shared" si="21"/>
        <v/>
      </c>
      <c r="AG251" s="6" t="str">
        <f t="shared" si="22"/>
        <v/>
      </c>
      <c r="AH251" s="6"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18"/>
        <v/>
      </c>
      <c r="AD252" s="6" t="str">
        <f t="shared" si="19"/>
        <v/>
      </c>
      <c r="AE252" s="6" t="str">
        <f t="shared" si="20"/>
        <v/>
      </c>
      <c r="AF252" s="6" t="str">
        <f t="shared" si="21"/>
        <v/>
      </c>
      <c r="AG252" s="6" t="str">
        <f t="shared" si="22"/>
        <v/>
      </c>
      <c r="AH252" s="6"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18"/>
        <v/>
      </c>
      <c r="AD253" s="6" t="str">
        <f t="shared" si="19"/>
        <v/>
      </c>
      <c r="AE253" s="6" t="str">
        <f t="shared" si="20"/>
        <v/>
      </c>
      <c r="AF253" s="6" t="str">
        <f t="shared" si="21"/>
        <v/>
      </c>
      <c r="AG253" s="6" t="str">
        <f t="shared" si="22"/>
        <v/>
      </c>
      <c r="AH253" s="6"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18"/>
        <v/>
      </c>
      <c r="AD254" s="6" t="str">
        <f t="shared" si="19"/>
        <v/>
      </c>
      <c r="AE254" s="6" t="str">
        <f t="shared" si="20"/>
        <v/>
      </c>
      <c r="AF254" s="6" t="str">
        <f t="shared" si="21"/>
        <v/>
      </c>
      <c r="AG254" s="6" t="str">
        <f t="shared" si="22"/>
        <v/>
      </c>
      <c r="AH254" s="6"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18"/>
        <v/>
      </c>
      <c r="AD255" s="6" t="str">
        <f t="shared" si="19"/>
        <v/>
      </c>
      <c r="AE255" s="6" t="str">
        <f t="shared" si="20"/>
        <v/>
      </c>
      <c r="AF255" s="6" t="str">
        <f t="shared" si="21"/>
        <v/>
      </c>
      <c r="AG255" s="6" t="str">
        <f t="shared" si="22"/>
        <v/>
      </c>
      <c r="AH255" s="6"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18"/>
        <v/>
      </c>
      <c r="AD256" s="6" t="str">
        <f t="shared" si="19"/>
        <v/>
      </c>
      <c r="AE256" s="6" t="str">
        <f t="shared" si="20"/>
        <v/>
      </c>
      <c r="AF256" s="6" t="str">
        <f t="shared" si="21"/>
        <v/>
      </c>
      <c r="AG256" s="6" t="str">
        <f t="shared" si="22"/>
        <v/>
      </c>
      <c r="AH256" s="6"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18"/>
        <v/>
      </c>
      <c r="AD257" s="6" t="str">
        <f t="shared" si="19"/>
        <v/>
      </c>
      <c r="AE257" s="6" t="str">
        <f t="shared" si="20"/>
        <v/>
      </c>
      <c r="AF257" s="6" t="str">
        <f t="shared" si="21"/>
        <v/>
      </c>
      <c r="AG257" s="6" t="str">
        <f t="shared" si="22"/>
        <v/>
      </c>
      <c r="AH257" s="6"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18"/>
        <v/>
      </c>
      <c r="AD258" s="6" t="str">
        <f t="shared" si="19"/>
        <v/>
      </c>
      <c r="AE258" s="6" t="str">
        <f t="shared" si="20"/>
        <v/>
      </c>
      <c r="AF258" s="6" t="str">
        <f t="shared" si="21"/>
        <v/>
      </c>
      <c r="AG258" s="6" t="str">
        <f t="shared" si="22"/>
        <v/>
      </c>
      <c r="AH258" s="6"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18"/>
        <v/>
      </c>
      <c r="AD259" s="6" t="str">
        <f t="shared" si="19"/>
        <v/>
      </c>
      <c r="AE259" s="6" t="str">
        <f t="shared" si="20"/>
        <v/>
      </c>
      <c r="AF259" s="6" t="str">
        <f t="shared" si="21"/>
        <v/>
      </c>
      <c r="AG259" s="6" t="str">
        <f t="shared" si="22"/>
        <v/>
      </c>
      <c r="AH259" s="6"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18"/>
        <v/>
      </c>
      <c r="AD260" s="6" t="str">
        <f t="shared" si="19"/>
        <v/>
      </c>
      <c r="AE260" s="6" t="str">
        <f t="shared" si="20"/>
        <v/>
      </c>
      <c r="AF260" s="6" t="str">
        <f t="shared" si="21"/>
        <v/>
      </c>
      <c r="AG260" s="6" t="str">
        <f t="shared" si="22"/>
        <v/>
      </c>
      <c r="AH260" s="6"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24">IF(COUNT(A261,L261,N261,P261,X261,Y261)&gt;0,AVERAGE(A261,L261,N261,P261,X261,Y261),"")</f>
        <v/>
      </c>
      <c r="AD261" s="6" t="str">
        <f t="shared" ref="AD261:AD324" si="25">IF(COUNT(B261,D261,M261,U261)&gt;0,AVERAGE(B261,D261,M261,U261),"")</f>
        <v/>
      </c>
      <c r="AE261" s="6" t="str">
        <f t="shared" ref="AE261:AE324" si="26">IF(COUNT(I261,T261,V261,W261)&gt;0,AVERAGE(I261,T261,V261,W261),"")</f>
        <v/>
      </c>
      <c r="AF261" s="6" t="str">
        <f t="shared" ref="AF261:AF324" si="27">IF(COUNT(H261,K261,Q261,S261)&gt;0,AVERAGE(H261,K261,Q261,S261),"")</f>
        <v/>
      </c>
      <c r="AG261" s="6" t="str">
        <f t="shared" ref="AG261:AG324" si="28">IF(COUNT(E261,F261,G261,R261)&gt;0,AVERAGE(E261,F261,G261,R261),"")</f>
        <v/>
      </c>
      <c r="AH261" s="6"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24"/>
        <v/>
      </c>
      <c r="AD292" s="6" t="str">
        <f t="shared" si="25"/>
        <v/>
      </c>
      <c r="AE292" s="6" t="str">
        <f t="shared" si="26"/>
        <v/>
      </c>
      <c r="AF292" s="6" t="str">
        <f t="shared" si="27"/>
        <v/>
      </c>
      <c r="AG292" s="6" t="str">
        <f t="shared" si="28"/>
        <v/>
      </c>
      <c r="AH292" s="6"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24"/>
        <v/>
      </c>
      <c r="AD293" s="6" t="str">
        <f t="shared" si="25"/>
        <v/>
      </c>
      <c r="AE293" s="6" t="str">
        <f t="shared" si="26"/>
        <v/>
      </c>
      <c r="AF293" s="6" t="str">
        <f t="shared" si="27"/>
        <v/>
      </c>
      <c r="AG293" s="6" t="str">
        <f t="shared" si="28"/>
        <v/>
      </c>
      <c r="AH293" s="6"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24"/>
        <v/>
      </c>
      <c r="AD294" s="6" t="str">
        <f t="shared" si="25"/>
        <v/>
      </c>
      <c r="AE294" s="6" t="str">
        <f t="shared" si="26"/>
        <v/>
      </c>
      <c r="AF294" s="6" t="str">
        <f t="shared" si="27"/>
        <v/>
      </c>
      <c r="AG294" s="6" t="str">
        <f t="shared" si="28"/>
        <v/>
      </c>
      <c r="AH294" s="6"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24"/>
        <v/>
      </c>
      <c r="AD295" s="6" t="str">
        <f t="shared" si="25"/>
        <v/>
      </c>
      <c r="AE295" s="6" t="str">
        <f t="shared" si="26"/>
        <v/>
      </c>
      <c r="AF295" s="6" t="str">
        <f t="shared" si="27"/>
        <v/>
      </c>
      <c r="AG295" s="6" t="str">
        <f t="shared" si="28"/>
        <v/>
      </c>
      <c r="AH295" s="6"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24"/>
        <v/>
      </c>
      <c r="AD296" s="6" t="str">
        <f t="shared" si="25"/>
        <v/>
      </c>
      <c r="AE296" s="6" t="str">
        <f t="shared" si="26"/>
        <v/>
      </c>
      <c r="AF296" s="6" t="str">
        <f t="shared" si="27"/>
        <v/>
      </c>
      <c r="AG296" s="6" t="str">
        <f t="shared" si="28"/>
        <v/>
      </c>
      <c r="AH296" s="6"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24"/>
        <v/>
      </c>
      <c r="AD297" s="6" t="str">
        <f t="shared" si="25"/>
        <v/>
      </c>
      <c r="AE297" s="6" t="str">
        <f t="shared" si="26"/>
        <v/>
      </c>
      <c r="AF297" s="6" t="str">
        <f t="shared" si="27"/>
        <v/>
      </c>
      <c r="AG297" s="6" t="str">
        <f t="shared" si="28"/>
        <v/>
      </c>
      <c r="AH297" s="6"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24"/>
        <v/>
      </c>
      <c r="AD298" s="6" t="str">
        <f t="shared" si="25"/>
        <v/>
      </c>
      <c r="AE298" s="6" t="str">
        <f t="shared" si="26"/>
        <v/>
      </c>
      <c r="AF298" s="6" t="str">
        <f t="shared" si="27"/>
        <v/>
      </c>
      <c r="AG298" s="6" t="str">
        <f t="shared" si="28"/>
        <v/>
      </c>
      <c r="AH298" s="6"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24"/>
        <v/>
      </c>
      <c r="AD299" s="6" t="str">
        <f t="shared" si="25"/>
        <v/>
      </c>
      <c r="AE299" s="6" t="str">
        <f t="shared" si="26"/>
        <v/>
      </c>
      <c r="AF299" s="6" t="str">
        <f t="shared" si="27"/>
        <v/>
      </c>
      <c r="AG299" s="6" t="str">
        <f t="shared" si="28"/>
        <v/>
      </c>
      <c r="AH299" s="6"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24"/>
        <v/>
      </c>
      <c r="AD300" s="6" t="str">
        <f t="shared" si="25"/>
        <v/>
      </c>
      <c r="AE300" s="6" t="str">
        <f t="shared" si="26"/>
        <v/>
      </c>
      <c r="AF300" s="6" t="str">
        <f t="shared" si="27"/>
        <v/>
      </c>
      <c r="AG300" s="6" t="str">
        <f t="shared" si="28"/>
        <v/>
      </c>
      <c r="AH300" s="6"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24"/>
        <v/>
      </c>
      <c r="AD301" s="6" t="str">
        <f t="shared" si="25"/>
        <v/>
      </c>
      <c r="AE301" s="6" t="str">
        <f t="shared" si="26"/>
        <v/>
      </c>
      <c r="AF301" s="6" t="str">
        <f t="shared" si="27"/>
        <v/>
      </c>
      <c r="AG301" s="6" t="str">
        <f t="shared" si="28"/>
        <v/>
      </c>
      <c r="AH301" s="6"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24"/>
        <v/>
      </c>
      <c r="AD302" s="6" t="str">
        <f t="shared" si="25"/>
        <v/>
      </c>
      <c r="AE302" s="6" t="str">
        <f t="shared" si="26"/>
        <v/>
      </c>
      <c r="AF302" s="6" t="str">
        <f t="shared" si="27"/>
        <v/>
      </c>
      <c r="AG302" s="6" t="str">
        <f t="shared" si="28"/>
        <v/>
      </c>
      <c r="AH302" s="6"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24"/>
        <v/>
      </c>
      <c r="AD303" s="6" t="str">
        <f t="shared" si="25"/>
        <v/>
      </c>
      <c r="AE303" s="6" t="str">
        <f t="shared" si="26"/>
        <v/>
      </c>
      <c r="AF303" s="6" t="str">
        <f t="shared" si="27"/>
        <v/>
      </c>
      <c r="AG303" s="6" t="str">
        <f t="shared" si="28"/>
        <v/>
      </c>
      <c r="AH303" s="6"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24"/>
        <v/>
      </c>
      <c r="AD304" s="6" t="str">
        <f t="shared" si="25"/>
        <v/>
      </c>
      <c r="AE304" s="6" t="str">
        <f t="shared" si="26"/>
        <v/>
      </c>
      <c r="AF304" s="6" t="str">
        <f t="shared" si="27"/>
        <v/>
      </c>
      <c r="AG304" s="6" t="str">
        <f t="shared" si="28"/>
        <v/>
      </c>
      <c r="AH304" s="6"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24"/>
        <v/>
      </c>
      <c r="AD305" s="6" t="str">
        <f t="shared" si="25"/>
        <v/>
      </c>
      <c r="AE305" s="6" t="str">
        <f t="shared" si="26"/>
        <v/>
      </c>
      <c r="AF305" s="6" t="str">
        <f t="shared" si="27"/>
        <v/>
      </c>
      <c r="AG305" s="6" t="str">
        <f t="shared" si="28"/>
        <v/>
      </c>
      <c r="AH305" s="6"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24"/>
        <v/>
      </c>
      <c r="AD306" s="6" t="str">
        <f t="shared" si="25"/>
        <v/>
      </c>
      <c r="AE306" s="6" t="str">
        <f t="shared" si="26"/>
        <v/>
      </c>
      <c r="AF306" s="6" t="str">
        <f t="shared" si="27"/>
        <v/>
      </c>
      <c r="AG306" s="6" t="str">
        <f t="shared" si="28"/>
        <v/>
      </c>
      <c r="AH306" s="6"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24"/>
        <v/>
      </c>
      <c r="AD307" s="6" t="str">
        <f t="shared" si="25"/>
        <v/>
      </c>
      <c r="AE307" s="6" t="str">
        <f t="shared" si="26"/>
        <v/>
      </c>
      <c r="AF307" s="6" t="str">
        <f t="shared" si="27"/>
        <v/>
      </c>
      <c r="AG307" s="6" t="str">
        <f t="shared" si="28"/>
        <v/>
      </c>
      <c r="AH307" s="6"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24"/>
        <v/>
      </c>
      <c r="AD308" s="6" t="str">
        <f t="shared" si="25"/>
        <v/>
      </c>
      <c r="AE308" s="6" t="str">
        <f t="shared" si="26"/>
        <v/>
      </c>
      <c r="AF308" s="6" t="str">
        <f t="shared" si="27"/>
        <v/>
      </c>
      <c r="AG308" s="6" t="str">
        <f t="shared" si="28"/>
        <v/>
      </c>
      <c r="AH308" s="6"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24"/>
        <v/>
      </c>
      <c r="AD309" s="6" t="str">
        <f t="shared" si="25"/>
        <v/>
      </c>
      <c r="AE309" s="6" t="str">
        <f t="shared" si="26"/>
        <v/>
      </c>
      <c r="AF309" s="6" t="str">
        <f t="shared" si="27"/>
        <v/>
      </c>
      <c r="AG309" s="6" t="str">
        <f t="shared" si="28"/>
        <v/>
      </c>
      <c r="AH309" s="6"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24"/>
        <v/>
      </c>
      <c r="AD310" s="6" t="str">
        <f t="shared" si="25"/>
        <v/>
      </c>
      <c r="AE310" s="6" t="str">
        <f t="shared" si="26"/>
        <v/>
      </c>
      <c r="AF310" s="6" t="str">
        <f t="shared" si="27"/>
        <v/>
      </c>
      <c r="AG310" s="6" t="str">
        <f t="shared" si="28"/>
        <v/>
      </c>
      <c r="AH310" s="6"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24"/>
        <v/>
      </c>
      <c r="AD311" s="6" t="str">
        <f t="shared" si="25"/>
        <v/>
      </c>
      <c r="AE311" s="6" t="str">
        <f t="shared" si="26"/>
        <v/>
      </c>
      <c r="AF311" s="6" t="str">
        <f t="shared" si="27"/>
        <v/>
      </c>
      <c r="AG311" s="6" t="str">
        <f t="shared" si="28"/>
        <v/>
      </c>
      <c r="AH311" s="6"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24"/>
        <v/>
      </c>
      <c r="AD312" s="6" t="str">
        <f t="shared" si="25"/>
        <v/>
      </c>
      <c r="AE312" s="6" t="str">
        <f t="shared" si="26"/>
        <v/>
      </c>
      <c r="AF312" s="6" t="str">
        <f t="shared" si="27"/>
        <v/>
      </c>
      <c r="AG312" s="6" t="str">
        <f t="shared" si="28"/>
        <v/>
      </c>
      <c r="AH312" s="6"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24"/>
        <v/>
      </c>
      <c r="AD313" s="6" t="str">
        <f t="shared" si="25"/>
        <v/>
      </c>
      <c r="AE313" s="6" t="str">
        <f t="shared" si="26"/>
        <v/>
      </c>
      <c r="AF313" s="6" t="str">
        <f t="shared" si="27"/>
        <v/>
      </c>
      <c r="AG313" s="6" t="str">
        <f t="shared" si="28"/>
        <v/>
      </c>
      <c r="AH313" s="6"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24"/>
        <v/>
      </c>
      <c r="AD314" s="6" t="str">
        <f t="shared" si="25"/>
        <v/>
      </c>
      <c r="AE314" s="6" t="str">
        <f t="shared" si="26"/>
        <v/>
      </c>
      <c r="AF314" s="6" t="str">
        <f t="shared" si="27"/>
        <v/>
      </c>
      <c r="AG314" s="6" t="str">
        <f t="shared" si="28"/>
        <v/>
      </c>
      <c r="AH314" s="6"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24"/>
        <v/>
      </c>
      <c r="AD315" s="6" t="str">
        <f t="shared" si="25"/>
        <v/>
      </c>
      <c r="AE315" s="6" t="str">
        <f t="shared" si="26"/>
        <v/>
      </c>
      <c r="AF315" s="6" t="str">
        <f t="shared" si="27"/>
        <v/>
      </c>
      <c r="AG315" s="6" t="str">
        <f t="shared" si="28"/>
        <v/>
      </c>
      <c r="AH315" s="6"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24"/>
        <v/>
      </c>
      <c r="AD316" s="6" t="str">
        <f t="shared" si="25"/>
        <v/>
      </c>
      <c r="AE316" s="6" t="str">
        <f t="shared" si="26"/>
        <v/>
      </c>
      <c r="AF316" s="6" t="str">
        <f t="shared" si="27"/>
        <v/>
      </c>
      <c r="AG316" s="6" t="str">
        <f t="shared" si="28"/>
        <v/>
      </c>
      <c r="AH316" s="6"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24"/>
        <v/>
      </c>
      <c r="AD317" s="6" t="str">
        <f t="shared" si="25"/>
        <v/>
      </c>
      <c r="AE317" s="6" t="str">
        <f t="shared" si="26"/>
        <v/>
      </c>
      <c r="AF317" s="6" t="str">
        <f t="shared" si="27"/>
        <v/>
      </c>
      <c r="AG317" s="6" t="str">
        <f t="shared" si="28"/>
        <v/>
      </c>
      <c r="AH317" s="6"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24"/>
        <v/>
      </c>
      <c r="AD318" s="6" t="str">
        <f t="shared" si="25"/>
        <v/>
      </c>
      <c r="AE318" s="6" t="str">
        <f t="shared" si="26"/>
        <v/>
      </c>
      <c r="AF318" s="6" t="str">
        <f t="shared" si="27"/>
        <v/>
      </c>
      <c r="AG318" s="6" t="str">
        <f t="shared" si="28"/>
        <v/>
      </c>
      <c r="AH318" s="6"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24"/>
        <v/>
      </c>
      <c r="AD319" s="6" t="str">
        <f t="shared" si="25"/>
        <v/>
      </c>
      <c r="AE319" s="6" t="str">
        <f t="shared" si="26"/>
        <v/>
      </c>
      <c r="AF319" s="6" t="str">
        <f t="shared" si="27"/>
        <v/>
      </c>
      <c r="AG319" s="6" t="str">
        <f t="shared" si="28"/>
        <v/>
      </c>
      <c r="AH319" s="6"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24"/>
        <v/>
      </c>
      <c r="AD320" s="6" t="str">
        <f t="shared" si="25"/>
        <v/>
      </c>
      <c r="AE320" s="6" t="str">
        <f t="shared" si="26"/>
        <v/>
      </c>
      <c r="AF320" s="6" t="str">
        <f t="shared" si="27"/>
        <v/>
      </c>
      <c r="AG320" s="6" t="str">
        <f t="shared" si="28"/>
        <v/>
      </c>
      <c r="AH320" s="6"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24"/>
        <v/>
      </c>
      <c r="AD321" s="6" t="str">
        <f t="shared" si="25"/>
        <v/>
      </c>
      <c r="AE321" s="6" t="str">
        <f t="shared" si="26"/>
        <v/>
      </c>
      <c r="AF321" s="6" t="str">
        <f t="shared" si="27"/>
        <v/>
      </c>
      <c r="AG321" s="6" t="str">
        <f t="shared" si="28"/>
        <v/>
      </c>
      <c r="AH321" s="6"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24"/>
        <v/>
      </c>
      <c r="AD322" s="6" t="str">
        <f t="shared" si="25"/>
        <v/>
      </c>
      <c r="AE322" s="6" t="str">
        <f t="shared" si="26"/>
        <v/>
      </c>
      <c r="AF322" s="6" t="str">
        <f t="shared" si="27"/>
        <v/>
      </c>
      <c r="AG322" s="6" t="str">
        <f t="shared" si="28"/>
        <v/>
      </c>
      <c r="AH322" s="6"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24"/>
        <v/>
      </c>
      <c r="AD323" s="6" t="str">
        <f t="shared" si="25"/>
        <v/>
      </c>
      <c r="AE323" s="6" t="str">
        <f t="shared" si="26"/>
        <v/>
      </c>
      <c r="AF323" s="6" t="str">
        <f t="shared" si="27"/>
        <v/>
      </c>
      <c r="AG323" s="6" t="str">
        <f t="shared" si="28"/>
        <v/>
      </c>
      <c r="AH323" s="6"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24"/>
        <v/>
      </c>
      <c r="AD324" s="6" t="str">
        <f t="shared" si="25"/>
        <v/>
      </c>
      <c r="AE324" s="6" t="str">
        <f t="shared" si="26"/>
        <v/>
      </c>
      <c r="AF324" s="6" t="str">
        <f t="shared" si="27"/>
        <v/>
      </c>
      <c r="AG324" s="6" t="str">
        <f t="shared" si="28"/>
        <v/>
      </c>
      <c r="AH324" s="6"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0">IF(COUNT(A325,L325,N325,P325,X325,Y325)&gt;0,AVERAGE(A325,L325,N325,P325,X325,Y325),"")</f>
        <v/>
      </c>
      <c r="AD325" s="6" t="str">
        <f t="shared" ref="AD325:AD388" si="31">IF(COUNT(B325,D325,M325,U325)&gt;0,AVERAGE(B325,D325,M325,U325),"")</f>
        <v/>
      </c>
      <c r="AE325" s="6" t="str">
        <f t="shared" ref="AE325:AE388" si="32">IF(COUNT(I325,T325,V325,W325)&gt;0,AVERAGE(I325,T325,V325,W325),"")</f>
        <v/>
      </c>
      <c r="AF325" s="6" t="str">
        <f t="shared" ref="AF325:AF388" si="33">IF(COUNT(H325,K325,Q325,S325)&gt;0,AVERAGE(H325,K325,Q325,S325),"")</f>
        <v/>
      </c>
      <c r="AG325" s="6" t="str">
        <f t="shared" ref="AG325:AG388" si="34">IF(COUNT(E325,F325,G325,R325)&gt;0,AVERAGE(E325,F325,G325,R325),"")</f>
        <v/>
      </c>
      <c r="AH325" s="6"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0"/>
        <v/>
      </c>
      <c r="AD356" s="6" t="str">
        <f t="shared" si="31"/>
        <v/>
      </c>
      <c r="AE356" s="6" t="str">
        <f t="shared" si="32"/>
        <v/>
      </c>
      <c r="AF356" s="6" t="str">
        <f t="shared" si="33"/>
        <v/>
      </c>
      <c r="AG356" s="6" t="str">
        <f t="shared" si="34"/>
        <v/>
      </c>
      <c r="AH356" s="6"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0"/>
        <v/>
      </c>
      <c r="AD357" s="6" t="str">
        <f t="shared" si="31"/>
        <v/>
      </c>
      <c r="AE357" s="6" t="str">
        <f t="shared" si="32"/>
        <v/>
      </c>
      <c r="AF357" s="6" t="str">
        <f t="shared" si="33"/>
        <v/>
      </c>
      <c r="AG357" s="6" t="str">
        <f t="shared" si="34"/>
        <v/>
      </c>
      <c r="AH357" s="6"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0"/>
        <v/>
      </c>
      <c r="AD358" s="6" t="str">
        <f t="shared" si="31"/>
        <v/>
      </c>
      <c r="AE358" s="6" t="str">
        <f t="shared" si="32"/>
        <v/>
      </c>
      <c r="AF358" s="6" t="str">
        <f t="shared" si="33"/>
        <v/>
      </c>
      <c r="AG358" s="6" t="str">
        <f t="shared" si="34"/>
        <v/>
      </c>
      <c r="AH358" s="6"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0"/>
        <v/>
      </c>
      <c r="AD359" s="6" t="str">
        <f t="shared" si="31"/>
        <v/>
      </c>
      <c r="AE359" s="6" t="str">
        <f t="shared" si="32"/>
        <v/>
      </c>
      <c r="AF359" s="6" t="str">
        <f t="shared" si="33"/>
        <v/>
      </c>
      <c r="AG359" s="6" t="str">
        <f t="shared" si="34"/>
        <v/>
      </c>
      <c r="AH359" s="6"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0"/>
        <v/>
      </c>
      <c r="AD360" s="6" t="str">
        <f t="shared" si="31"/>
        <v/>
      </c>
      <c r="AE360" s="6" t="str">
        <f t="shared" si="32"/>
        <v/>
      </c>
      <c r="AF360" s="6" t="str">
        <f t="shared" si="33"/>
        <v/>
      </c>
      <c r="AG360" s="6" t="str">
        <f t="shared" si="34"/>
        <v/>
      </c>
      <c r="AH360" s="6"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0"/>
        <v/>
      </c>
      <c r="AD361" s="6" t="str">
        <f t="shared" si="31"/>
        <v/>
      </c>
      <c r="AE361" s="6" t="str">
        <f t="shared" si="32"/>
        <v/>
      </c>
      <c r="AF361" s="6" t="str">
        <f t="shared" si="33"/>
        <v/>
      </c>
      <c r="AG361" s="6" t="str">
        <f t="shared" si="34"/>
        <v/>
      </c>
      <c r="AH361" s="6"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0"/>
        <v/>
      </c>
      <c r="AD362" s="6" t="str">
        <f t="shared" si="31"/>
        <v/>
      </c>
      <c r="AE362" s="6" t="str">
        <f t="shared" si="32"/>
        <v/>
      </c>
      <c r="AF362" s="6" t="str">
        <f t="shared" si="33"/>
        <v/>
      </c>
      <c r="AG362" s="6" t="str">
        <f t="shared" si="34"/>
        <v/>
      </c>
      <c r="AH362" s="6"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0"/>
        <v/>
      </c>
      <c r="AD363" s="6" t="str">
        <f t="shared" si="31"/>
        <v/>
      </c>
      <c r="AE363" s="6" t="str">
        <f t="shared" si="32"/>
        <v/>
      </c>
      <c r="AF363" s="6" t="str">
        <f t="shared" si="33"/>
        <v/>
      </c>
      <c r="AG363" s="6" t="str">
        <f t="shared" si="34"/>
        <v/>
      </c>
      <c r="AH363" s="6"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0"/>
        <v/>
      </c>
      <c r="AD364" s="6" t="str">
        <f t="shared" si="31"/>
        <v/>
      </c>
      <c r="AE364" s="6" t="str">
        <f t="shared" si="32"/>
        <v/>
      </c>
      <c r="AF364" s="6" t="str">
        <f t="shared" si="33"/>
        <v/>
      </c>
      <c r="AG364" s="6" t="str">
        <f t="shared" si="34"/>
        <v/>
      </c>
      <c r="AH364" s="6"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0"/>
        <v/>
      </c>
      <c r="AD365" s="6" t="str">
        <f t="shared" si="31"/>
        <v/>
      </c>
      <c r="AE365" s="6" t="str">
        <f t="shared" si="32"/>
        <v/>
      </c>
      <c r="AF365" s="6" t="str">
        <f t="shared" si="33"/>
        <v/>
      </c>
      <c r="AG365" s="6" t="str">
        <f t="shared" si="34"/>
        <v/>
      </c>
      <c r="AH365" s="6"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0"/>
        <v/>
      </c>
      <c r="AD366" s="6" t="str">
        <f t="shared" si="31"/>
        <v/>
      </c>
      <c r="AE366" s="6" t="str">
        <f t="shared" si="32"/>
        <v/>
      </c>
      <c r="AF366" s="6" t="str">
        <f t="shared" si="33"/>
        <v/>
      </c>
      <c r="AG366" s="6" t="str">
        <f t="shared" si="34"/>
        <v/>
      </c>
      <c r="AH366" s="6"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0"/>
        <v/>
      </c>
      <c r="AD367" s="6" t="str">
        <f t="shared" si="31"/>
        <v/>
      </c>
      <c r="AE367" s="6" t="str">
        <f t="shared" si="32"/>
        <v/>
      </c>
      <c r="AF367" s="6" t="str">
        <f t="shared" si="33"/>
        <v/>
      </c>
      <c r="AG367" s="6" t="str">
        <f t="shared" si="34"/>
        <v/>
      </c>
      <c r="AH367" s="6"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0"/>
        <v/>
      </c>
      <c r="AD368" s="6" t="str">
        <f t="shared" si="31"/>
        <v/>
      </c>
      <c r="AE368" s="6" t="str">
        <f t="shared" si="32"/>
        <v/>
      </c>
      <c r="AF368" s="6" t="str">
        <f t="shared" si="33"/>
        <v/>
      </c>
      <c r="AG368" s="6" t="str">
        <f t="shared" si="34"/>
        <v/>
      </c>
      <c r="AH368" s="6"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0"/>
        <v/>
      </c>
      <c r="AD369" s="6" t="str">
        <f t="shared" si="31"/>
        <v/>
      </c>
      <c r="AE369" s="6" t="str">
        <f t="shared" si="32"/>
        <v/>
      </c>
      <c r="AF369" s="6" t="str">
        <f t="shared" si="33"/>
        <v/>
      </c>
      <c r="AG369" s="6" t="str">
        <f t="shared" si="34"/>
        <v/>
      </c>
      <c r="AH369" s="6"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0"/>
        <v/>
      </c>
      <c r="AD370" s="6" t="str">
        <f t="shared" si="31"/>
        <v/>
      </c>
      <c r="AE370" s="6" t="str">
        <f t="shared" si="32"/>
        <v/>
      </c>
      <c r="AF370" s="6" t="str">
        <f t="shared" si="33"/>
        <v/>
      </c>
      <c r="AG370" s="6" t="str">
        <f t="shared" si="34"/>
        <v/>
      </c>
      <c r="AH370" s="6"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0"/>
        <v/>
      </c>
      <c r="AD371" s="6" t="str">
        <f t="shared" si="31"/>
        <v/>
      </c>
      <c r="AE371" s="6" t="str">
        <f t="shared" si="32"/>
        <v/>
      </c>
      <c r="AF371" s="6" t="str">
        <f t="shared" si="33"/>
        <v/>
      </c>
      <c r="AG371" s="6" t="str">
        <f t="shared" si="34"/>
        <v/>
      </c>
      <c r="AH371" s="6"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0"/>
        <v/>
      </c>
      <c r="AD372" s="6" t="str">
        <f t="shared" si="31"/>
        <v/>
      </c>
      <c r="AE372" s="6" t="str">
        <f t="shared" si="32"/>
        <v/>
      </c>
      <c r="AF372" s="6" t="str">
        <f t="shared" si="33"/>
        <v/>
      </c>
      <c r="AG372" s="6" t="str">
        <f t="shared" si="34"/>
        <v/>
      </c>
      <c r="AH372" s="6"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0"/>
        <v/>
      </c>
      <c r="AD373" s="6" t="str">
        <f t="shared" si="31"/>
        <v/>
      </c>
      <c r="AE373" s="6" t="str">
        <f t="shared" si="32"/>
        <v/>
      </c>
      <c r="AF373" s="6" t="str">
        <f t="shared" si="33"/>
        <v/>
      </c>
      <c r="AG373" s="6" t="str">
        <f t="shared" si="34"/>
        <v/>
      </c>
      <c r="AH373" s="6"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0"/>
        <v/>
      </c>
      <c r="AD374" s="6" t="str">
        <f t="shared" si="31"/>
        <v/>
      </c>
      <c r="AE374" s="6" t="str">
        <f t="shared" si="32"/>
        <v/>
      </c>
      <c r="AF374" s="6" t="str">
        <f t="shared" si="33"/>
        <v/>
      </c>
      <c r="AG374" s="6" t="str">
        <f t="shared" si="34"/>
        <v/>
      </c>
      <c r="AH374" s="6"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0"/>
        <v/>
      </c>
      <c r="AD375" s="6" t="str">
        <f t="shared" si="31"/>
        <v/>
      </c>
      <c r="AE375" s="6" t="str">
        <f t="shared" si="32"/>
        <v/>
      </c>
      <c r="AF375" s="6" t="str">
        <f t="shared" si="33"/>
        <v/>
      </c>
      <c r="AG375" s="6" t="str">
        <f t="shared" si="34"/>
        <v/>
      </c>
      <c r="AH375" s="6"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0"/>
        <v/>
      </c>
      <c r="AD376" s="6" t="str">
        <f t="shared" si="31"/>
        <v/>
      </c>
      <c r="AE376" s="6" t="str">
        <f t="shared" si="32"/>
        <v/>
      </c>
      <c r="AF376" s="6" t="str">
        <f t="shared" si="33"/>
        <v/>
      </c>
      <c r="AG376" s="6" t="str">
        <f t="shared" si="34"/>
        <v/>
      </c>
      <c r="AH376" s="6"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0"/>
        <v/>
      </c>
      <c r="AD377" s="6" t="str">
        <f t="shared" si="31"/>
        <v/>
      </c>
      <c r="AE377" s="6" t="str">
        <f t="shared" si="32"/>
        <v/>
      </c>
      <c r="AF377" s="6" t="str">
        <f t="shared" si="33"/>
        <v/>
      </c>
      <c r="AG377" s="6" t="str">
        <f t="shared" si="34"/>
        <v/>
      </c>
      <c r="AH377" s="6"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0"/>
        <v/>
      </c>
      <c r="AD378" s="6" t="str">
        <f t="shared" si="31"/>
        <v/>
      </c>
      <c r="AE378" s="6" t="str">
        <f t="shared" si="32"/>
        <v/>
      </c>
      <c r="AF378" s="6" t="str">
        <f t="shared" si="33"/>
        <v/>
      </c>
      <c r="AG378" s="6" t="str">
        <f t="shared" si="34"/>
        <v/>
      </c>
      <c r="AH378" s="6"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0"/>
        <v/>
      </c>
      <c r="AD379" s="6" t="str">
        <f t="shared" si="31"/>
        <v/>
      </c>
      <c r="AE379" s="6" t="str">
        <f t="shared" si="32"/>
        <v/>
      </c>
      <c r="AF379" s="6" t="str">
        <f t="shared" si="33"/>
        <v/>
      </c>
      <c r="AG379" s="6" t="str">
        <f t="shared" si="34"/>
        <v/>
      </c>
      <c r="AH379" s="6"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0"/>
        <v/>
      </c>
      <c r="AD380" s="6" t="str">
        <f t="shared" si="31"/>
        <v/>
      </c>
      <c r="AE380" s="6" t="str">
        <f t="shared" si="32"/>
        <v/>
      </c>
      <c r="AF380" s="6" t="str">
        <f t="shared" si="33"/>
        <v/>
      </c>
      <c r="AG380" s="6" t="str">
        <f t="shared" si="34"/>
        <v/>
      </c>
      <c r="AH380" s="6"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0"/>
        <v/>
      </c>
      <c r="AD381" s="6" t="str">
        <f t="shared" si="31"/>
        <v/>
      </c>
      <c r="AE381" s="6" t="str">
        <f t="shared" si="32"/>
        <v/>
      </c>
      <c r="AF381" s="6" t="str">
        <f t="shared" si="33"/>
        <v/>
      </c>
      <c r="AG381" s="6" t="str">
        <f t="shared" si="34"/>
        <v/>
      </c>
      <c r="AH381" s="6"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0"/>
        <v/>
      </c>
      <c r="AD382" s="6" t="str">
        <f t="shared" si="31"/>
        <v/>
      </c>
      <c r="AE382" s="6" t="str">
        <f t="shared" si="32"/>
        <v/>
      </c>
      <c r="AF382" s="6" t="str">
        <f t="shared" si="33"/>
        <v/>
      </c>
      <c r="AG382" s="6" t="str">
        <f t="shared" si="34"/>
        <v/>
      </c>
      <c r="AH382" s="6"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0"/>
        <v/>
      </c>
      <c r="AD383" s="6" t="str">
        <f t="shared" si="31"/>
        <v/>
      </c>
      <c r="AE383" s="6" t="str">
        <f t="shared" si="32"/>
        <v/>
      </c>
      <c r="AF383" s="6" t="str">
        <f t="shared" si="33"/>
        <v/>
      </c>
      <c r="AG383" s="6" t="str">
        <f t="shared" si="34"/>
        <v/>
      </c>
      <c r="AH383" s="6"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0"/>
        <v/>
      </c>
      <c r="AD384" s="6" t="str">
        <f t="shared" si="31"/>
        <v/>
      </c>
      <c r="AE384" s="6" t="str">
        <f t="shared" si="32"/>
        <v/>
      </c>
      <c r="AF384" s="6" t="str">
        <f t="shared" si="33"/>
        <v/>
      </c>
      <c r="AG384" s="6" t="str">
        <f t="shared" si="34"/>
        <v/>
      </c>
      <c r="AH384" s="6"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0"/>
        <v/>
      </c>
      <c r="AD385" s="6" t="str">
        <f t="shared" si="31"/>
        <v/>
      </c>
      <c r="AE385" s="6" t="str">
        <f t="shared" si="32"/>
        <v/>
      </c>
      <c r="AF385" s="6" t="str">
        <f t="shared" si="33"/>
        <v/>
      </c>
      <c r="AG385" s="6" t="str">
        <f t="shared" si="34"/>
        <v/>
      </c>
      <c r="AH385" s="6"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0"/>
        <v/>
      </c>
      <c r="AD386" s="6" t="str">
        <f t="shared" si="31"/>
        <v/>
      </c>
      <c r="AE386" s="6" t="str">
        <f t="shared" si="32"/>
        <v/>
      </c>
      <c r="AF386" s="6" t="str">
        <f t="shared" si="33"/>
        <v/>
      </c>
      <c r="AG386" s="6" t="str">
        <f t="shared" si="34"/>
        <v/>
      </c>
      <c r="AH386" s="6"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0"/>
        <v/>
      </c>
      <c r="AD387" s="6" t="str">
        <f t="shared" si="31"/>
        <v/>
      </c>
      <c r="AE387" s="6" t="str">
        <f t="shared" si="32"/>
        <v/>
      </c>
      <c r="AF387" s="6" t="str">
        <f t="shared" si="33"/>
        <v/>
      </c>
      <c r="AG387" s="6" t="str">
        <f t="shared" si="34"/>
        <v/>
      </c>
      <c r="AH387" s="6"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0"/>
        <v/>
      </c>
      <c r="AD388" s="6" t="str">
        <f t="shared" si="31"/>
        <v/>
      </c>
      <c r="AE388" s="6" t="str">
        <f t="shared" si="32"/>
        <v/>
      </c>
      <c r="AF388" s="6" t="str">
        <f t="shared" si="33"/>
        <v/>
      </c>
      <c r="AG388" s="6" t="str">
        <f t="shared" si="34"/>
        <v/>
      </c>
      <c r="AH388" s="6"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36">IF(COUNT(A389,L389,N389,P389,X389,Y389)&gt;0,AVERAGE(A389,L389,N389,P389,X389,Y389),"")</f>
        <v/>
      </c>
      <c r="AD389" s="6" t="str">
        <f t="shared" ref="AD389:AD452" si="37">IF(COUNT(B389,D389,M389,U389)&gt;0,AVERAGE(B389,D389,M389,U389),"")</f>
        <v/>
      </c>
      <c r="AE389" s="6" t="str">
        <f t="shared" ref="AE389:AE452" si="38">IF(COUNT(I389,T389,V389,W389)&gt;0,AVERAGE(I389,T389,V389,W389),"")</f>
        <v/>
      </c>
      <c r="AF389" s="6" t="str">
        <f t="shared" ref="AF389:AF452" si="39">IF(COUNT(H389,K389,Q389,S389)&gt;0,AVERAGE(H389,K389,Q389,S389),"")</f>
        <v/>
      </c>
      <c r="AG389" s="6" t="str">
        <f t="shared" ref="AG389:AG452" si="40">IF(COUNT(E389,F389,G389,R389)&gt;0,AVERAGE(E389,F389,G389,R389),"")</f>
        <v/>
      </c>
      <c r="AH389" s="6"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36"/>
        <v/>
      </c>
      <c r="AD420" s="6" t="str">
        <f t="shared" si="37"/>
        <v/>
      </c>
      <c r="AE420" s="6" t="str">
        <f t="shared" si="38"/>
        <v/>
      </c>
      <c r="AF420" s="6" t="str">
        <f t="shared" si="39"/>
        <v/>
      </c>
      <c r="AG420" s="6" t="str">
        <f t="shared" si="40"/>
        <v/>
      </c>
      <c r="AH420" s="6"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36"/>
        <v/>
      </c>
      <c r="AD421" s="6" t="str">
        <f t="shared" si="37"/>
        <v/>
      </c>
      <c r="AE421" s="6" t="str">
        <f t="shared" si="38"/>
        <v/>
      </c>
      <c r="AF421" s="6" t="str">
        <f t="shared" si="39"/>
        <v/>
      </c>
      <c r="AG421" s="6" t="str">
        <f t="shared" si="40"/>
        <v/>
      </c>
      <c r="AH421" s="6"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36"/>
        <v/>
      </c>
      <c r="AD422" s="6" t="str">
        <f t="shared" si="37"/>
        <v/>
      </c>
      <c r="AE422" s="6" t="str">
        <f t="shared" si="38"/>
        <v/>
      </c>
      <c r="AF422" s="6" t="str">
        <f t="shared" si="39"/>
        <v/>
      </c>
      <c r="AG422" s="6" t="str">
        <f t="shared" si="40"/>
        <v/>
      </c>
      <c r="AH422" s="6"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36"/>
        <v/>
      </c>
      <c r="AD423" s="6" t="str">
        <f t="shared" si="37"/>
        <v/>
      </c>
      <c r="AE423" s="6" t="str">
        <f t="shared" si="38"/>
        <v/>
      </c>
      <c r="AF423" s="6" t="str">
        <f t="shared" si="39"/>
        <v/>
      </c>
      <c r="AG423" s="6" t="str">
        <f t="shared" si="40"/>
        <v/>
      </c>
      <c r="AH423" s="6"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36"/>
        <v/>
      </c>
      <c r="AD424" s="6" t="str">
        <f t="shared" si="37"/>
        <v/>
      </c>
      <c r="AE424" s="6" t="str">
        <f t="shared" si="38"/>
        <v/>
      </c>
      <c r="AF424" s="6" t="str">
        <f t="shared" si="39"/>
        <v/>
      </c>
      <c r="AG424" s="6" t="str">
        <f t="shared" si="40"/>
        <v/>
      </c>
      <c r="AH424" s="6"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36"/>
        <v/>
      </c>
      <c r="AD425" s="6" t="str">
        <f t="shared" si="37"/>
        <v/>
      </c>
      <c r="AE425" s="6" t="str">
        <f t="shared" si="38"/>
        <v/>
      </c>
      <c r="AF425" s="6" t="str">
        <f t="shared" si="39"/>
        <v/>
      </c>
      <c r="AG425" s="6" t="str">
        <f t="shared" si="40"/>
        <v/>
      </c>
      <c r="AH425" s="6"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36"/>
        <v/>
      </c>
      <c r="AD426" s="6" t="str">
        <f t="shared" si="37"/>
        <v/>
      </c>
      <c r="AE426" s="6" t="str">
        <f t="shared" si="38"/>
        <v/>
      </c>
      <c r="AF426" s="6" t="str">
        <f t="shared" si="39"/>
        <v/>
      </c>
      <c r="AG426" s="6" t="str">
        <f t="shared" si="40"/>
        <v/>
      </c>
      <c r="AH426" s="6"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36"/>
        <v/>
      </c>
      <c r="AD427" s="6" t="str">
        <f t="shared" si="37"/>
        <v/>
      </c>
      <c r="AE427" s="6" t="str">
        <f t="shared" si="38"/>
        <v/>
      </c>
      <c r="AF427" s="6" t="str">
        <f t="shared" si="39"/>
        <v/>
      </c>
      <c r="AG427" s="6" t="str">
        <f t="shared" si="40"/>
        <v/>
      </c>
      <c r="AH427" s="6"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36"/>
        <v/>
      </c>
      <c r="AD428" s="6" t="str">
        <f t="shared" si="37"/>
        <v/>
      </c>
      <c r="AE428" s="6" t="str">
        <f t="shared" si="38"/>
        <v/>
      </c>
      <c r="AF428" s="6" t="str">
        <f t="shared" si="39"/>
        <v/>
      </c>
      <c r="AG428" s="6" t="str">
        <f t="shared" si="40"/>
        <v/>
      </c>
      <c r="AH428" s="6"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36"/>
        <v/>
      </c>
      <c r="AD429" s="6" t="str">
        <f t="shared" si="37"/>
        <v/>
      </c>
      <c r="AE429" s="6" t="str">
        <f t="shared" si="38"/>
        <v/>
      </c>
      <c r="AF429" s="6" t="str">
        <f t="shared" si="39"/>
        <v/>
      </c>
      <c r="AG429" s="6" t="str">
        <f t="shared" si="40"/>
        <v/>
      </c>
      <c r="AH429" s="6"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36"/>
        <v/>
      </c>
      <c r="AD430" s="6" t="str">
        <f t="shared" si="37"/>
        <v/>
      </c>
      <c r="AE430" s="6" t="str">
        <f t="shared" si="38"/>
        <v/>
      </c>
      <c r="AF430" s="6" t="str">
        <f t="shared" si="39"/>
        <v/>
      </c>
      <c r="AG430" s="6" t="str">
        <f t="shared" si="40"/>
        <v/>
      </c>
      <c r="AH430" s="6"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36"/>
        <v/>
      </c>
      <c r="AD431" s="6" t="str">
        <f t="shared" si="37"/>
        <v/>
      </c>
      <c r="AE431" s="6" t="str">
        <f t="shared" si="38"/>
        <v/>
      </c>
      <c r="AF431" s="6" t="str">
        <f t="shared" si="39"/>
        <v/>
      </c>
      <c r="AG431" s="6" t="str">
        <f t="shared" si="40"/>
        <v/>
      </c>
      <c r="AH431" s="6"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36"/>
        <v/>
      </c>
      <c r="AD432" s="6" t="str">
        <f t="shared" si="37"/>
        <v/>
      </c>
      <c r="AE432" s="6" t="str">
        <f t="shared" si="38"/>
        <v/>
      </c>
      <c r="AF432" s="6" t="str">
        <f t="shared" si="39"/>
        <v/>
      </c>
      <c r="AG432" s="6" t="str">
        <f t="shared" si="40"/>
        <v/>
      </c>
      <c r="AH432" s="6"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36"/>
        <v/>
      </c>
      <c r="AD433" s="6" t="str">
        <f t="shared" si="37"/>
        <v/>
      </c>
      <c r="AE433" s="6" t="str">
        <f t="shared" si="38"/>
        <v/>
      </c>
      <c r="AF433" s="6" t="str">
        <f t="shared" si="39"/>
        <v/>
      </c>
      <c r="AG433" s="6" t="str">
        <f t="shared" si="40"/>
        <v/>
      </c>
      <c r="AH433" s="6"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36"/>
        <v/>
      </c>
      <c r="AD434" s="6" t="str">
        <f t="shared" si="37"/>
        <v/>
      </c>
      <c r="AE434" s="6" t="str">
        <f t="shared" si="38"/>
        <v/>
      </c>
      <c r="AF434" s="6" t="str">
        <f t="shared" si="39"/>
        <v/>
      </c>
      <c r="AG434" s="6" t="str">
        <f t="shared" si="40"/>
        <v/>
      </c>
      <c r="AH434" s="6"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36"/>
        <v/>
      </c>
      <c r="AD435" s="6" t="str">
        <f t="shared" si="37"/>
        <v/>
      </c>
      <c r="AE435" s="6" t="str">
        <f t="shared" si="38"/>
        <v/>
      </c>
      <c r="AF435" s="6" t="str">
        <f t="shared" si="39"/>
        <v/>
      </c>
      <c r="AG435" s="6" t="str">
        <f t="shared" si="40"/>
        <v/>
      </c>
      <c r="AH435" s="6"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36"/>
        <v/>
      </c>
      <c r="AD436" s="6" t="str">
        <f t="shared" si="37"/>
        <v/>
      </c>
      <c r="AE436" s="6" t="str">
        <f t="shared" si="38"/>
        <v/>
      </c>
      <c r="AF436" s="6" t="str">
        <f t="shared" si="39"/>
        <v/>
      </c>
      <c r="AG436" s="6" t="str">
        <f t="shared" si="40"/>
        <v/>
      </c>
      <c r="AH436" s="6"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36"/>
        <v/>
      </c>
      <c r="AD437" s="6" t="str">
        <f t="shared" si="37"/>
        <v/>
      </c>
      <c r="AE437" s="6" t="str">
        <f t="shared" si="38"/>
        <v/>
      </c>
      <c r="AF437" s="6" t="str">
        <f t="shared" si="39"/>
        <v/>
      </c>
      <c r="AG437" s="6" t="str">
        <f t="shared" si="40"/>
        <v/>
      </c>
      <c r="AH437" s="6"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36"/>
        <v/>
      </c>
      <c r="AD438" s="6" t="str">
        <f t="shared" si="37"/>
        <v/>
      </c>
      <c r="AE438" s="6" t="str">
        <f t="shared" si="38"/>
        <v/>
      </c>
      <c r="AF438" s="6" t="str">
        <f t="shared" si="39"/>
        <v/>
      </c>
      <c r="AG438" s="6" t="str">
        <f t="shared" si="40"/>
        <v/>
      </c>
      <c r="AH438" s="6"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36"/>
        <v/>
      </c>
      <c r="AD439" s="6" t="str">
        <f t="shared" si="37"/>
        <v/>
      </c>
      <c r="AE439" s="6" t="str">
        <f t="shared" si="38"/>
        <v/>
      </c>
      <c r="AF439" s="6" t="str">
        <f t="shared" si="39"/>
        <v/>
      </c>
      <c r="AG439" s="6" t="str">
        <f t="shared" si="40"/>
        <v/>
      </c>
      <c r="AH439" s="6"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36"/>
        <v/>
      </c>
      <c r="AD440" s="6" t="str">
        <f t="shared" si="37"/>
        <v/>
      </c>
      <c r="AE440" s="6" t="str">
        <f t="shared" si="38"/>
        <v/>
      </c>
      <c r="AF440" s="6" t="str">
        <f t="shared" si="39"/>
        <v/>
      </c>
      <c r="AG440" s="6" t="str">
        <f t="shared" si="40"/>
        <v/>
      </c>
      <c r="AH440" s="6"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36"/>
        <v/>
      </c>
      <c r="AD441" s="6" t="str">
        <f t="shared" si="37"/>
        <v/>
      </c>
      <c r="AE441" s="6" t="str">
        <f t="shared" si="38"/>
        <v/>
      </c>
      <c r="AF441" s="6" t="str">
        <f t="shared" si="39"/>
        <v/>
      </c>
      <c r="AG441" s="6" t="str">
        <f t="shared" si="40"/>
        <v/>
      </c>
      <c r="AH441" s="6"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36"/>
        <v/>
      </c>
      <c r="AD442" s="6" t="str">
        <f t="shared" si="37"/>
        <v/>
      </c>
      <c r="AE442" s="6" t="str">
        <f t="shared" si="38"/>
        <v/>
      </c>
      <c r="AF442" s="6" t="str">
        <f t="shared" si="39"/>
        <v/>
      </c>
      <c r="AG442" s="6" t="str">
        <f t="shared" si="40"/>
        <v/>
      </c>
      <c r="AH442" s="6"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36"/>
        <v/>
      </c>
      <c r="AD443" s="6" t="str">
        <f t="shared" si="37"/>
        <v/>
      </c>
      <c r="AE443" s="6" t="str">
        <f t="shared" si="38"/>
        <v/>
      </c>
      <c r="AF443" s="6" t="str">
        <f t="shared" si="39"/>
        <v/>
      </c>
      <c r="AG443" s="6" t="str">
        <f t="shared" si="40"/>
        <v/>
      </c>
      <c r="AH443" s="6"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36"/>
        <v/>
      </c>
      <c r="AD444" s="6" t="str">
        <f t="shared" si="37"/>
        <v/>
      </c>
      <c r="AE444" s="6" t="str">
        <f t="shared" si="38"/>
        <v/>
      </c>
      <c r="AF444" s="6" t="str">
        <f t="shared" si="39"/>
        <v/>
      </c>
      <c r="AG444" s="6" t="str">
        <f t="shared" si="40"/>
        <v/>
      </c>
      <c r="AH444" s="6"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36"/>
        <v/>
      </c>
      <c r="AD445" s="6" t="str">
        <f t="shared" si="37"/>
        <v/>
      </c>
      <c r="AE445" s="6" t="str">
        <f t="shared" si="38"/>
        <v/>
      </c>
      <c r="AF445" s="6" t="str">
        <f t="shared" si="39"/>
        <v/>
      </c>
      <c r="AG445" s="6" t="str">
        <f t="shared" si="40"/>
        <v/>
      </c>
      <c r="AH445" s="6"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36"/>
        <v/>
      </c>
      <c r="AD446" s="6" t="str">
        <f t="shared" si="37"/>
        <v/>
      </c>
      <c r="AE446" s="6" t="str">
        <f t="shared" si="38"/>
        <v/>
      </c>
      <c r="AF446" s="6" t="str">
        <f t="shared" si="39"/>
        <v/>
      </c>
      <c r="AG446" s="6" t="str">
        <f t="shared" si="40"/>
        <v/>
      </c>
      <c r="AH446" s="6"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36"/>
        <v/>
      </c>
      <c r="AD447" s="6" t="str">
        <f t="shared" si="37"/>
        <v/>
      </c>
      <c r="AE447" s="6" t="str">
        <f t="shared" si="38"/>
        <v/>
      </c>
      <c r="AF447" s="6" t="str">
        <f t="shared" si="39"/>
        <v/>
      </c>
      <c r="AG447" s="6" t="str">
        <f t="shared" si="40"/>
        <v/>
      </c>
      <c r="AH447" s="6"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36"/>
        <v/>
      </c>
      <c r="AD448" s="6" t="str">
        <f t="shared" si="37"/>
        <v/>
      </c>
      <c r="AE448" s="6" t="str">
        <f t="shared" si="38"/>
        <v/>
      </c>
      <c r="AF448" s="6" t="str">
        <f t="shared" si="39"/>
        <v/>
      </c>
      <c r="AG448" s="6" t="str">
        <f t="shared" si="40"/>
        <v/>
      </c>
      <c r="AH448" s="6"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36"/>
        <v/>
      </c>
      <c r="AD449" s="6" t="str">
        <f t="shared" si="37"/>
        <v/>
      </c>
      <c r="AE449" s="6" t="str">
        <f t="shared" si="38"/>
        <v/>
      </c>
      <c r="AF449" s="6" t="str">
        <f t="shared" si="39"/>
        <v/>
      </c>
      <c r="AG449" s="6" t="str">
        <f t="shared" si="40"/>
        <v/>
      </c>
      <c r="AH449" s="6"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36"/>
        <v/>
      </c>
      <c r="AD450" s="6" t="str">
        <f t="shared" si="37"/>
        <v/>
      </c>
      <c r="AE450" s="6" t="str">
        <f t="shared" si="38"/>
        <v/>
      </c>
      <c r="AF450" s="6" t="str">
        <f t="shared" si="39"/>
        <v/>
      </c>
      <c r="AG450" s="6" t="str">
        <f t="shared" si="40"/>
        <v/>
      </c>
      <c r="AH450" s="6"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36"/>
        <v/>
      </c>
      <c r="AD451" s="6" t="str">
        <f t="shared" si="37"/>
        <v/>
      </c>
      <c r="AE451" s="6" t="str">
        <f t="shared" si="38"/>
        <v/>
      </c>
      <c r="AF451" s="6" t="str">
        <f t="shared" si="39"/>
        <v/>
      </c>
      <c r="AG451" s="6" t="str">
        <f t="shared" si="40"/>
        <v/>
      </c>
      <c r="AH451" s="6"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36"/>
        <v/>
      </c>
      <c r="AD452" s="6" t="str">
        <f t="shared" si="37"/>
        <v/>
      </c>
      <c r="AE452" s="6" t="str">
        <f t="shared" si="38"/>
        <v/>
      </c>
      <c r="AF452" s="6" t="str">
        <f t="shared" si="39"/>
        <v/>
      </c>
      <c r="AG452" s="6" t="str">
        <f t="shared" si="40"/>
        <v/>
      </c>
      <c r="AH452" s="6"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2">IF(COUNT(A453,L453,N453,P453,X453,Y453)&gt;0,AVERAGE(A453,L453,N453,P453,X453,Y453),"")</f>
        <v/>
      </c>
      <c r="AD453" s="6" t="str">
        <f t="shared" ref="AD453:AD516" si="43">IF(COUNT(B453,D453,M453,U453)&gt;0,AVERAGE(B453,D453,M453,U453),"")</f>
        <v/>
      </c>
      <c r="AE453" s="6" t="str">
        <f t="shared" ref="AE453:AE516" si="44">IF(COUNT(I453,T453,V453,W453)&gt;0,AVERAGE(I453,T453,V453,W453),"")</f>
        <v/>
      </c>
      <c r="AF453" s="6" t="str">
        <f t="shared" ref="AF453:AF516" si="45">IF(COUNT(H453,K453,Q453,S453)&gt;0,AVERAGE(H453,K453,Q453,S453),"")</f>
        <v/>
      </c>
      <c r="AG453" s="6" t="str">
        <f t="shared" ref="AG453:AG516" si="46">IF(COUNT(E453,F453,G453,R453)&gt;0,AVERAGE(E453,F453,G453,R453),"")</f>
        <v/>
      </c>
      <c r="AH453" s="6"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2"/>
        <v/>
      </c>
      <c r="AD484" s="6" t="str">
        <f t="shared" si="43"/>
        <v/>
      </c>
      <c r="AE484" s="6" t="str">
        <f t="shared" si="44"/>
        <v/>
      </c>
      <c r="AF484" s="6" t="str">
        <f t="shared" si="45"/>
        <v/>
      </c>
      <c r="AG484" s="6" t="str">
        <f t="shared" si="46"/>
        <v/>
      </c>
      <c r="AH484" s="6"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2"/>
        <v/>
      </c>
      <c r="AD485" s="6" t="str">
        <f t="shared" si="43"/>
        <v/>
      </c>
      <c r="AE485" s="6" t="str">
        <f t="shared" si="44"/>
        <v/>
      </c>
      <c r="AF485" s="6" t="str">
        <f t="shared" si="45"/>
        <v/>
      </c>
      <c r="AG485" s="6" t="str">
        <f t="shared" si="46"/>
        <v/>
      </c>
      <c r="AH485" s="6"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2"/>
        <v/>
      </c>
      <c r="AD486" s="6" t="str">
        <f t="shared" si="43"/>
        <v/>
      </c>
      <c r="AE486" s="6" t="str">
        <f t="shared" si="44"/>
        <v/>
      </c>
      <c r="AF486" s="6" t="str">
        <f t="shared" si="45"/>
        <v/>
      </c>
      <c r="AG486" s="6" t="str">
        <f t="shared" si="46"/>
        <v/>
      </c>
      <c r="AH486" s="6"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2"/>
        <v/>
      </c>
      <c r="AD487" s="6" t="str">
        <f t="shared" si="43"/>
        <v/>
      </c>
      <c r="AE487" s="6" t="str">
        <f t="shared" si="44"/>
        <v/>
      </c>
      <c r="AF487" s="6" t="str">
        <f t="shared" si="45"/>
        <v/>
      </c>
      <c r="AG487" s="6" t="str">
        <f t="shared" si="46"/>
        <v/>
      </c>
      <c r="AH487" s="6"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2"/>
        <v/>
      </c>
      <c r="AD488" s="6" t="str">
        <f t="shared" si="43"/>
        <v/>
      </c>
      <c r="AE488" s="6" t="str">
        <f t="shared" si="44"/>
        <v/>
      </c>
      <c r="AF488" s="6" t="str">
        <f t="shared" si="45"/>
        <v/>
      </c>
      <c r="AG488" s="6" t="str">
        <f t="shared" si="46"/>
        <v/>
      </c>
      <c r="AH488" s="6"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2"/>
        <v/>
      </c>
      <c r="AD489" s="6" t="str">
        <f t="shared" si="43"/>
        <v/>
      </c>
      <c r="AE489" s="6" t="str">
        <f t="shared" si="44"/>
        <v/>
      </c>
      <c r="AF489" s="6" t="str">
        <f t="shared" si="45"/>
        <v/>
      </c>
      <c r="AG489" s="6" t="str">
        <f t="shared" si="46"/>
        <v/>
      </c>
      <c r="AH489" s="6"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2"/>
        <v/>
      </c>
      <c r="AD490" s="6" t="str">
        <f t="shared" si="43"/>
        <v/>
      </c>
      <c r="AE490" s="6" t="str">
        <f t="shared" si="44"/>
        <v/>
      </c>
      <c r="AF490" s="6" t="str">
        <f t="shared" si="45"/>
        <v/>
      </c>
      <c r="AG490" s="6" t="str">
        <f t="shared" si="46"/>
        <v/>
      </c>
      <c r="AH490" s="6"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2"/>
        <v/>
      </c>
      <c r="AD491" s="6" t="str">
        <f t="shared" si="43"/>
        <v/>
      </c>
      <c r="AE491" s="6" t="str">
        <f t="shared" si="44"/>
        <v/>
      </c>
      <c r="AF491" s="6" t="str">
        <f t="shared" si="45"/>
        <v/>
      </c>
      <c r="AG491" s="6" t="str">
        <f t="shared" si="46"/>
        <v/>
      </c>
      <c r="AH491" s="6"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2"/>
        <v/>
      </c>
      <c r="AD492" s="6" t="str">
        <f t="shared" si="43"/>
        <v/>
      </c>
      <c r="AE492" s="6" t="str">
        <f t="shared" si="44"/>
        <v/>
      </c>
      <c r="AF492" s="6" t="str">
        <f t="shared" si="45"/>
        <v/>
      </c>
      <c r="AG492" s="6" t="str">
        <f t="shared" si="46"/>
        <v/>
      </c>
      <c r="AH492" s="6"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2"/>
        <v/>
      </c>
      <c r="AD493" s="6" t="str">
        <f t="shared" si="43"/>
        <v/>
      </c>
      <c r="AE493" s="6" t="str">
        <f t="shared" si="44"/>
        <v/>
      </c>
      <c r="AF493" s="6" t="str">
        <f t="shared" si="45"/>
        <v/>
      </c>
      <c r="AG493" s="6" t="str">
        <f t="shared" si="46"/>
        <v/>
      </c>
      <c r="AH493" s="6"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2"/>
        <v/>
      </c>
      <c r="AD494" s="6" t="str">
        <f t="shared" si="43"/>
        <v/>
      </c>
      <c r="AE494" s="6" t="str">
        <f t="shared" si="44"/>
        <v/>
      </c>
      <c r="AF494" s="6" t="str">
        <f t="shared" si="45"/>
        <v/>
      </c>
      <c r="AG494" s="6" t="str">
        <f t="shared" si="46"/>
        <v/>
      </c>
      <c r="AH494" s="6"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2"/>
        <v/>
      </c>
      <c r="AD495" s="6" t="str">
        <f t="shared" si="43"/>
        <v/>
      </c>
      <c r="AE495" s="6" t="str">
        <f t="shared" si="44"/>
        <v/>
      </c>
      <c r="AF495" s="6" t="str">
        <f t="shared" si="45"/>
        <v/>
      </c>
      <c r="AG495" s="6" t="str">
        <f t="shared" si="46"/>
        <v/>
      </c>
      <c r="AH495" s="6"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2"/>
        <v/>
      </c>
      <c r="AD496" s="6" t="str">
        <f t="shared" si="43"/>
        <v/>
      </c>
      <c r="AE496" s="6" t="str">
        <f t="shared" si="44"/>
        <v/>
      </c>
      <c r="AF496" s="6" t="str">
        <f t="shared" si="45"/>
        <v/>
      </c>
      <c r="AG496" s="6" t="str">
        <f t="shared" si="46"/>
        <v/>
      </c>
      <c r="AH496" s="6"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2"/>
        <v/>
      </c>
      <c r="AD497" s="6" t="str">
        <f t="shared" si="43"/>
        <v/>
      </c>
      <c r="AE497" s="6" t="str">
        <f t="shared" si="44"/>
        <v/>
      </c>
      <c r="AF497" s="6" t="str">
        <f t="shared" si="45"/>
        <v/>
      </c>
      <c r="AG497" s="6" t="str">
        <f t="shared" si="46"/>
        <v/>
      </c>
      <c r="AH497" s="6"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2"/>
        <v/>
      </c>
      <c r="AD498" s="6" t="str">
        <f t="shared" si="43"/>
        <v/>
      </c>
      <c r="AE498" s="6" t="str">
        <f t="shared" si="44"/>
        <v/>
      </c>
      <c r="AF498" s="6" t="str">
        <f t="shared" si="45"/>
        <v/>
      </c>
      <c r="AG498" s="6" t="str">
        <f t="shared" si="46"/>
        <v/>
      </c>
      <c r="AH498" s="6"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2"/>
        <v/>
      </c>
      <c r="AD499" s="6" t="str">
        <f t="shared" si="43"/>
        <v/>
      </c>
      <c r="AE499" s="6" t="str">
        <f t="shared" si="44"/>
        <v/>
      </c>
      <c r="AF499" s="6" t="str">
        <f t="shared" si="45"/>
        <v/>
      </c>
      <c r="AG499" s="6" t="str">
        <f t="shared" si="46"/>
        <v/>
      </c>
      <c r="AH499" s="6"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2"/>
        <v/>
      </c>
      <c r="AD500" s="6" t="str">
        <f t="shared" si="43"/>
        <v/>
      </c>
      <c r="AE500" s="6" t="str">
        <f t="shared" si="44"/>
        <v/>
      </c>
      <c r="AF500" s="6" t="str">
        <f t="shared" si="45"/>
        <v/>
      </c>
      <c r="AG500" s="6" t="str">
        <f t="shared" si="46"/>
        <v/>
      </c>
      <c r="AH500" s="6"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2"/>
        <v/>
      </c>
      <c r="AD501" s="6" t="str">
        <f t="shared" si="43"/>
        <v/>
      </c>
      <c r="AE501" s="6" t="str">
        <f t="shared" si="44"/>
        <v/>
      </c>
      <c r="AF501" s="6" t="str">
        <f t="shared" si="45"/>
        <v/>
      </c>
      <c r="AG501" s="6" t="str">
        <f t="shared" si="46"/>
        <v/>
      </c>
      <c r="AH501" s="6"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2"/>
        <v/>
      </c>
      <c r="AD502" s="6" t="str">
        <f t="shared" si="43"/>
        <v/>
      </c>
      <c r="AE502" s="6" t="str">
        <f t="shared" si="44"/>
        <v/>
      </c>
      <c r="AF502" s="6" t="str">
        <f t="shared" si="45"/>
        <v/>
      </c>
      <c r="AG502" s="6" t="str">
        <f t="shared" si="46"/>
        <v/>
      </c>
      <c r="AH502" s="6"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2"/>
        <v/>
      </c>
      <c r="AD503" s="6" t="str">
        <f t="shared" si="43"/>
        <v/>
      </c>
      <c r="AE503" s="6" t="str">
        <f t="shared" si="44"/>
        <v/>
      </c>
      <c r="AF503" s="6" t="str">
        <f t="shared" si="45"/>
        <v/>
      </c>
      <c r="AG503" s="6" t="str">
        <f t="shared" si="46"/>
        <v/>
      </c>
      <c r="AH503" s="6"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2"/>
        <v/>
      </c>
      <c r="AD504" s="6" t="str">
        <f t="shared" si="43"/>
        <v/>
      </c>
      <c r="AE504" s="6" t="str">
        <f t="shared" si="44"/>
        <v/>
      </c>
      <c r="AF504" s="6" t="str">
        <f t="shared" si="45"/>
        <v/>
      </c>
      <c r="AG504" s="6" t="str">
        <f t="shared" si="46"/>
        <v/>
      </c>
      <c r="AH504" s="6"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2"/>
        <v/>
      </c>
      <c r="AD505" s="6" t="str">
        <f t="shared" si="43"/>
        <v/>
      </c>
      <c r="AE505" s="6" t="str">
        <f t="shared" si="44"/>
        <v/>
      </c>
      <c r="AF505" s="6" t="str">
        <f t="shared" si="45"/>
        <v/>
      </c>
      <c r="AG505" s="6" t="str">
        <f t="shared" si="46"/>
        <v/>
      </c>
      <c r="AH505" s="6"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2"/>
        <v/>
      </c>
      <c r="AD506" s="6" t="str">
        <f t="shared" si="43"/>
        <v/>
      </c>
      <c r="AE506" s="6" t="str">
        <f t="shared" si="44"/>
        <v/>
      </c>
      <c r="AF506" s="6" t="str">
        <f t="shared" si="45"/>
        <v/>
      </c>
      <c r="AG506" s="6" t="str">
        <f t="shared" si="46"/>
        <v/>
      </c>
      <c r="AH506" s="6"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2"/>
        <v/>
      </c>
      <c r="AD507" s="6" t="str">
        <f t="shared" si="43"/>
        <v/>
      </c>
      <c r="AE507" s="6" t="str">
        <f t="shared" si="44"/>
        <v/>
      </c>
      <c r="AF507" s="6" t="str">
        <f t="shared" si="45"/>
        <v/>
      </c>
      <c r="AG507" s="6" t="str">
        <f t="shared" si="46"/>
        <v/>
      </c>
      <c r="AH507" s="6"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2"/>
        <v/>
      </c>
      <c r="AD508" s="6" t="str">
        <f t="shared" si="43"/>
        <v/>
      </c>
      <c r="AE508" s="6" t="str">
        <f t="shared" si="44"/>
        <v/>
      </c>
      <c r="AF508" s="6" t="str">
        <f t="shared" si="45"/>
        <v/>
      </c>
      <c r="AG508" s="6" t="str">
        <f t="shared" si="46"/>
        <v/>
      </c>
      <c r="AH508" s="6"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2"/>
        <v/>
      </c>
      <c r="AD509" s="6" t="str">
        <f t="shared" si="43"/>
        <v/>
      </c>
      <c r="AE509" s="6" t="str">
        <f t="shared" si="44"/>
        <v/>
      </c>
      <c r="AF509" s="6" t="str">
        <f t="shared" si="45"/>
        <v/>
      </c>
      <c r="AG509" s="6" t="str">
        <f t="shared" si="46"/>
        <v/>
      </c>
      <c r="AH509" s="6"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2"/>
        <v/>
      </c>
      <c r="AD510" s="6" t="str">
        <f t="shared" si="43"/>
        <v/>
      </c>
      <c r="AE510" s="6" t="str">
        <f t="shared" si="44"/>
        <v/>
      </c>
      <c r="AF510" s="6" t="str">
        <f t="shared" si="45"/>
        <v/>
      </c>
      <c r="AG510" s="6" t="str">
        <f t="shared" si="46"/>
        <v/>
      </c>
      <c r="AH510" s="6"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2"/>
        <v/>
      </c>
      <c r="AD511" s="6" t="str">
        <f t="shared" si="43"/>
        <v/>
      </c>
      <c r="AE511" s="6" t="str">
        <f t="shared" si="44"/>
        <v/>
      </c>
      <c r="AF511" s="6" t="str">
        <f t="shared" si="45"/>
        <v/>
      </c>
      <c r="AG511" s="6" t="str">
        <f t="shared" si="46"/>
        <v/>
      </c>
      <c r="AH511" s="6"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2"/>
        <v/>
      </c>
      <c r="AD512" s="6" t="str">
        <f t="shared" si="43"/>
        <v/>
      </c>
      <c r="AE512" s="6" t="str">
        <f t="shared" si="44"/>
        <v/>
      </c>
      <c r="AF512" s="6" t="str">
        <f t="shared" si="45"/>
        <v/>
      </c>
      <c r="AG512" s="6" t="str">
        <f t="shared" si="46"/>
        <v/>
      </c>
      <c r="AH512" s="6"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2"/>
        <v/>
      </c>
      <c r="AD513" s="6" t="str">
        <f t="shared" si="43"/>
        <v/>
      </c>
      <c r="AE513" s="6" t="str">
        <f t="shared" si="44"/>
        <v/>
      </c>
      <c r="AF513" s="6" t="str">
        <f t="shared" si="45"/>
        <v/>
      </c>
      <c r="AG513" s="6" t="str">
        <f t="shared" si="46"/>
        <v/>
      </c>
      <c r="AH513" s="6"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2"/>
        <v/>
      </c>
      <c r="AD514" s="6" t="str">
        <f t="shared" si="43"/>
        <v/>
      </c>
      <c r="AE514" s="6" t="str">
        <f t="shared" si="44"/>
        <v/>
      </c>
      <c r="AF514" s="6" t="str">
        <f t="shared" si="45"/>
        <v/>
      </c>
      <c r="AG514" s="6" t="str">
        <f t="shared" si="46"/>
        <v/>
      </c>
      <c r="AH514" s="6"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2"/>
        <v/>
      </c>
      <c r="AD515" s="6" t="str">
        <f t="shared" si="43"/>
        <v/>
      </c>
      <c r="AE515" s="6" t="str">
        <f t="shared" si="44"/>
        <v/>
      </c>
      <c r="AF515" s="6" t="str">
        <f t="shared" si="45"/>
        <v/>
      </c>
      <c r="AG515" s="6" t="str">
        <f t="shared" si="46"/>
        <v/>
      </c>
      <c r="AH515" s="6"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2"/>
        <v/>
      </c>
      <c r="AD516" s="6" t="str">
        <f t="shared" si="43"/>
        <v/>
      </c>
      <c r="AE516" s="6" t="str">
        <f t="shared" si="44"/>
        <v/>
      </c>
      <c r="AF516" s="6" t="str">
        <f t="shared" si="45"/>
        <v/>
      </c>
      <c r="AG516" s="6" t="str">
        <f t="shared" si="46"/>
        <v/>
      </c>
      <c r="AH516" s="6"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48">IF(COUNT(A517,L517,N517,P517,X517,Y517)&gt;0,AVERAGE(A517,L517,N517,P517,X517,Y517),"")</f>
        <v/>
      </c>
      <c r="AD517" s="6" t="str">
        <f t="shared" ref="AD517:AD580" si="49">IF(COUNT(B517,D517,M517,U517)&gt;0,AVERAGE(B517,D517,M517,U517),"")</f>
        <v/>
      </c>
      <c r="AE517" s="6" t="str">
        <f t="shared" ref="AE517:AE580" si="50">IF(COUNT(I517,T517,V517,W517)&gt;0,AVERAGE(I517,T517,V517,W517),"")</f>
        <v/>
      </c>
      <c r="AF517" s="6" t="str">
        <f t="shared" ref="AF517:AF580" si="51">IF(COUNT(H517,K517,Q517,S517)&gt;0,AVERAGE(H517,K517,Q517,S517),"")</f>
        <v/>
      </c>
      <c r="AG517" s="6" t="str">
        <f t="shared" ref="AG517:AG580" si="52">IF(COUNT(E517,F517,G517,R517)&gt;0,AVERAGE(E517,F517,G517,R517),"")</f>
        <v/>
      </c>
      <c r="AH517" s="6"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48"/>
        <v/>
      </c>
      <c r="AD548" s="6" t="str">
        <f t="shared" si="49"/>
        <v/>
      </c>
      <c r="AE548" s="6" t="str">
        <f t="shared" si="50"/>
        <v/>
      </c>
      <c r="AF548" s="6" t="str">
        <f t="shared" si="51"/>
        <v/>
      </c>
      <c r="AG548" s="6" t="str">
        <f t="shared" si="52"/>
        <v/>
      </c>
      <c r="AH548" s="6"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48"/>
        <v/>
      </c>
      <c r="AD549" s="6" t="str">
        <f t="shared" si="49"/>
        <v/>
      </c>
      <c r="AE549" s="6" t="str">
        <f t="shared" si="50"/>
        <v/>
      </c>
      <c r="AF549" s="6" t="str">
        <f t="shared" si="51"/>
        <v/>
      </c>
      <c r="AG549" s="6" t="str">
        <f t="shared" si="52"/>
        <v/>
      </c>
      <c r="AH549" s="6"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48"/>
        <v/>
      </c>
      <c r="AD550" s="6" t="str">
        <f t="shared" si="49"/>
        <v/>
      </c>
      <c r="AE550" s="6" t="str">
        <f t="shared" si="50"/>
        <v/>
      </c>
      <c r="AF550" s="6" t="str">
        <f t="shared" si="51"/>
        <v/>
      </c>
      <c r="AG550" s="6" t="str">
        <f t="shared" si="52"/>
        <v/>
      </c>
      <c r="AH550" s="6"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48"/>
        <v/>
      </c>
      <c r="AD551" s="6" t="str">
        <f t="shared" si="49"/>
        <v/>
      </c>
      <c r="AE551" s="6" t="str">
        <f t="shared" si="50"/>
        <v/>
      </c>
      <c r="AF551" s="6" t="str">
        <f t="shared" si="51"/>
        <v/>
      </c>
      <c r="AG551" s="6" t="str">
        <f t="shared" si="52"/>
        <v/>
      </c>
      <c r="AH551" s="6"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48"/>
        <v/>
      </c>
      <c r="AD552" s="6" t="str">
        <f t="shared" si="49"/>
        <v/>
      </c>
      <c r="AE552" s="6" t="str">
        <f t="shared" si="50"/>
        <v/>
      </c>
      <c r="AF552" s="6" t="str">
        <f t="shared" si="51"/>
        <v/>
      </c>
      <c r="AG552" s="6" t="str">
        <f t="shared" si="52"/>
        <v/>
      </c>
      <c r="AH552" s="6"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48"/>
        <v/>
      </c>
      <c r="AD553" s="6" t="str">
        <f t="shared" si="49"/>
        <v/>
      </c>
      <c r="AE553" s="6" t="str">
        <f t="shared" si="50"/>
        <v/>
      </c>
      <c r="AF553" s="6" t="str">
        <f t="shared" si="51"/>
        <v/>
      </c>
      <c r="AG553" s="6" t="str">
        <f t="shared" si="52"/>
        <v/>
      </c>
      <c r="AH553" s="6"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48"/>
        <v/>
      </c>
      <c r="AD554" s="6" t="str">
        <f t="shared" si="49"/>
        <v/>
      </c>
      <c r="AE554" s="6" t="str">
        <f t="shared" si="50"/>
        <v/>
      </c>
      <c r="AF554" s="6" t="str">
        <f t="shared" si="51"/>
        <v/>
      </c>
      <c r="AG554" s="6" t="str">
        <f t="shared" si="52"/>
        <v/>
      </c>
      <c r="AH554" s="6"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48"/>
        <v/>
      </c>
      <c r="AD555" s="6" t="str">
        <f t="shared" si="49"/>
        <v/>
      </c>
      <c r="AE555" s="6" t="str">
        <f t="shared" si="50"/>
        <v/>
      </c>
      <c r="AF555" s="6" t="str">
        <f t="shared" si="51"/>
        <v/>
      </c>
      <c r="AG555" s="6" t="str">
        <f t="shared" si="52"/>
        <v/>
      </c>
      <c r="AH555" s="6"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48"/>
        <v/>
      </c>
      <c r="AD556" s="6" t="str">
        <f t="shared" si="49"/>
        <v/>
      </c>
      <c r="AE556" s="6" t="str">
        <f t="shared" si="50"/>
        <v/>
      </c>
      <c r="AF556" s="6" t="str">
        <f t="shared" si="51"/>
        <v/>
      </c>
      <c r="AG556" s="6" t="str">
        <f t="shared" si="52"/>
        <v/>
      </c>
      <c r="AH556" s="6"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48"/>
        <v/>
      </c>
      <c r="AD557" s="6" t="str">
        <f t="shared" si="49"/>
        <v/>
      </c>
      <c r="AE557" s="6" t="str">
        <f t="shared" si="50"/>
        <v/>
      </c>
      <c r="AF557" s="6" t="str">
        <f t="shared" si="51"/>
        <v/>
      </c>
      <c r="AG557" s="6" t="str">
        <f t="shared" si="52"/>
        <v/>
      </c>
      <c r="AH557" s="6"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48"/>
        <v/>
      </c>
      <c r="AD558" s="6" t="str">
        <f t="shared" si="49"/>
        <v/>
      </c>
      <c r="AE558" s="6" t="str">
        <f t="shared" si="50"/>
        <v/>
      </c>
      <c r="AF558" s="6" t="str">
        <f t="shared" si="51"/>
        <v/>
      </c>
      <c r="AG558" s="6" t="str">
        <f t="shared" si="52"/>
        <v/>
      </c>
      <c r="AH558" s="6"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48"/>
        <v/>
      </c>
      <c r="AD559" s="6" t="str">
        <f t="shared" si="49"/>
        <v/>
      </c>
      <c r="AE559" s="6" t="str">
        <f t="shared" si="50"/>
        <v/>
      </c>
      <c r="AF559" s="6" t="str">
        <f t="shared" si="51"/>
        <v/>
      </c>
      <c r="AG559" s="6" t="str">
        <f t="shared" si="52"/>
        <v/>
      </c>
      <c r="AH559" s="6"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48"/>
        <v/>
      </c>
      <c r="AD560" s="6" t="str">
        <f t="shared" si="49"/>
        <v/>
      </c>
      <c r="AE560" s="6" t="str">
        <f t="shared" si="50"/>
        <v/>
      </c>
      <c r="AF560" s="6" t="str">
        <f t="shared" si="51"/>
        <v/>
      </c>
      <c r="AG560" s="6" t="str">
        <f t="shared" si="52"/>
        <v/>
      </c>
      <c r="AH560" s="6"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48"/>
        <v/>
      </c>
      <c r="AD561" s="6" t="str">
        <f t="shared" si="49"/>
        <v/>
      </c>
      <c r="AE561" s="6" t="str">
        <f t="shared" si="50"/>
        <v/>
      </c>
      <c r="AF561" s="6" t="str">
        <f t="shared" si="51"/>
        <v/>
      </c>
      <c r="AG561" s="6" t="str">
        <f t="shared" si="52"/>
        <v/>
      </c>
      <c r="AH561" s="6"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48"/>
        <v/>
      </c>
      <c r="AD562" s="6" t="str">
        <f t="shared" si="49"/>
        <v/>
      </c>
      <c r="AE562" s="6" t="str">
        <f t="shared" si="50"/>
        <v/>
      </c>
      <c r="AF562" s="6" t="str">
        <f t="shared" si="51"/>
        <v/>
      </c>
      <c r="AG562" s="6" t="str">
        <f t="shared" si="52"/>
        <v/>
      </c>
      <c r="AH562" s="6"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48"/>
        <v/>
      </c>
      <c r="AD563" s="6" t="str">
        <f t="shared" si="49"/>
        <v/>
      </c>
      <c r="AE563" s="6" t="str">
        <f t="shared" si="50"/>
        <v/>
      </c>
      <c r="AF563" s="6" t="str">
        <f t="shared" si="51"/>
        <v/>
      </c>
      <c r="AG563" s="6" t="str">
        <f t="shared" si="52"/>
        <v/>
      </c>
      <c r="AH563" s="6"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48"/>
        <v/>
      </c>
      <c r="AD564" s="6" t="str">
        <f t="shared" si="49"/>
        <v/>
      </c>
      <c r="AE564" s="6" t="str">
        <f t="shared" si="50"/>
        <v/>
      </c>
      <c r="AF564" s="6" t="str">
        <f t="shared" si="51"/>
        <v/>
      </c>
      <c r="AG564" s="6" t="str">
        <f t="shared" si="52"/>
        <v/>
      </c>
      <c r="AH564" s="6"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48"/>
        <v/>
      </c>
      <c r="AD565" s="6" t="str">
        <f t="shared" si="49"/>
        <v/>
      </c>
      <c r="AE565" s="6" t="str">
        <f t="shared" si="50"/>
        <v/>
      </c>
      <c r="AF565" s="6" t="str">
        <f t="shared" si="51"/>
        <v/>
      </c>
      <c r="AG565" s="6" t="str">
        <f t="shared" si="52"/>
        <v/>
      </c>
      <c r="AH565" s="6"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48"/>
        <v/>
      </c>
      <c r="AD566" s="6" t="str">
        <f t="shared" si="49"/>
        <v/>
      </c>
      <c r="AE566" s="6" t="str">
        <f t="shared" si="50"/>
        <v/>
      </c>
      <c r="AF566" s="6" t="str">
        <f t="shared" si="51"/>
        <v/>
      </c>
      <c r="AG566" s="6" t="str">
        <f t="shared" si="52"/>
        <v/>
      </c>
      <c r="AH566" s="6"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48"/>
        <v/>
      </c>
      <c r="AD567" s="6" t="str">
        <f t="shared" si="49"/>
        <v/>
      </c>
      <c r="AE567" s="6" t="str">
        <f t="shared" si="50"/>
        <v/>
      </c>
      <c r="AF567" s="6" t="str">
        <f t="shared" si="51"/>
        <v/>
      </c>
      <c r="AG567" s="6" t="str">
        <f t="shared" si="52"/>
        <v/>
      </c>
      <c r="AH567" s="6"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48"/>
        <v/>
      </c>
      <c r="AD568" s="6" t="str">
        <f t="shared" si="49"/>
        <v/>
      </c>
      <c r="AE568" s="6" t="str">
        <f t="shared" si="50"/>
        <v/>
      </c>
      <c r="AF568" s="6" t="str">
        <f t="shared" si="51"/>
        <v/>
      </c>
      <c r="AG568" s="6" t="str">
        <f t="shared" si="52"/>
        <v/>
      </c>
      <c r="AH568" s="6"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48"/>
        <v/>
      </c>
      <c r="AD569" s="6" t="str">
        <f t="shared" si="49"/>
        <v/>
      </c>
      <c r="AE569" s="6" t="str">
        <f t="shared" si="50"/>
        <v/>
      </c>
      <c r="AF569" s="6" t="str">
        <f t="shared" si="51"/>
        <v/>
      </c>
      <c r="AG569" s="6" t="str">
        <f t="shared" si="52"/>
        <v/>
      </c>
      <c r="AH569" s="6"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48"/>
        <v/>
      </c>
      <c r="AD570" s="6" t="str">
        <f t="shared" si="49"/>
        <v/>
      </c>
      <c r="AE570" s="6" t="str">
        <f t="shared" si="50"/>
        <v/>
      </c>
      <c r="AF570" s="6" t="str">
        <f t="shared" si="51"/>
        <v/>
      </c>
      <c r="AG570" s="6" t="str">
        <f t="shared" si="52"/>
        <v/>
      </c>
      <c r="AH570" s="6"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48"/>
        <v/>
      </c>
      <c r="AD571" s="6" t="str">
        <f t="shared" si="49"/>
        <v/>
      </c>
      <c r="AE571" s="6" t="str">
        <f t="shared" si="50"/>
        <v/>
      </c>
      <c r="AF571" s="6" t="str">
        <f t="shared" si="51"/>
        <v/>
      </c>
      <c r="AG571" s="6" t="str">
        <f t="shared" si="52"/>
        <v/>
      </c>
      <c r="AH571" s="6"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48"/>
        <v/>
      </c>
      <c r="AD572" s="6" t="str">
        <f t="shared" si="49"/>
        <v/>
      </c>
      <c r="AE572" s="6" t="str">
        <f t="shared" si="50"/>
        <v/>
      </c>
      <c r="AF572" s="6" t="str">
        <f t="shared" si="51"/>
        <v/>
      </c>
      <c r="AG572" s="6" t="str">
        <f t="shared" si="52"/>
        <v/>
      </c>
      <c r="AH572" s="6"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48"/>
        <v/>
      </c>
      <c r="AD573" s="6" t="str">
        <f t="shared" si="49"/>
        <v/>
      </c>
      <c r="AE573" s="6" t="str">
        <f t="shared" si="50"/>
        <v/>
      </c>
      <c r="AF573" s="6" t="str">
        <f t="shared" si="51"/>
        <v/>
      </c>
      <c r="AG573" s="6" t="str">
        <f t="shared" si="52"/>
        <v/>
      </c>
      <c r="AH573" s="6"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48"/>
        <v/>
      </c>
      <c r="AD574" s="6" t="str">
        <f t="shared" si="49"/>
        <v/>
      </c>
      <c r="AE574" s="6" t="str">
        <f t="shared" si="50"/>
        <v/>
      </c>
      <c r="AF574" s="6" t="str">
        <f t="shared" si="51"/>
        <v/>
      </c>
      <c r="AG574" s="6" t="str">
        <f t="shared" si="52"/>
        <v/>
      </c>
      <c r="AH574" s="6"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48"/>
        <v/>
      </c>
      <c r="AD575" s="6" t="str">
        <f t="shared" si="49"/>
        <v/>
      </c>
      <c r="AE575" s="6" t="str">
        <f t="shared" si="50"/>
        <v/>
      </c>
      <c r="AF575" s="6" t="str">
        <f t="shared" si="51"/>
        <v/>
      </c>
      <c r="AG575" s="6" t="str">
        <f t="shared" si="52"/>
        <v/>
      </c>
      <c r="AH575" s="6"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48"/>
        <v/>
      </c>
      <c r="AD576" s="6" t="str">
        <f t="shared" si="49"/>
        <v/>
      </c>
      <c r="AE576" s="6" t="str">
        <f t="shared" si="50"/>
        <v/>
      </c>
      <c r="AF576" s="6" t="str">
        <f t="shared" si="51"/>
        <v/>
      </c>
      <c r="AG576" s="6" t="str">
        <f t="shared" si="52"/>
        <v/>
      </c>
      <c r="AH576" s="6"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48"/>
        <v/>
      </c>
      <c r="AD577" s="6" t="str">
        <f t="shared" si="49"/>
        <v/>
      </c>
      <c r="AE577" s="6" t="str">
        <f t="shared" si="50"/>
        <v/>
      </c>
      <c r="AF577" s="6" t="str">
        <f t="shared" si="51"/>
        <v/>
      </c>
      <c r="AG577" s="6" t="str">
        <f t="shared" si="52"/>
        <v/>
      </c>
      <c r="AH577" s="6"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48"/>
        <v/>
      </c>
      <c r="AD578" s="6" t="str">
        <f t="shared" si="49"/>
        <v/>
      </c>
      <c r="AE578" s="6" t="str">
        <f t="shared" si="50"/>
        <v/>
      </c>
      <c r="AF578" s="6" t="str">
        <f t="shared" si="51"/>
        <v/>
      </c>
      <c r="AG578" s="6" t="str">
        <f t="shared" si="52"/>
        <v/>
      </c>
      <c r="AH578" s="6"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48"/>
        <v/>
      </c>
      <c r="AD579" s="6" t="str">
        <f t="shared" si="49"/>
        <v/>
      </c>
      <c r="AE579" s="6" t="str">
        <f t="shared" si="50"/>
        <v/>
      </c>
      <c r="AF579" s="6" t="str">
        <f t="shared" si="51"/>
        <v/>
      </c>
      <c r="AG579" s="6" t="str">
        <f t="shared" si="52"/>
        <v/>
      </c>
      <c r="AH579" s="6"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48"/>
        <v/>
      </c>
      <c r="AD580" s="6" t="str">
        <f t="shared" si="49"/>
        <v/>
      </c>
      <c r="AE580" s="6" t="str">
        <f t="shared" si="50"/>
        <v/>
      </c>
      <c r="AF580" s="6" t="str">
        <f t="shared" si="51"/>
        <v/>
      </c>
      <c r="AG580" s="6" t="str">
        <f t="shared" si="52"/>
        <v/>
      </c>
      <c r="AH580" s="6"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54">IF(COUNT(A581,L581,N581,P581,X581,Y581)&gt;0,AVERAGE(A581,L581,N581,P581,X581,Y581),"")</f>
        <v/>
      </c>
      <c r="AD581" s="6" t="str">
        <f t="shared" ref="AD581:AD644" si="55">IF(COUNT(B581,D581,M581,U581)&gt;0,AVERAGE(B581,D581,M581,U581),"")</f>
        <v/>
      </c>
      <c r="AE581" s="6" t="str">
        <f t="shared" ref="AE581:AE644" si="56">IF(COUNT(I581,T581,V581,W581)&gt;0,AVERAGE(I581,T581,V581,W581),"")</f>
        <v/>
      </c>
      <c r="AF581" s="6" t="str">
        <f t="shared" ref="AF581:AF644" si="57">IF(COUNT(H581,K581,Q581,S581)&gt;0,AVERAGE(H581,K581,Q581,S581),"")</f>
        <v/>
      </c>
      <c r="AG581" s="6" t="str">
        <f t="shared" ref="AG581:AG644" si="58">IF(COUNT(E581,F581,G581,R581)&gt;0,AVERAGE(E581,F581,G581,R581),"")</f>
        <v/>
      </c>
      <c r="AH581" s="6"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54"/>
        <v/>
      </c>
      <c r="AD612" s="6" t="str">
        <f t="shared" si="55"/>
        <v/>
      </c>
      <c r="AE612" s="6" t="str">
        <f t="shared" si="56"/>
        <v/>
      </c>
      <c r="AF612" s="6" t="str">
        <f t="shared" si="57"/>
        <v/>
      </c>
      <c r="AG612" s="6" t="str">
        <f t="shared" si="58"/>
        <v/>
      </c>
      <c r="AH612" s="6"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54"/>
        <v/>
      </c>
      <c r="AD613" s="6" t="str">
        <f t="shared" si="55"/>
        <v/>
      </c>
      <c r="AE613" s="6" t="str">
        <f t="shared" si="56"/>
        <v/>
      </c>
      <c r="AF613" s="6" t="str">
        <f t="shared" si="57"/>
        <v/>
      </c>
      <c r="AG613" s="6" t="str">
        <f t="shared" si="58"/>
        <v/>
      </c>
      <c r="AH613" s="6"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54"/>
        <v/>
      </c>
      <c r="AD614" s="6" t="str">
        <f t="shared" si="55"/>
        <v/>
      </c>
      <c r="AE614" s="6" t="str">
        <f t="shared" si="56"/>
        <v/>
      </c>
      <c r="AF614" s="6" t="str">
        <f t="shared" si="57"/>
        <v/>
      </c>
      <c r="AG614" s="6" t="str">
        <f t="shared" si="58"/>
        <v/>
      </c>
      <c r="AH614" s="6"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54"/>
        <v/>
      </c>
      <c r="AD615" s="6" t="str">
        <f t="shared" si="55"/>
        <v/>
      </c>
      <c r="AE615" s="6" t="str">
        <f t="shared" si="56"/>
        <v/>
      </c>
      <c r="AF615" s="6" t="str">
        <f t="shared" si="57"/>
        <v/>
      </c>
      <c r="AG615" s="6" t="str">
        <f t="shared" si="58"/>
        <v/>
      </c>
      <c r="AH615" s="6"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54"/>
        <v/>
      </c>
      <c r="AD616" s="6" t="str">
        <f t="shared" si="55"/>
        <v/>
      </c>
      <c r="AE616" s="6" t="str">
        <f t="shared" si="56"/>
        <v/>
      </c>
      <c r="AF616" s="6" t="str">
        <f t="shared" si="57"/>
        <v/>
      </c>
      <c r="AG616" s="6" t="str">
        <f t="shared" si="58"/>
        <v/>
      </c>
      <c r="AH616" s="6"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54"/>
        <v/>
      </c>
      <c r="AD617" s="6" t="str">
        <f t="shared" si="55"/>
        <v/>
      </c>
      <c r="AE617" s="6" t="str">
        <f t="shared" si="56"/>
        <v/>
      </c>
      <c r="AF617" s="6" t="str">
        <f t="shared" si="57"/>
        <v/>
      </c>
      <c r="AG617" s="6" t="str">
        <f t="shared" si="58"/>
        <v/>
      </c>
      <c r="AH617" s="6"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54"/>
        <v/>
      </c>
      <c r="AD618" s="6" t="str">
        <f t="shared" si="55"/>
        <v/>
      </c>
      <c r="AE618" s="6" t="str">
        <f t="shared" si="56"/>
        <v/>
      </c>
      <c r="AF618" s="6" t="str">
        <f t="shared" si="57"/>
        <v/>
      </c>
      <c r="AG618" s="6" t="str">
        <f t="shared" si="58"/>
        <v/>
      </c>
      <c r="AH618" s="6"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54"/>
        <v/>
      </c>
      <c r="AD619" s="6" t="str">
        <f t="shared" si="55"/>
        <v/>
      </c>
      <c r="AE619" s="6" t="str">
        <f t="shared" si="56"/>
        <v/>
      </c>
      <c r="AF619" s="6" t="str">
        <f t="shared" si="57"/>
        <v/>
      </c>
      <c r="AG619" s="6" t="str">
        <f t="shared" si="58"/>
        <v/>
      </c>
      <c r="AH619" s="6"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54"/>
        <v/>
      </c>
      <c r="AD620" s="6" t="str">
        <f t="shared" si="55"/>
        <v/>
      </c>
      <c r="AE620" s="6" t="str">
        <f t="shared" si="56"/>
        <v/>
      </c>
      <c r="AF620" s="6" t="str">
        <f t="shared" si="57"/>
        <v/>
      </c>
      <c r="AG620" s="6" t="str">
        <f t="shared" si="58"/>
        <v/>
      </c>
      <c r="AH620" s="6"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54"/>
        <v/>
      </c>
      <c r="AD621" s="6" t="str">
        <f t="shared" si="55"/>
        <v/>
      </c>
      <c r="AE621" s="6" t="str">
        <f t="shared" si="56"/>
        <v/>
      </c>
      <c r="AF621" s="6" t="str">
        <f t="shared" si="57"/>
        <v/>
      </c>
      <c r="AG621" s="6" t="str">
        <f t="shared" si="58"/>
        <v/>
      </c>
      <c r="AH621" s="6"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54"/>
        <v/>
      </c>
      <c r="AD622" s="6" t="str">
        <f t="shared" si="55"/>
        <v/>
      </c>
      <c r="AE622" s="6" t="str">
        <f t="shared" si="56"/>
        <v/>
      </c>
      <c r="AF622" s="6" t="str">
        <f t="shared" si="57"/>
        <v/>
      </c>
      <c r="AG622" s="6" t="str">
        <f t="shared" si="58"/>
        <v/>
      </c>
      <c r="AH622" s="6"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54"/>
        <v/>
      </c>
      <c r="AD623" s="6" t="str">
        <f t="shared" si="55"/>
        <v/>
      </c>
      <c r="AE623" s="6" t="str">
        <f t="shared" si="56"/>
        <v/>
      </c>
      <c r="AF623" s="6" t="str">
        <f t="shared" si="57"/>
        <v/>
      </c>
      <c r="AG623" s="6" t="str">
        <f t="shared" si="58"/>
        <v/>
      </c>
      <c r="AH623" s="6"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54"/>
        <v/>
      </c>
      <c r="AD624" s="6" t="str">
        <f t="shared" si="55"/>
        <v/>
      </c>
      <c r="AE624" s="6" t="str">
        <f t="shared" si="56"/>
        <v/>
      </c>
      <c r="AF624" s="6" t="str">
        <f t="shared" si="57"/>
        <v/>
      </c>
      <c r="AG624" s="6" t="str">
        <f t="shared" si="58"/>
        <v/>
      </c>
      <c r="AH624" s="6"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54"/>
        <v/>
      </c>
      <c r="AD625" s="6" t="str">
        <f t="shared" si="55"/>
        <v/>
      </c>
      <c r="AE625" s="6" t="str">
        <f t="shared" si="56"/>
        <v/>
      </c>
      <c r="AF625" s="6" t="str">
        <f t="shared" si="57"/>
        <v/>
      </c>
      <c r="AG625" s="6" t="str">
        <f t="shared" si="58"/>
        <v/>
      </c>
      <c r="AH625" s="6"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54"/>
        <v/>
      </c>
      <c r="AD626" s="6" t="str">
        <f t="shared" si="55"/>
        <v/>
      </c>
      <c r="AE626" s="6" t="str">
        <f t="shared" si="56"/>
        <v/>
      </c>
      <c r="AF626" s="6" t="str">
        <f t="shared" si="57"/>
        <v/>
      </c>
      <c r="AG626" s="6" t="str">
        <f t="shared" si="58"/>
        <v/>
      </c>
      <c r="AH626" s="6"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54"/>
        <v/>
      </c>
      <c r="AD627" s="6" t="str">
        <f t="shared" si="55"/>
        <v/>
      </c>
      <c r="AE627" s="6" t="str">
        <f t="shared" si="56"/>
        <v/>
      </c>
      <c r="AF627" s="6" t="str">
        <f t="shared" si="57"/>
        <v/>
      </c>
      <c r="AG627" s="6" t="str">
        <f t="shared" si="58"/>
        <v/>
      </c>
      <c r="AH627" s="6"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54"/>
        <v/>
      </c>
      <c r="AD628" s="6" t="str">
        <f t="shared" si="55"/>
        <v/>
      </c>
      <c r="AE628" s="6" t="str">
        <f t="shared" si="56"/>
        <v/>
      </c>
      <c r="AF628" s="6" t="str">
        <f t="shared" si="57"/>
        <v/>
      </c>
      <c r="AG628" s="6" t="str">
        <f t="shared" si="58"/>
        <v/>
      </c>
      <c r="AH628" s="6"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54"/>
        <v/>
      </c>
      <c r="AD629" s="6" t="str">
        <f t="shared" si="55"/>
        <v/>
      </c>
      <c r="AE629" s="6" t="str">
        <f t="shared" si="56"/>
        <v/>
      </c>
      <c r="AF629" s="6" t="str">
        <f t="shared" si="57"/>
        <v/>
      </c>
      <c r="AG629" s="6" t="str">
        <f t="shared" si="58"/>
        <v/>
      </c>
      <c r="AH629" s="6"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54"/>
        <v/>
      </c>
      <c r="AD630" s="6" t="str">
        <f t="shared" si="55"/>
        <v/>
      </c>
      <c r="AE630" s="6" t="str">
        <f t="shared" si="56"/>
        <v/>
      </c>
      <c r="AF630" s="6" t="str">
        <f t="shared" si="57"/>
        <v/>
      </c>
      <c r="AG630" s="6" t="str">
        <f t="shared" si="58"/>
        <v/>
      </c>
      <c r="AH630" s="6"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54"/>
        <v/>
      </c>
      <c r="AD631" s="6" t="str">
        <f t="shared" si="55"/>
        <v/>
      </c>
      <c r="AE631" s="6" t="str">
        <f t="shared" si="56"/>
        <v/>
      </c>
      <c r="AF631" s="6" t="str">
        <f t="shared" si="57"/>
        <v/>
      </c>
      <c r="AG631" s="6" t="str">
        <f t="shared" si="58"/>
        <v/>
      </c>
      <c r="AH631" s="6"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54"/>
        <v/>
      </c>
      <c r="AD632" s="6" t="str">
        <f t="shared" si="55"/>
        <v/>
      </c>
      <c r="AE632" s="6" t="str">
        <f t="shared" si="56"/>
        <v/>
      </c>
      <c r="AF632" s="6" t="str">
        <f t="shared" si="57"/>
        <v/>
      </c>
      <c r="AG632" s="6" t="str">
        <f t="shared" si="58"/>
        <v/>
      </c>
      <c r="AH632" s="6"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54"/>
        <v/>
      </c>
      <c r="AD633" s="6" t="str">
        <f t="shared" si="55"/>
        <v/>
      </c>
      <c r="AE633" s="6" t="str">
        <f t="shared" si="56"/>
        <v/>
      </c>
      <c r="AF633" s="6" t="str">
        <f t="shared" si="57"/>
        <v/>
      </c>
      <c r="AG633" s="6" t="str">
        <f t="shared" si="58"/>
        <v/>
      </c>
      <c r="AH633" s="6"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54"/>
        <v/>
      </c>
      <c r="AD634" s="6" t="str">
        <f t="shared" si="55"/>
        <v/>
      </c>
      <c r="AE634" s="6" t="str">
        <f t="shared" si="56"/>
        <v/>
      </c>
      <c r="AF634" s="6" t="str">
        <f t="shared" si="57"/>
        <v/>
      </c>
      <c r="AG634" s="6" t="str">
        <f t="shared" si="58"/>
        <v/>
      </c>
      <c r="AH634" s="6"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54"/>
        <v/>
      </c>
      <c r="AD635" s="6" t="str">
        <f t="shared" si="55"/>
        <v/>
      </c>
      <c r="AE635" s="6" t="str">
        <f t="shared" si="56"/>
        <v/>
      </c>
      <c r="AF635" s="6" t="str">
        <f t="shared" si="57"/>
        <v/>
      </c>
      <c r="AG635" s="6" t="str">
        <f t="shared" si="58"/>
        <v/>
      </c>
      <c r="AH635" s="6"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54"/>
        <v/>
      </c>
      <c r="AD636" s="6" t="str">
        <f t="shared" si="55"/>
        <v/>
      </c>
      <c r="AE636" s="6" t="str">
        <f t="shared" si="56"/>
        <v/>
      </c>
      <c r="AF636" s="6" t="str">
        <f t="shared" si="57"/>
        <v/>
      </c>
      <c r="AG636" s="6" t="str">
        <f t="shared" si="58"/>
        <v/>
      </c>
      <c r="AH636" s="6"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54"/>
        <v/>
      </c>
      <c r="AD637" s="6" t="str">
        <f t="shared" si="55"/>
        <v/>
      </c>
      <c r="AE637" s="6" t="str">
        <f t="shared" si="56"/>
        <v/>
      </c>
      <c r="AF637" s="6" t="str">
        <f t="shared" si="57"/>
        <v/>
      </c>
      <c r="AG637" s="6" t="str">
        <f t="shared" si="58"/>
        <v/>
      </c>
      <c r="AH637" s="6"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54"/>
        <v/>
      </c>
      <c r="AD638" s="6" t="str">
        <f t="shared" si="55"/>
        <v/>
      </c>
      <c r="AE638" s="6" t="str">
        <f t="shared" si="56"/>
        <v/>
      </c>
      <c r="AF638" s="6" t="str">
        <f t="shared" si="57"/>
        <v/>
      </c>
      <c r="AG638" s="6" t="str">
        <f t="shared" si="58"/>
        <v/>
      </c>
      <c r="AH638" s="6"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54"/>
        <v/>
      </c>
      <c r="AD639" s="6" t="str">
        <f t="shared" si="55"/>
        <v/>
      </c>
      <c r="AE639" s="6" t="str">
        <f t="shared" si="56"/>
        <v/>
      </c>
      <c r="AF639" s="6" t="str">
        <f t="shared" si="57"/>
        <v/>
      </c>
      <c r="AG639" s="6" t="str">
        <f t="shared" si="58"/>
        <v/>
      </c>
      <c r="AH639" s="6"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54"/>
        <v/>
      </c>
      <c r="AD640" s="6" t="str">
        <f t="shared" si="55"/>
        <v/>
      </c>
      <c r="AE640" s="6" t="str">
        <f t="shared" si="56"/>
        <v/>
      </c>
      <c r="AF640" s="6" t="str">
        <f t="shared" si="57"/>
        <v/>
      </c>
      <c r="AG640" s="6" t="str">
        <f t="shared" si="58"/>
        <v/>
      </c>
      <c r="AH640" s="6"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54"/>
        <v/>
      </c>
      <c r="AD641" s="6" t="str">
        <f t="shared" si="55"/>
        <v/>
      </c>
      <c r="AE641" s="6" t="str">
        <f t="shared" si="56"/>
        <v/>
      </c>
      <c r="AF641" s="6" t="str">
        <f t="shared" si="57"/>
        <v/>
      </c>
      <c r="AG641" s="6" t="str">
        <f t="shared" si="58"/>
        <v/>
      </c>
      <c r="AH641" s="6"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54"/>
        <v/>
      </c>
      <c r="AD642" s="6" t="str">
        <f t="shared" si="55"/>
        <v/>
      </c>
      <c r="AE642" s="6" t="str">
        <f t="shared" si="56"/>
        <v/>
      </c>
      <c r="AF642" s="6" t="str">
        <f t="shared" si="57"/>
        <v/>
      </c>
      <c r="AG642" s="6" t="str">
        <f t="shared" si="58"/>
        <v/>
      </c>
      <c r="AH642" s="6"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54"/>
        <v/>
      </c>
      <c r="AD643" s="6" t="str">
        <f t="shared" si="55"/>
        <v/>
      </c>
      <c r="AE643" s="6" t="str">
        <f t="shared" si="56"/>
        <v/>
      </c>
      <c r="AF643" s="6" t="str">
        <f t="shared" si="57"/>
        <v/>
      </c>
      <c r="AG643" s="6" t="str">
        <f t="shared" si="58"/>
        <v/>
      </c>
      <c r="AH643" s="6"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54"/>
        <v/>
      </c>
      <c r="AD644" s="6" t="str">
        <f t="shared" si="55"/>
        <v/>
      </c>
      <c r="AE644" s="6" t="str">
        <f t="shared" si="56"/>
        <v/>
      </c>
      <c r="AF644" s="6" t="str">
        <f t="shared" si="57"/>
        <v/>
      </c>
      <c r="AG644" s="6" t="str">
        <f t="shared" si="58"/>
        <v/>
      </c>
      <c r="AH644" s="6"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0">IF(COUNT(A645,L645,N645,P645,X645,Y645)&gt;0,AVERAGE(A645,L645,N645,P645,X645,Y645),"")</f>
        <v/>
      </c>
      <c r="AD645" s="6" t="str">
        <f t="shared" ref="AD645:AD708" si="61">IF(COUNT(B645,D645,M645,U645)&gt;0,AVERAGE(B645,D645,M645,U645),"")</f>
        <v/>
      </c>
      <c r="AE645" s="6" t="str">
        <f t="shared" ref="AE645:AE708" si="62">IF(COUNT(I645,T645,V645,W645)&gt;0,AVERAGE(I645,T645,V645,W645),"")</f>
        <v/>
      </c>
      <c r="AF645" s="6" t="str">
        <f t="shared" ref="AF645:AF708" si="63">IF(COUNT(H645,K645,Q645,S645)&gt;0,AVERAGE(H645,K645,Q645,S645),"")</f>
        <v/>
      </c>
      <c r="AG645" s="6" t="str">
        <f t="shared" ref="AG645:AG708" si="64">IF(COUNT(E645,F645,G645,R645)&gt;0,AVERAGE(E645,F645,G645,R645),"")</f>
        <v/>
      </c>
      <c r="AH645" s="6"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0"/>
        <v/>
      </c>
      <c r="AD676" s="6" t="str">
        <f t="shared" si="61"/>
        <v/>
      </c>
      <c r="AE676" s="6" t="str">
        <f t="shared" si="62"/>
        <v/>
      </c>
      <c r="AF676" s="6" t="str">
        <f t="shared" si="63"/>
        <v/>
      </c>
      <c r="AG676" s="6" t="str">
        <f t="shared" si="64"/>
        <v/>
      </c>
      <c r="AH676" s="6"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0"/>
        <v/>
      </c>
      <c r="AD677" s="6" t="str">
        <f t="shared" si="61"/>
        <v/>
      </c>
      <c r="AE677" s="6" t="str">
        <f t="shared" si="62"/>
        <v/>
      </c>
      <c r="AF677" s="6" t="str">
        <f t="shared" si="63"/>
        <v/>
      </c>
      <c r="AG677" s="6" t="str">
        <f t="shared" si="64"/>
        <v/>
      </c>
      <c r="AH677" s="6"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0"/>
        <v/>
      </c>
      <c r="AD678" s="6" t="str">
        <f t="shared" si="61"/>
        <v/>
      </c>
      <c r="AE678" s="6" t="str">
        <f t="shared" si="62"/>
        <v/>
      </c>
      <c r="AF678" s="6" t="str">
        <f t="shared" si="63"/>
        <v/>
      </c>
      <c r="AG678" s="6" t="str">
        <f t="shared" si="64"/>
        <v/>
      </c>
      <c r="AH678" s="6"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0"/>
        <v/>
      </c>
      <c r="AD679" s="6" t="str">
        <f t="shared" si="61"/>
        <v/>
      </c>
      <c r="AE679" s="6" t="str">
        <f t="shared" si="62"/>
        <v/>
      </c>
      <c r="AF679" s="6" t="str">
        <f t="shared" si="63"/>
        <v/>
      </c>
      <c r="AG679" s="6" t="str">
        <f t="shared" si="64"/>
        <v/>
      </c>
      <c r="AH679" s="6"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0"/>
        <v/>
      </c>
      <c r="AD680" s="6" t="str">
        <f t="shared" si="61"/>
        <v/>
      </c>
      <c r="AE680" s="6" t="str">
        <f t="shared" si="62"/>
        <v/>
      </c>
      <c r="AF680" s="6" t="str">
        <f t="shared" si="63"/>
        <v/>
      </c>
      <c r="AG680" s="6" t="str">
        <f t="shared" si="64"/>
        <v/>
      </c>
      <c r="AH680" s="6"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0"/>
        <v/>
      </c>
      <c r="AD681" s="6" t="str">
        <f t="shared" si="61"/>
        <v/>
      </c>
      <c r="AE681" s="6" t="str">
        <f t="shared" si="62"/>
        <v/>
      </c>
      <c r="AF681" s="6" t="str">
        <f t="shared" si="63"/>
        <v/>
      </c>
      <c r="AG681" s="6" t="str">
        <f t="shared" si="64"/>
        <v/>
      </c>
      <c r="AH681" s="6"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0"/>
        <v/>
      </c>
      <c r="AD682" s="6" t="str">
        <f t="shared" si="61"/>
        <v/>
      </c>
      <c r="AE682" s="6" t="str">
        <f t="shared" si="62"/>
        <v/>
      </c>
      <c r="AF682" s="6" t="str">
        <f t="shared" si="63"/>
        <v/>
      </c>
      <c r="AG682" s="6" t="str">
        <f t="shared" si="64"/>
        <v/>
      </c>
      <c r="AH682" s="6"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0"/>
        <v/>
      </c>
      <c r="AD683" s="6" t="str">
        <f t="shared" si="61"/>
        <v/>
      </c>
      <c r="AE683" s="6" t="str">
        <f t="shared" si="62"/>
        <v/>
      </c>
      <c r="AF683" s="6" t="str">
        <f t="shared" si="63"/>
        <v/>
      </c>
      <c r="AG683" s="6" t="str">
        <f t="shared" si="64"/>
        <v/>
      </c>
      <c r="AH683" s="6"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0"/>
        <v/>
      </c>
      <c r="AD684" s="6" t="str">
        <f t="shared" si="61"/>
        <v/>
      </c>
      <c r="AE684" s="6" t="str">
        <f t="shared" si="62"/>
        <v/>
      </c>
      <c r="AF684" s="6" t="str">
        <f t="shared" si="63"/>
        <v/>
      </c>
      <c r="AG684" s="6" t="str">
        <f t="shared" si="64"/>
        <v/>
      </c>
      <c r="AH684" s="6"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0"/>
        <v/>
      </c>
      <c r="AD685" s="6" t="str">
        <f t="shared" si="61"/>
        <v/>
      </c>
      <c r="AE685" s="6" t="str">
        <f t="shared" si="62"/>
        <v/>
      </c>
      <c r="AF685" s="6" t="str">
        <f t="shared" si="63"/>
        <v/>
      </c>
      <c r="AG685" s="6" t="str">
        <f t="shared" si="64"/>
        <v/>
      </c>
      <c r="AH685" s="6"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0"/>
        <v/>
      </c>
      <c r="AD686" s="6" t="str">
        <f t="shared" si="61"/>
        <v/>
      </c>
      <c r="AE686" s="6" t="str">
        <f t="shared" si="62"/>
        <v/>
      </c>
      <c r="AF686" s="6" t="str">
        <f t="shared" si="63"/>
        <v/>
      </c>
      <c r="AG686" s="6" t="str">
        <f t="shared" si="64"/>
        <v/>
      </c>
      <c r="AH686" s="6"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0"/>
        <v/>
      </c>
      <c r="AD687" s="6" t="str">
        <f t="shared" si="61"/>
        <v/>
      </c>
      <c r="AE687" s="6" t="str">
        <f t="shared" si="62"/>
        <v/>
      </c>
      <c r="AF687" s="6" t="str">
        <f t="shared" si="63"/>
        <v/>
      </c>
      <c r="AG687" s="6" t="str">
        <f t="shared" si="64"/>
        <v/>
      </c>
      <c r="AH687" s="6"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0"/>
        <v/>
      </c>
      <c r="AD688" s="6" t="str">
        <f t="shared" si="61"/>
        <v/>
      </c>
      <c r="AE688" s="6" t="str">
        <f t="shared" si="62"/>
        <v/>
      </c>
      <c r="AF688" s="6" t="str">
        <f t="shared" si="63"/>
        <v/>
      </c>
      <c r="AG688" s="6" t="str">
        <f t="shared" si="64"/>
        <v/>
      </c>
      <c r="AH688" s="6"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0"/>
        <v/>
      </c>
      <c r="AD689" s="6" t="str">
        <f t="shared" si="61"/>
        <v/>
      </c>
      <c r="AE689" s="6" t="str">
        <f t="shared" si="62"/>
        <v/>
      </c>
      <c r="AF689" s="6" t="str">
        <f t="shared" si="63"/>
        <v/>
      </c>
      <c r="AG689" s="6" t="str">
        <f t="shared" si="64"/>
        <v/>
      </c>
      <c r="AH689" s="6"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0"/>
        <v/>
      </c>
      <c r="AD690" s="6" t="str">
        <f t="shared" si="61"/>
        <v/>
      </c>
      <c r="AE690" s="6" t="str">
        <f t="shared" si="62"/>
        <v/>
      </c>
      <c r="AF690" s="6" t="str">
        <f t="shared" si="63"/>
        <v/>
      </c>
      <c r="AG690" s="6" t="str">
        <f t="shared" si="64"/>
        <v/>
      </c>
      <c r="AH690" s="6"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0"/>
        <v/>
      </c>
      <c r="AD691" s="6" t="str">
        <f t="shared" si="61"/>
        <v/>
      </c>
      <c r="AE691" s="6" t="str">
        <f t="shared" si="62"/>
        <v/>
      </c>
      <c r="AF691" s="6" t="str">
        <f t="shared" si="63"/>
        <v/>
      </c>
      <c r="AG691" s="6" t="str">
        <f t="shared" si="64"/>
        <v/>
      </c>
      <c r="AH691" s="6"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0"/>
        <v/>
      </c>
      <c r="AD692" s="6" t="str">
        <f t="shared" si="61"/>
        <v/>
      </c>
      <c r="AE692" s="6" t="str">
        <f t="shared" si="62"/>
        <v/>
      </c>
      <c r="AF692" s="6" t="str">
        <f t="shared" si="63"/>
        <v/>
      </c>
      <c r="AG692" s="6" t="str">
        <f t="shared" si="64"/>
        <v/>
      </c>
      <c r="AH692" s="6"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0"/>
        <v/>
      </c>
      <c r="AD693" s="6" t="str">
        <f t="shared" si="61"/>
        <v/>
      </c>
      <c r="AE693" s="6" t="str">
        <f t="shared" si="62"/>
        <v/>
      </c>
      <c r="AF693" s="6" t="str">
        <f t="shared" si="63"/>
        <v/>
      </c>
      <c r="AG693" s="6" t="str">
        <f t="shared" si="64"/>
        <v/>
      </c>
      <c r="AH693" s="6"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0"/>
        <v/>
      </c>
      <c r="AD694" s="6" t="str">
        <f t="shared" si="61"/>
        <v/>
      </c>
      <c r="AE694" s="6" t="str">
        <f t="shared" si="62"/>
        <v/>
      </c>
      <c r="AF694" s="6" t="str">
        <f t="shared" si="63"/>
        <v/>
      </c>
      <c r="AG694" s="6" t="str">
        <f t="shared" si="64"/>
        <v/>
      </c>
      <c r="AH694" s="6"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0"/>
        <v/>
      </c>
      <c r="AD695" s="6" t="str">
        <f t="shared" si="61"/>
        <v/>
      </c>
      <c r="AE695" s="6" t="str">
        <f t="shared" si="62"/>
        <v/>
      </c>
      <c r="AF695" s="6" t="str">
        <f t="shared" si="63"/>
        <v/>
      </c>
      <c r="AG695" s="6" t="str">
        <f t="shared" si="64"/>
        <v/>
      </c>
      <c r="AH695" s="6"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0"/>
        <v/>
      </c>
      <c r="AD696" s="6" t="str">
        <f t="shared" si="61"/>
        <v/>
      </c>
      <c r="AE696" s="6" t="str">
        <f t="shared" si="62"/>
        <v/>
      </c>
      <c r="AF696" s="6" t="str">
        <f t="shared" si="63"/>
        <v/>
      </c>
      <c r="AG696" s="6" t="str">
        <f t="shared" si="64"/>
        <v/>
      </c>
      <c r="AH696" s="6"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0"/>
        <v/>
      </c>
      <c r="AD697" s="6" t="str">
        <f t="shared" si="61"/>
        <v/>
      </c>
      <c r="AE697" s="6" t="str">
        <f t="shared" si="62"/>
        <v/>
      </c>
      <c r="AF697" s="6" t="str">
        <f t="shared" si="63"/>
        <v/>
      </c>
      <c r="AG697" s="6" t="str">
        <f t="shared" si="64"/>
        <v/>
      </c>
      <c r="AH697" s="6"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0"/>
        <v/>
      </c>
      <c r="AD698" s="6" t="str">
        <f t="shared" si="61"/>
        <v/>
      </c>
      <c r="AE698" s="6" t="str">
        <f t="shared" si="62"/>
        <v/>
      </c>
      <c r="AF698" s="6" t="str">
        <f t="shared" si="63"/>
        <v/>
      </c>
      <c r="AG698" s="6" t="str">
        <f t="shared" si="64"/>
        <v/>
      </c>
      <c r="AH698" s="6"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0"/>
        <v/>
      </c>
      <c r="AD699" s="6" t="str">
        <f t="shared" si="61"/>
        <v/>
      </c>
      <c r="AE699" s="6" t="str">
        <f t="shared" si="62"/>
        <v/>
      </c>
      <c r="AF699" s="6" t="str">
        <f t="shared" si="63"/>
        <v/>
      </c>
      <c r="AG699" s="6" t="str">
        <f t="shared" si="64"/>
        <v/>
      </c>
      <c r="AH699" s="6"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0"/>
        <v/>
      </c>
      <c r="AD700" s="6" t="str">
        <f t="shared" si="61"/>
        <v/>
      </c>
      <c r="AE700" s="6" t="str">
        <f t="shared" si="62"/>
        <v/>
      </c>
      <c r="AF700" s="6" t="str">
        <f t="shared" si="63"/>
        <v/>
      </c>
      <c r="AG700" s="6" t="str">
        <f t="shared" si="64"/>
        <v/>
      </c>
      <c r="AH700" s="6"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0"/>
        <v/>
      </c>
      <c r="AD701" s="6" t="str">
        <f t="shared" si="61"/>
        <v/>
      </c>
      <c r="AE701" s="6" t="str">
        <f t="shared" si="62"/>
        <v/>
      </c>
      <c r="AF701" s="6" t="str">
        <f t="shared" si="63"/>
        <v/>
      </c>
      <c r="AG701" s="6" t="str">
        <f t="shared" si="64"/>
        <v/>
      </c>
      <c r="AH701" s="6"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0"/>
        <v/>
      </c>
      <c r="AD702" s="6" t="str">
        <f t="shared" si="61"/>
        <v/>
      </c>
      <c r="AE702" s="6" t="str">
        <f t="shared" si="62"/>
        <v/>
      </c>
      <c r="AF702" s="6" t="str">
        <f t="shared" si="63"/>
        <v/>
      </c>
      <c r="AG702" s="6" t="str">
        <f t="shared" si="64"/>
        <v/>
      </c>
      <c r="AH702" s="6"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0"/>
        <v/>
      </c>
      <c r="AD703" s="6" t="str">
        <f t="shared" si="61"/>
        <v/>
      </c>
      <c r="AE703" s="6" t="str">
        <f t="shared" si="62"/>
        <v/>
      </c>
      <c r="AF703" s="6" t="str">
        <f t="shared" si="63"/>
        <v/>
      </c>
      <c r="AG703" s="6" t="str">
        <f t="shared" si="64"/>
        <v/>
      </c>
      <c r="AH703" s="6"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0"/>
        <v/>
      </c>
      <c r="AD704" s="6" t="str">
        <f t="shared" si="61"/>
        <v/>
      </c>
      <c r="AE704" s="6" t="str">
        <f t="shared" si="62"/>
        <v/>
      </c>
      <c r="AF704" s="6" t="str">
        <f t="shared" si="63"/>
        <v/>
      </c>
      <c r="AG704" s="6" t="str">
        <f t="shared" si="64"/>
        <v/>
      </c>
      <c r="AH704" s="6"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0"/>
        <v/>
      </c>
      <c r="AD705" s="6" t="str">
        <f t="shared" si="61"/>
        <v/>
      </c>
      <c r="AE705" s="6" t="str">
        <f t="shared" si="62"/>
        <v/>
      </c>
      <c r="AF705" s="6" t="str">
        <f t="shared" si="63"/>
        <v/>
      </c>
      <c r="AG705" s="6" t="str">
        <f t="shared" si="64"/>
        <v/>
      </c>
      <c r="AH705" s="6"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0"/>
        <v/>
      </c>
      <c r="AD706" s="6" t="str">
        <f t="shared" si="61"/>
        <v/>
      </c>
      <c r="AE706" s="6" t="str">
        <f t="shared" si="62"/>
        <v/>
      </c>
      <c r="AF706" s="6" t="str">
        <f t="shared" si="63"/>
        <v/>
      </c>
      <c r="AG706" s="6" t="str">
        <f t="shared" si="64"/>
        <v/>
      </c>
      <c r="AH706" s="6"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0"/>
        <v/>
      </c>
      <c r="AD707" s="6" t="str">
        <f t="shared" si="61"/>
        <v/>
      </c>
      <c r="AE707" s="6" t="str">
        <f t="shared" si="62"/>
        <v/>
      </c>
      <c r="AF707" s="6" t="str">
        <f t="shared" si="63"/>
        <v/>
      </c>
      <c r="AG707" s="6" t="str">
        <f t="shared" si="64"/>
        <v/>
      </c>
      <c r="AH707" s="6"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0"/>
        <v/>
      </c>
      <c r="AD708" s="6" t="str">
        <f t="shared" si="61"/>
        <v/>
      </c>
      <c r="AE708" s="6" t="str">
        <f t="shared" si="62"/>
        <v/>
      </c>
      <c r="AF708" s="6" t="str">
        <f t="shared" si="63"/>
        <v/>
      </c>
      <c r="AG708" s="6" t="str">
        <f t="shared" si="64"/>
        <v/>
      </c>
      <c r="AH708" s="6"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66">IF(COUNT(A709,L709,N709,P709,X709,Y709)&gt;0,AVERAGE(A709,L709,N709,P709,X709,Y709),"")</f>
        <v/>
      </c>
      <c r="AD709" s="6" t="str">
        <f t="shared" ref="AD709:AD772" si="67">IF(COUNT(B709,D709,M709,U709)&gt;0,AVERAGE(B709,D709,M709,U709),"")</f>
        <v/>
      </c>
      <c r="AE709" s="6" t="str">
        <f t="shared" ref="AE709:AE772" si="68">IF(COUNT(I709,T709,V709,W709)&gt;0,AVERAGE(I709,T709,V709,W709),"")</f>
        <v/>
      </c>
      <c r="AF709" s="6" t="str">
        <f t="shared" ref="AF709:AF772" si="69">IF(COUNT(H709,K709,Q709,S709)&gt;0,AVERAGE(H709,K709,Q709,S709),"")</f>
        <v/>
      </c>
      <c r="AG709" s="6" t="str">
        <f t="shared" ref="AG709:AG772" si="70">IF(COUNT(E709,F709,G709,R709)&gt;0,AVERAGE(E709,F709,G709,R709),"")</f>
        <v/>
      </c>
      <c r="AH709" s="6"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66"/>
        <v/>
      </c>
      <c r="AD740" s="6" t="str">
        <f t="shared" si="67"/>
        <v/>
      </c>
      <c r="AE740" s="6" t="str">
        <f t="shared" si="68"/>
        <v/>
      </c>
      <c r="AF740" s="6" t="str">
        <f t="shared" si="69"/>
        <v/>
      </c>
      <c r="AG740" s="6" t="str">
        <f t="shared" si="70"/>
        <v/>
      </c>
      <c r="AH740" s="6"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66"/>
        <v/>
      </c>
      <c r="AD741" s="6" t="str">
        <f t="shared" si="67"/>
        <v/>
      </c>
      <c r="AE741" s="6" t="str">
        <f t="shared" si="68"/>
        <v/>
      </c>
      <c r="AF741" s="6" t="str">
        <f t="shared" si="69"/>
        <v/>
      </c>
      <c r="AG741" s="6" t="str">
        <f t="shared" si="70"/>
        <v/>
      </c>
      <c r="AH741" s="6"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66"/>
        <v/>
      </c>
      <c r="AD742" s="6" t="str">
        <f t="shared" si="67"/>
        <v/>
      </c>
      <c r="AE742" s="6" t="str">
        <f t="shared" si="68"/>
        <v/>
      </c>
      <c r="AF742" s="6" t="str">
        <f t="shared" si="69"/>
        <v/>
      </c>
      <c r="AG742" s="6" t="str">
        <f t="shared" si="70"/>
        <v/>
      </c>
      <c r="AH742" s="6"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66"/>
        <v/>
      </c>
      <c r="AD743" s="6" t="str">
        <f t="shared" si="67"/>
        <v/>
      </c>
      <c r="AE743" s="6" t="str">
        <f t="shared" si="68"/>
        <v/>
      </c>
      <c r="AF743" s="6" t="str">
        <f t="shared" si="69"/>
        <v/>
      </c>
      <c r="AG743" s="6" t="str">
        <f t="shared" si="70"/>
        <v/>
      </c>
      <c r="AH743" s="6"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66"/>
        <v/>
      </c>
      <c r="AD744" s="6" t="str">
        <f t="shared" si="67"/>
        <v/>
      </c>
      <c r="AE744" s="6" t="str">
        <f t="shared" si="68"/>
        <v/>
      </c>
      <c r="AF744" s="6" t="str">
        <f t="shared" si="69"/>
        <v/>
      </c>
      <c r="AG744" s="6" t="str">
        <f t="shared" si="70"/>
        <v/>
      </c>
      <c r="AH744" s="6"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66"/>
        <v/>
      </c>
      <c r="AD745" s="6" t="str">
        <f t="shared" si="67"/>
        <v/>
      </c>
      <c r="AE745" s="6" t="str">
        <f t="shared" si="68"/>
        <v/>
      </c>
      <c r="AF745" s="6" t="str">
        <f t="shared" si="69"/>
        <v/>
      </c>
      <c r="AG745" s="6" t="str">
        <f t="shared" si="70"/>
        <v/>
      </c>
      <c r="AH745" s="6"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66"/>
        <v/>
      </c>
      <c r="AD746" s="6" t="str">
        <f t="shared" si="67"/>
        <v/>
      </c>
      <c r="AE746" s="6" t="str">
        <f t="shared" si="68"/>
        <v/>
      </c>
      <c r="AF746" s="6" t="str">
        <f t="shared" si="69"/>
        <v/>
      </c>
      <c r="AG746" s="6" t="str">
        <f t="shared" si="70"/>
        <v/>
      </c>
      <c r="AH746" s="6"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66"/>
        <v/>
      </c>
      <c r="AD747" s="6" t="str">
        <f t="shared" si="67"/>
        <v/>
      </c>
      <c r="AE747" s="6" t="str">
        <f t="shared" si="68"/>
        <v/>
      </c>
      <c r="AF747" s="6" t="str">
        <f t="shared" si="69"/>
        <v/>
      </c>
      <c r="AG747" s="6" t="str">
        <f t="shared" si="70"/>
        <v/>
      </c>
      <c r="AH747" s="6"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66"/>
        <v/>
      </c>
      <c r="AD748" s="6" t="str">
        <f t="shared" si="67"/>
        <v/>
      </c>
      <c r="AE748" s="6" t="str">
        <f t="shared" si="68"/>
        <v/>
      </c>
      <c r="AF748" s="6" t="str">
        <f t="shared" si="69"/>
        <v/>
      </c>
      <c r="AG748" s="6" t="str">
        <f t="shared" si="70"/>
        <v/>
      </c>
      <c r="AH748" s="6"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66"/>
        <v/>
      </c>
      <c r="AD749" s="6" t="str">
        <f t="shared" si="67"/>
        <v/>
      </c>
      <c r="AE749" s="6" t="str">
        <f t="shared" si="68"/>
        <v/>
      </c>
      <c r="AF749" s="6" t="str">
        <f t="shared" si="69"/>
        <v/>
      </c>
      <c r="AG749" s="6" t="str">
        <f t="shared" si="70"/>
        <v/>
      </c>
      <c r="AH749" s="6"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66"/>
        <v/>
      </c>
      <c r="AD750" s="6" t="str">
        <f t="shared" si="67"/>
        <v/>
      </c>
      <c r="AE750" s="6" t="str">
        <f t="shared" si="68"/>
        <v/>
      </c>
      <c r="AF750" s="6" t="str">
        <f t="shared" si="69"/>
        <v/>
      </c>
      <c r="AG750" s="6" t="str">
        <f t="shared" si="70"/>
        <v/>
      </c>
      <c r="AH750" s="6"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66"/>
        <v/>
      </c>
      <c r="AD751" s="6" t="str">
        <f t="shared" si="67"/>
        <v/>
      </c>
      <c r="AE751" s="6" t="str">
        <f t="shared" si="68"/>
        <v/>
      </c>
      <c r="AF751" s="6" t="str">
        <f t="shared" si="69"/>
        <v/>
      </c>
      <c r="AG751" s="6" t="str">
        <f t="shared" si="70"/>
        <v/>
      </c>
      <c r="AH751" s="6"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66"/>
        <v/>
      </c>
      <c r="AD752" s="6" t="str">
        <f t="shared" si="67"/>
        <v/>
      </c>
      <c r="AE752" s="6" t="str">
        <f t="shared" si="68"/>
        <v/>
      </c>
      <c r="AF752" s="6" t="str">
        <f t="shared" si="69"/>
        <v/>
      </c>
      <c r="AG752" s="6" t="str">
        <f t="shared" si="70"/>
        <v/>
      </c>
      <c r="AH752" s="6"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66"/>
        <v/>
      </c>
      <c r="AD753" s="6" t="str">
        <f t="shared" si="67"/>
        <v/>
      </c>
      <c r="AE753" s="6" t="str">
        <f t="shared" si="68"/>
        <v/>
      </c>
      <c r="AF753" s="6" t="str">
        <f t="shared" si="69"/>
        <v/>
      </c>
      <c r="AG753" s="6" t="str">
        <f t="shared" si="70"/>
        <v/>
      </c>
      <c r="AH753" s="6"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66"/>
        <v/>
      </c>
      <c r="AD754" s="6" t="str">
        <f t="shared" si="67"/>
        <v/>
      </c>
      <c r="AE754" s="6" t="str">
        <f t="shared" si="68"/>
        <v/>
      </c>
      <c r="AF754" s="6" t="str">
        <f t="shared" si="69"/>
        <v/>
      </c>
      <c r="AG754" s="6" t="str">
        <f t="shared" si="70"/>
        <v/>
      </c>
      <c r="AH754" s="6"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66"/>
        <v/>
      </c>
      <c r="AD755" s="6" t="str">
        <f t="shared" si="67"/>
        <v/>
      </c>
      <c r="AE755" s="6" t="str">
        <f t="shared" si="68"/>
        <v/>
      </c>
      <c r="AF755" s="6" t="str">
        <f t="shared" si="69"/>
        <v/>
      </c>
      <c r="AG755" s="6" t="str">
        <f t="shared" si="70"/>
        <v/>
      </c>
      <c r="AH755" s="6"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66"/>
        <v/>
      </c>
      <c r="AD756" s="6" t="str">
        <f t="shared" si="67"/>
        <v/>
      </c>
      <c r="AE756" s="6" t="str">
        <f t="shared" si="68"/>
        <v/>
      </c>
      <c r="AF756" s="6" t="str">
        <f t="shared" si="69"/>
        <v/>
      </c>
      <c r="AG756" s="6" t="str">
        <f t="shared" si="70"/>
        <v/>
      </c>
      <c r="AH756" s="6"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66"/>
        <v/>
      </c>
      <c r="AD757" s="6" t="str">
        <f t="shared" si="67"/>
        <v/>
      </c>
      <c r="AE757" s="6" t="str">
        <f t="shared" si="68"/>
        <v/>
      </c>
      <c r="AF757" s="6" t="str">
        <f t="shared" si="69"/>
        <v/>
      </c>
      <c r="AG757" s="6" t="str">
        <f t="shared" si="70"/>
        <v/>
      </c>
      <c r="AH757" s="6"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66"/>
        <v/>
      </c>
      <c r="AD758" s="6" t="str">
        <f t="shared" si="67"/>
        <v/>
      </c>
      <c r="AE758" s="6" t="str">
        <f t="shared" si="68"/>
        <v/>
      </c>
      <c r="AF758" s="6" t="str">
        <f t="shared" si="69"/>
        <v/>
      </c>
      <c r="AG758" s="6" t="str">
        <f t="shared" si="70"/>
        <v/>
      </c>
      <c r="AH758" s="6"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66"/>
        <v/>
      </c>
      <c r="AD759" s="6" t="str">
        <f t="shared" si="67"/>
        <v/>
      </c>
      <c r="AE759" s="6" t="str">
        <f t="shared" si="68"/>
        <v/>
      </c>
      <c r="AF759" s="6" t="str">
        <f t="shared" si="69"/>
        <v/>
      </c>
      <c r="AG759" s="6" t="str">
        <f t="shared" si="70"/>
        <v/>
      </c>
      <c r="AH759" s="6"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66"/>
        <v/>
      </c>
      <c r="AD760" s="6" t="str">
        <f t="shared" si="67"/>
        <v/>
      </c>
      <c r="AE760" s="6" t="str">
        <f t="shared" si="68"/>
        <v/>
      </c>
      <c r="AF760" s="6" t="str">
        <f t="shared" si="69"/>
        <v/>
      </c>
      <c r="AG760" s="6" t="str">
        <f t="shared" si="70"/>
        <v/>
      </c>
      <c r="AH760" s="6"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66"/>
        <v/>
      </c>
      <c r="AD761" s="6" t="str">
        <f t="shared" si="67"/>
        <v/>
      </c>
      <c r="AE761" s="6" t="str">
        <f t="shared" si="68"/>
        <v/>
      </c>
      <c r="AF761" s="6" t="str">
        <f t="shared" si="69"/>
        <v/>
      </c>
      <c r="AG761" s="6" t="str">
        <f t="shared" si="70"/>
        <v/>
      </c>
      <c r="AH761" s="6"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66"/>
        <v/>
      </c>
      <c r="AD762" s="6" t="str">
        <f t="shared" si="67"/>
        <v/>
      </c>
      <c r="AE762" s="6" t="str">
        <f t="shared" si="68"/>
        <v/>
      </c>
      <c r="AF762" s="6" t="str">
        <f t="shared" si="69"/>
        <v/>
      </c>
      <c r="AG762" s="6" t="str">
        <f t="shared" si="70"/>
        <v/>
      </c>
      <c r="AH762" s="6"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66"/>
        <v/>
      </c>
      <c r="AD763" s="6" t="str">
        <f t="shared" si="67"/>
        <v/>
      </c>
      <c r="AE763" s="6" t="str">
        <f t="shared" si="68"/>
        <v/>
      </c>
      <c r="AF763" s="6" t="str">
        <f t="shared" si="69"/>
        <v/>
      </c>
      <c r="AG763" s="6" t="str">
        <f t="shared" si="70"/>
        <v/>
      </c>
      <c r="AH763" s="6"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66"/>
        <v/>
      </c>
      <c r="AD764" s="6" t="str">
        <f t="shared" si="67"/>
        <v/>
      </c>
      <c r="AE764" s="6" t="str">
        <f t="shared" si="68"/>
        <v/>
      </c>
      <c r="AF764" s="6" t="str">
        <f t="shared" si="69"/>
        <v/>
      </c>
      <c r="AG764" s="6" t="str">
        <f t="shared" si="70"/>
        <v/>
      </c>
      <c r="AH764" s="6"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66"/>
        <v/>
      </c>
      <c r="AD765" s="6" t="str">
        <f t="shared" si="67"/>
        <v/>
      </c>
      <c r="AE765" s="6" t="str">
        <f t="shared" si="68"/>
        <v/>
      </c>
      <c r="AF765" s="6" t="str">
        <f t="shared" si="69"/>
        <v/>
      </c>
      <c r="AG765" s="6" t="str">
        <f t="shared" si="70"/>
        <v/>
      </c>
      <c r="AH765" s="6"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66"/>
        <v/>
      </c>
      <c r="AD766" s="6" t="str">
        <f t="shared" si="67"/>
        <v/>
      </c>
      <c r="AE766" s="6" t="str">
        <f t="shared" si="68"/>
        <v/>
      </c>
      <c r="AF766" s="6" t="str">
        <f t="shared" si="69"/>
        <v/>
      </c>
      <c r="AG766" s="6" t="str">
        <f t="shared" si="70"/>
        <v/>
      </c>
      <c r="AH766" s="6"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66"/>
        <v/>
      </c>
      <c r="AD767" s="6" t="str">
        <f t="shared" si="67"/>
        <v/>
      </c>
      <c r="AE767" s="6" t="str">
        <f t="shared" si="68"/>
        <v/>
      </c>
      <c r="AF767" s="6" t="str">
        <f t="shared" si="69"/>
        <v/>
      </c>
      <c r="AG767" s="6" t="str">
        <f t="shared" si="70"/>
        <v/>
      </c>
      <c r="AH767" s="6"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66"/>
        <v/>
      </c>
      <c r="AD768" s="6" t="str">
        <f t="shared" si="67"/>
        <v/>
      </c>
      <c r="AE768" s="6" t="str">
        <f t="shared" si="68"/>
        <v/>
      </c>
      <c r="AF768" s="6" t="str">
        <f t="shared" si="69"/>
        <v/>
      </c>
      <c r="AG768" s="6" t="str">
        <f t="shared" si="70"/>
        <v/>
      </c>
      <c r="AH768" s="6"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66"/>
        <v/>
      </c>
      <c r="AD769" s="6" t="str">
        <f t="shared" si="67"/>
        <v/>
      </c>
      <c r="AE769" s="6" t="str">
        <f t="shared" si="68"/>
        <v/>
      </c>
      <c r="AF769" s="6" t="str">
        <f t="shared" si="69"/>
        <v/>
      </c>
      <c r="AG769" s="6" t="str">
        <f t="shared" si="70"/>
        <v/>
      </c>
      <c r="AH769" s="6"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66"/>
        <v/>
      </c>
      <c r="AD770" s="6" t="str">
        <f t="shared" si="67"/>
        <v/>
      </c>
      <c r="AE770" s="6" t="str">
        <f t="shared" si="68"/>
        <v/>
      </c>
      <c r="AF770" s="6" t="str">
        <f t="shared" si="69"/>
        <v/>
      </c>
      <c r="AG770" s="6" t="str">
        <f t="shared" si="70"/>
        <v/>
      </c>
      <c r="AH770" s="6"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66"/>
        <v/>
      </c>
      <c r="AD771" s="6" t="str">
        <f t="shared" si="67"/>
        <v/>
      </c>
      <c r="AE771" s="6" t="str">
        <f t="shared" si="68"/>
        <v/>
      </c>
      <c r="AF771" s="6" t="str">
        <f t="shared" si="69"/>
        <v/>
      </c>
      <c r="AG771" s="6" t="str">
        <f t="shared" si="70"/>
        <v/>
      </c>
      <c r="AH771" s="6"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66"/>
        <v/>
      </c>
      <c r="AD772" s="6" t="str">
        <f t="shared" si="67"/>
        <v/>
      </c>
      <c r="AE772" s="6" t="str">
        <f t="shared" si="68"/>
        <v/>
      </c>
      <c r="AF772" s="6" t="str">
        <f t="shared" si="69"/>
        <v/>
      </c>
      <c r="AG772" s="6" t="str">
        <f t="shared" si="70"/>
        <v/>
      </c>
      <c r="AH772" s="6"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2">IF(COUNT(A773,L773,N773,P773,X773,Y773)&gt;0,AVERAGE(A773,L773,N773,P773,X773,Y773),"")</f>
        <v/>
      </c>
      <c r="AD773" s="6" t="str">
        <f t="shared" ref="AD773:AD836" si="73">IF(COUNT(B773,D773,M773,U773)&gt;0,AVERAGE(B773,D773,M773,U773),"")</f>
        <v/>
      </c>
      <c r="AE773" s="6" t="str">
        <f t="shared" ref="AE773:AE836" si="74">IF(COUNT(I773,T773,V773,W773)&gt;0,AVERAGE(I773,T773,V773,W773),"")</f>
        <v/>
      </c>
      <c r="AF773" s="6" t="str">
        <f t="shared" ref="AF773:AF836" si="75">IF(COUNT(H773,K773,Q773,S773)&gt;0,AVERAGE(H773,K773,Q773,S773),"")</f>
        <v/>
      </c>
      <c r="AG773" s="6" t="str">
        <f t="shared" ref="AG773:AG836" si="76">IF(COUNT(E773,F773,G773,R773)&gt;0,AVERAGE(E773,F773,G773,R773),"")</f>
        <v/>
      </c>
      <c r="AH773" s="6"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2"/>
        <v/>
      </c>
      <c r="AD804" s="6" t="str">
        <f t="shared" si="73"/>
        <v/>
      </c>
      <c r="AE804" s="6" t="str">
        <f t="shared" si="74"/>
        <v/>
      </c>
      <c r="AF804" s="6" t="str">
        <f t="shared" si="75"/>
        <v/>
      </c>
      <c r="AG804" s="6" t="str">
        <f t="shared" si="76"/>
        <v/>
      </c>
      <c r="AH804" s="6"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2"/>
        <v/>
      </c>
      <c r="AD805" s="6" t="str">
        <f t="shared" si="73"/>
        <v/>
      </c>
      <c r="AE805" s="6" t="str">
        <f t="shared" si="74"/>
        <v/>
      </c>
      <c r="AF805" s="6" t="str">
        <f t="shared" si="75"/>
        <v/>
      </c>
      <c r="AG805" s="6" t="str">
        <f t="shared" si="76"/>
        <v/>
      </c>
      <c r="AH805" s="6"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2"/>
        <v/>
      </c>
      <c r="AD806" s="6" t="str">
        <f t="shared" si="73"/>
        <v/>
      </c>
      <c r="AE806" s="6" t="str">
        <f t="shared" si="74"/>
        <v/>
      </c>
      <c r="AF806" s="6" t="str">
        <f t="shared" si="75"/>
        <v/>
      </c>
      <c r="AG806" s="6" t="str">
        <f t="shared" si="76"/>
        <v/>
      </c>
      <c r="AH806" s="6"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2"/>
        <v/>
      </c>
      <c r="AD807" s="6" t="str">
        <f t="shared" si="73"/>
        <v/>
      </c>
      <c r="AE807" s="6" t="str">
        <f t="shared" si="74"/>
        <v/>
      </c>
      <c r="AF807" s="6" t="str">
        <f t="shared" si="75"/>
        <v/>
      </c>
      <c r="AG807" s="6" t="str">
        <f t="shared" si="76"/>
        <v/>
      </c>
      <c r="AH807" s="6"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2"/>
        <v/>
      </c>
      <c r="AD808" s="6" t="str">
        <f t="shared" si="73"/>
        <v/>
      </c>
      <c r="AE808" s="6" t="str">
        <f t="shared" si="74"/>
        <v/>
      </c>
      <c r="AF808" s="6" t="str">
        <f t="shared" si="75"/>
        <v/>
      </c>
      <c r="AG808" s="6" t="str">
        <f t="shared" si="76"/>
        <v/>
      </c>
      <c r="AH808" s="6"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2"/>
        <v/>
      </c>
      <c r="AD809" s="6" t="str">
        <f t="shared" si="73"/>
        <v/>
      </c>
      <c r="AE809" s="6" t="str">
        <f t="shared" si="74"/>
        <v/>
      </c>
      <c r="AF809" s="6" t="str">
        <f t="shared" si="75"/>
        <v/>
      </c>
      <c r="AG809" s="6" t="str">
        <f t="shared" si="76"/>
        <v/>
      </c>
      <c r="AH809" s="6"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2"/>
        <v/>
      </c>
      <c r="AD810" s="6" t="str">
        <f t="shared" si="73"/>
        <v/>
      </c>
      <c r="AE810" s="6" t="str">
        <f t="shared" si="74"/>
        <v/>
      </c>
      <c r="AF810" s="6" t="str">
        <f t="shared" si="75"/>
        <v/>
      </c>
      <c r="AG810" s="6" t="str">
        <f t="shared" si="76"/>
        <v/>
      </c>
      <c r="AH810" s="6"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2"/>
        <v/>
      </c>
      <c r="AD811" s="6" t="str">
        <f t="shared" si="73"/>
        <v/>
      </c>
      <c r="AE811" s="6" t="str">
        <f t="shared" si="74"/>
        <v/>
      </c>
      <c r="AF811" s="6" t="str">
        <f t="shared" si="75"/>
        <v/>
      </c>
      <c r="AG811" s="6" t="str">
        <f t="shared" si="76"/>
        <v/>
      </c>
      <c r="AH811" s="6"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2"/>
        <v/>
      </c>
      <c r="AD812" s="6" t="str">
        <f t="shared" si="73"/>
        <v/>
      </c>
      <c r="AE812" s="6" t="str">
        <f t="shared" si="74"/>
        <v/>
      </c>
      <c r="AF812" s="6" t="str">
        <f t="shared" si="75"/>
        <v/>
      </c>
      <c r="AG812" s="6" t="str">
        <f t="shared" si="76"/>
        <v/>
      </c>
      <c r="AH812" s="6"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2"/>
        <v/>
      </c>
      <c r="AD813" s="6" t="str">
        <f t="shared" si="73"/>
        <v/>
      </c>
      <c r="AE813" s="6" t="str">
        <f t="shared" si="74"/>
        <v/>
      </c>
      <c r="AF813" s="6" t="str">
        <f t="shared" si="75"/>
        <v/>
      </c>
      <c r="AG813" s="6" t="str">
        <f t="shared" si="76"/>
        <v/>
      </c>
      <c r="AH813" s="6"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2"/>
        <v/>
      </c>
      <c r="AD814" s="6" t="str">
        <f t="shared" si="73"/>
        <v/>
      </c>
      <c r="AE814" s="6" t="str">
        <f t="shared" si="74"/>
        <v/>
      </c>
      <c r="AF814" s="6" t="str">
        <f t="shared" si="75"/>
        <v/>
      </c>
      <c r="AG814" s="6" t="str">
        <f t="shared" si="76"/>
        <v/>
      </c>
      <c r="AH814" s="6"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2"/>
        <v/>
      </c>
      <c r="AD815" s="6" t="str">
        <f t="shared" si="73"/>
        <v/>
      </c>
      <c r="AE815" s="6" t="str">
        <f t="shared" si="74"/>
        <v/>
      </c>
      <c r="AF815" s="6" t="str">
        <f t="shared" si="75"/>
        <v/>
      </c>
      <c r="AG815" s="6" t="str">
        <f t="shared" si="76"/>
        <v/>
      </c>
      <c r="AH815" s="6"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2"/>
        <v/>
      </c>
      <c r="AD816" s="6" t="str">
        <f t="shared" si="73"/>
        <v/>
      </c>
      <c r="AE816" s="6" t="str">
        <f t="shared" si="74"/>
        <v/>
      </c>
      <c r="AF816" s="6" t="str">
        <f t="shared" si="75"/>
        <v/>
      </c>
      <c r="AG816" s="6" t="str">
        <f t="shared" si="76"/>
        <v/>
      </c>
      <c r="AH816" s="6"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2"/>
        <v/>
      </c>
      <c r="AD817" s="6" t="str">
        <f t="shared" si="73"/>
        <v/>
      </c>
      <c r="AE817" s="6" t="str">
        <f t="shared" si="74"/>
        <v/>
      </c>
      <c r="AF817" s="6" t="str">
        <f t="shared" si="75"/>
        <v/>
      </c>
      <c r="AG817" s="6" t="str">
        <f t="shared" si="76"/>
        <v/>
      </c>
      <c r="AH817" s="6"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2"/>
        <v/>
      </c>
      <c r="AD818" s="6" t="str">
        <f t="shared" si="73"/>
        <v/>
      </c>
      <c r="AE818" s="6" t="str">
        <f t="shared" si="74"/>
        <v/>
      </c>
      <c r="AF818" s="6" t="str">
        <f t="shared" si="75"/>
        <v/>
      </c>
      <c r="AG818" s="6" t="str">
        <f t="shared" si="76"/>
        <v/>
      </c>
      <c r="AH818" s="6"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2"/>
        <v/>
      </c>
      <c r="AD819" s="6" t="str">
        <f t="shared" si="73"/>
        <v/>
      </c>
      <c r="AE819" s="6" t="str">
        <f t="shared" si="74"/>
        <v/>
      </c>
      <c r="AF819" s="6" t="str">
        <f t="shared" si="75"/>
        <v/>
      </c>
      <c r="AG819" s="6" t="str">
        <f t="shared" si="76"/>
        <v/>
      </c>
      <c r="AH819" s="6"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2"/>
        <v/>
      </c>
      <c r="AD820" s="6" t="str">
        <f t="shared" si="73"/>
        <v/>
      </c>
      <c r="AE820" s="6" t="str">
        <f t="shared" si="74"/>
        <v/>
      </c>
      <c r="AF820" s="6" t="str">
        <f t="shared" si="75"/>
        <v/>
      </c>
      <c r="AG820" s="6" t="str">
        <f t="shared" si="76"/>
        <v/>
      </c>
      <c r="AH820" s="6"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2"/>
        <v/>
      </c>
      <c r="AD821" s="6" t="str">
        <f t="shared" si="73"/>
        <v/>
      </c>
      <c r="AE821" s="6" t="str">
        <f t="shared" si="74"/>
        <v/>
      </c>
      <c r="AF821" s="6" t="str">
        <f t="shared" si="75"/>
        <v/>
      </c>
      <c r="AG821" s="6" t="str">
        <f t="shared" si="76"/>
        <v/>
      </c>
      <c r="AH821" s="6"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2"/>
        <v/>
      </c>
      <c r="AD822" s="6" t="str">
        <f t="shared" si="73"/>
        <v/>
      </c>
      <c r="AE822" s="6" t="str">
        <f t="shared" si="74"/>
        <v/>
      </c>
      <c r="AF822" s="6" t="str">
        <f t="shared" si="75"/>
        <v/>
      </c>
      <c r="AG822" s="6" t="str">
        <f t="shared" si="76"/>
        <v/>
      </c>
      <c r="AH822" s="6"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2"/>
        <v/>
      </c>
      <c r="AD823" s="6" t="str">
        <f t="shared" si="73"/>
        <v/>
      </c>
      <c r="AE823" s="6" t="str">
        <f t="shared" si="74"/>
        <v/>
      </c>
      <c r="AF823" s="6" t="str">
        <f t="shared" si="75"/>
        <v/>
      </c>
      <c r="AG823" s="6" t="str">
        <f t="shared" si="76"/>
        <v/>
      </c>
      <c r="AH823" s="6"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2"/>
        <v/>
      </c>
      <c r="AD824" s="6" t="str">
        <f t="shared" si="73"/>
        <v/>
      </c>
      <c r="AE824" s="6" t="str">
        <f t="shared" si="74"/>
        <v/>
      </c>
      <c r="AF824" s="6" t="str">
        <f t="shared" si="75"/>
        <v/>
      </c>
      <c r="AG824" s="6" t="str">
        <f t="shared" si="76"/>
        <v/>
      </c>
      <c r="AH824" s="6"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2"/>
        <v/>
      </c>
      <c r="AD825" s="6" t="str">
        <f t="shared" si="73"/>
        <v/>
      </c>
      <c r="AE825" s="6" t="str">
        <f t="shared" si="74"/>
        <v/>
      </c>
      <c r="AF825" s="6" t="str">
        <f t="shared" si="75"/>
        <v/>
      </c>
      <c r="AG825" s="6" t="str">
        <f t="shared" si="76"/>
        <v/>
      </c>
      <c r="AH825" s="6"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2"/>
        <v/>
      </c>
      <c r="AD826" s="6" t="str">
        <f t="shared" si="73"/>
        <v/>
      </c>
      <c r="AE826" s="6" t="str">
        <f t="shared" si="74"/>
        <v/>
      </c>
      <c r="AF826" s="6" t="str">
        <f t="shared" si="75"/>
        <v/>
      </c>
      <c r="AG826" s="6" t="str">
        <f t="shared" si="76"/>
        <v/>
      </c>
      <c r="AH826" s="6"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2"/>
        <v/>
      </c>
      <c r="AD827" s="6" t="str">
        <f t="shared" si="73"/>
        <v/>
      </c>
      <c r="AE827" s="6" t="str">
        <f t="shared" si="74"/>
        <v/>
      </c>
      <c r="AF827" s="6" t="str">
        <f t="shared" si="75"/>
        <v/>
      </c>
      <c r="AG827" s="6" t="str">
        <f t="shared" si="76"/>
        <v/>
      </c>
      <c r="AH827" s="6"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2"/>
        <v/>
      </c>
      <c r="AD828" s="6" t="str">
        <f t="shared" si="73"/>
        <v/>
      </c>
      <c r="AE828" s="6" t="str">
        <f t="shared" si="74"/>
        <v/>
      </c>
      <c r="AF828" s="6" t="str">
        <f t="shared" si="75"/>
        <v/>
      </c>
      <c r="AG828" s="6" t="str">
        <f t="shared" si="76"/>
        <v/>
      </c>
      <c r="AH828" s="6"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2"/>
        <v/>
      </c>
      <c r="AD829" s="6" t="str">
        <f t="shared" si="73"/>
        <v/>
      </c>
      <c r="AE829" s="6" t="str">
        <f t="shared" si="74"/>
        <v/>
      </c>
      <c r="AF829" s="6" t="str">
        <f t="shared" si="75"/>
        <v/>
      </c>
      <c r="AG829" s="6" t="str">
        <f t="shared" si="76"/>
        <v/>
      </c>
      <c r="AH829" s="6"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2"/>
        <v/>
      </c>
      <c r="AD830" s="6" t="str">
        <f t="shared" si="73"/>
        <v/>
      </c>
      <c r="AE830" s="6" t="str">
        <f t="shared" si="74"/>
        <v/>
      </c>
      <c r="AF830" s="6" t="str">
        <f t="shared" si="75"/>
        <v/>
      </c>
      <c r="AG830" s="6" t="str">
        <f t="shared" si="76"/>
        <v/>
      </c>
      <c r="AH830" s="6"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2"/>
        <v/>
      </c>
      <c r="AD831" s="6" t="str">
        <f t="shared" si="73"/>
        <v/>
      </c>
      <c r="AE831" s="6" t="str">
        <f t="shared" si="74"/>
        <v/>
      </c>
      <c r="AF831" s="6" t="str">
        <f t="shared" si="75"/>
        <v/>
      </c>
      <c r="AG831" s="6" t="str">
        <f t="shared" si="76"/>
        <v/>
      </c>
      <c r="AH831" s="6"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2"/>
        <v/>
      </c>
      <c r="AD832" s="6" t="str">
        <f t="shared" si="73"/>
        <v/>
      </c>
      <c r="AE832" s="6" t="str">
        <f t="shared" si="74"/>
        <v/>
      </c>
      <c r="AF832" s="6" t="str">
        <f t="shared" si="75"/>
        <v/>
      </c>
      <c r="AG832" s="6" t="str">
        <f t="shared" si="76"/>
        <v/>
      </c>
      <c r="AH832" s="6"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2"/>
        <v/>
      </c>
      <c r="AD833" s="6" t="str">
        <f t="shared" si="73"/>
        <v/>
      </c>
      <c r="AE833" s="6" t="str">
        <f t="shared" si="74"/>
        <v/>
      </c>
      <c r="AF833" s="6" t="str">
        <f t="shared" si="75"/>
        <v/>
      </c>
      <c r="AG833" s="6" t="str">
        <f t="shared" si="76"/>
        <v/>
      </c>
      <c r="AH833" s="6"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2"/>
        <v/>
      </c>
      <c r="AD834" s="6" t="str">
        <f t="shared" si="73"/>
        <v/>
      </c>
      <c r="AE834" s="6" t="str">
        <f t="shared" si="74"/>
        <v/>
      </c>
      <c r="AF834" s="6" t="str">
        <f t="shared" si="75"/>
        <v/>
      </c>
      <c r="AG834" s="6" t="str">
        <f t="shared" si="76"/>
        <v/>
      </c>
      <c r="AH834" s="6"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2"/>
        <v/>
      </c>
      <c r="AD835" s="6" t="str">
        <f t="shared" si="73"/>
        <v/>
      </c>
      <c r="AE835" s="6" t="str">
        <f t="shared" si="74"/>
        <v/>
      </c>
      <c r="AF835" s="6" t="str">
        <f t="shared" si="75"/>
        <v/>
      </c>
      <c r="AG835" s="6" t="str">
        <f t="shared" si="76"/>
        <v/>
      </c>
      <c r="AH835" s="6"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2"/>
        <v/>
      </c>
      <c r="AD836" s="6" t="str">
        <f t="shared" si="73"/>
        <v/>
      </c>
      <c r="AE836" s="6" t="str">
        <f t="shared" si="74"/>
        <v/>
      </c>
      <c r="AF836" s="6" t="str">
        <f t="shared" si="75"/>
        <v/>
      </c>
      <c r="AG836" s="6" t="str">
        <f t="shared" si="76"/>
        <v/>
      </c>
      <c r="AH836" s="6"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78">IF(COUNT(A837,L837,N837,P837,X837,Y837)&gt;0,AVERAGE(A837,L837,N837,P837,X837,Y837),"")</f>
        <v/>
      </c>
      <c r="AD837" s="6" t="str">
        <f t="shared" ref="AD837:AD900" si="79">IF(COUNT(B837,D837,M837,U837)&gt;0,AVERAGE(B837,D837,M837,U837),"")</f>
        <v/>
      </c>
      <c r="AE837" s="6" t="str">
        <f t="shared" ref="AE837:AE900" si="80">IF(COUNT(I837,T837,V837,W837)&gt;0,AVERAGE(I837,T837,V837,W837),"")</f>
        <v/>
      </c>
      <c r="AF837" s="6" t="str">
        <f t="shared" ref="AF837:AF900" si="81">IF(COUNT(H837,K837,Q837,S837)&gt;0,AVERAGE(H837,K837,Q837,S837),"")</f>
        <v/>
      </c>
      <c r="AG837" s="6" t="str">
        <f t="shared" ref="AG837:AG900" si="82">IF(COUNT(E837,F837,G837,R837)&gt;0,AVERAGE(E837,F837,G837,R837),"")</f>
        <v/>
      </c>
      <c r="AH837" s="6"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78"/>
        <v/>
      </c>
      <c r="AD868" s="6" t="str">
        <f t="shared" si="79"/>
        <v/>
      </c>
      <c r="AE868" s="6" t="str">
        <f t="shared" si="80"/>
        <v/>
      </c>
      <c r="AF868" s="6" t="str">
        <f t="shared" si="81"/>
        <v/>
      </c>
      <c r="AG868" s="6" t="str">
        <f t="shared" si="82"/>
        <v/>
      </c>
      <c r="AH868" s="6"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78"/>
        <v/>
      </c>
      <c r="AD869" s="6" t="str">
        <f t="shared" si="79"/>
        <v/>
      </c>
      <c r="AE869" s="6" t="str">
        <f t="shared" si="80"/>
        <v/>
      </c>
      <c r="AF869" s="6" t="str">
        <f t="shared" si="81"/>
        <v/>
      </c>
      <c r="AG869" s="6" t="str">
        <f t="shared" si="82"/>
        <v/>
      </c>
      <c r="AH869" s="6"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78"/>
        <v/>
      </c>
      <c r="AD870" s="6" t="str">
        <f t="shared" si="79"/>
        <v/>
      </c>
      <c r="AE870" s="6" t="str">
        <f t="shared" si="80"/>
        <v/>
      </c>
      <c r="AF870" s="6" t="str">
        <f t="shared" si="81"/>
        <v/>
      </c>
      <c r="AG870" s="6" t="str">
        <f t="shared" si="82"/>
        <v/>
      </c>
      <c r="AH870" s="6"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78"/>
        <v/>
      </c>
      <c r="AD871" s="6" t="str">
        <f t="shared" si="79"/>
        <v/>
      </c>
      <c r="AE871" s="6" t="str">
        <f t="shared" si="80"/>
        <v/>
      </c>
      <c r="AF871" s="6" t="str">
        <f t="shared" si="81"/>
        <v/>
      </c>
      <c r="AG871" s="6" t="str">
        <f t="shared" si="82"/>
        <v/>
      </c>
      <c r="AH871" s="6"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78"/>
        <v/>
      </c>
      <c r="AD872" s="6" t="str">
        <f t="shared" si="79"/>
        <v/>
      </c>
      <c r="AE872" s="6" t="str">
        <f t="shared" si="80"/>
        <v/>
      </c>
      <c r="AF872" s="6" t="str">
        <f t="shared" si="81"/>
        <v/>
      </c>
      <c r="AG872" s="6" t="str">
        <f t="shared" si="82"/>
        <v/>
      </c>
      <c r="AH872" s="6"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78"/>
        <v/>
      </c>
      <c r="AD873" s="6" t="str">
        <f t="shared" si="79"/>
        <v/>
      </c>
      <c r="AE873" s="6" t="str">
        <f t="shared" si="80"/>
        <v/>
      </c>
      <c r="AF873" s="6" t="str">
        <f t="shared" si="81"/>
        <v/>
      </c>
      <c r="AG873" s="6" t="str">
        <f t="shared" si="82"/>
        <v/>
      </c>
      <c r="AH873" s="6"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78"/>
        <v/>
      </c>
      <c r="AD874" s="6" t="str">
        <f t="shared" si="79"/>
        <v/>
      </c>
      <c r="AE874" s="6" t="str">
        <f t="shared" si="80"/>
        <v/>
      </c>
      <c r="AF874" s="6" t="str">
        <f t="shared" si="81"/>
        <v/>
      </c>
      <c r="AG874" s="6" t="str">
        <f t="shared" si="82"/>
        <v/>
      </c>
      <c r="AH874" s="6"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78"/>
        <v/>
      </c>
      <c r="AD875" s="6" t="str">
        <f t="shared" si="79"/>
        <v/>
      </c>
      <c r="AE875" s="6" t="str">
        <f t="shared" si="80"/>
        <v/>
      </c>
      <c r="AF875" s="6" t="str">
        <f t="shared" si="81"/>
        <v/>
      </c>
      <c r="AG875" s="6" t="str">
        <f t="shared" si="82"/>
        <v/>
      </c>
      <c r="AH875" s="6"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78"/>
        <v/>
      </c>
      <c r="AD876" s="6" t="str">
        <f t="shared" si="79"/>
        <v/>
      </c>
      <c r="AE876" s="6" t="str">
        <f t="shared" si="80"/>
        <v/>
      </c>
      <c r="AF876" s="6" t="str">
        <f t="shared" si="81"/>
        <v/>
      </c>
      <c r="AG876" s="6" t="str">
        <f t="shared" si="82"/>
        <v/>
      </c>
      <c r="AH876" s="6"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78"/>
        <v/>
      </c>
      <c r="AD877" s="6" t="str">
        <f t="shared" si="79"/>
        <v/>
      </c>
      <c r="AE877" s="6" t="str">
        <f t="shared" si="80"/>
        <v/>
      </c>
      <c r="AF877" s="6" t="str">
        <f t="shared" si="81"/>
        <v/>
      </c>
      <c r="AG877" s="6" t="str">
        <f t="shared" si="82"/>
        <v/>
      </c>
      <c r="AH877" s="6"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78"/>
        <v/>
      </c>
      <c r="AD878" s="6" t="str">
        <f t="shared" si="79"/>
        <v/>
      </c>
      <c r="AE878" s="6" t="str">
        <f t="shared" si="80"/>
        <v/>
      </c>
      <c r="AF878" s="6" t="str">
        <f t="shared" si="81"/>
        <v/>
      </c>
      <c r="AG878" s="6" t="str">
        <f t="shared" si="82"/>
        <v/>
      </c>
      <c r="AH878" s="6"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78"/>
        <v/>
      </c>
      <c r="AD879" s="6" t="str">
        <f t="shared" si="79"/>
        <v/>
      </c>
      <c r="AE879" s="6" t="str">
        <f t="shared" si="80"/>
        <v/>
      </c>
      <c r="AF879" s="6" t="str">
        <f t="shared" si="81"/>
        <v/>
      </c>
      <c r="AG879" s="6" t="str">
        <f t="shared" si="82"/>
        <v/>
      </c>
      <c r="AH879" s="6"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78"/>
        <v/>
      </c>
      <c r="AD880" s="6" t="str">
        <f t="shared" si="79"/>
        <v/>
      </c>
      <c r="AE880" s="6" t="str">
        <f t="shared" si="80"/>
        <v/>
      </c>
      <c r="AF880" s="6" t="str">
        <f t="shared" si="81"/>
        <v/>
      </c>
      <c r="AG880" s="6" t="str">
        <f t="shared" si="82"/>
        <v/>
      </c>
      <c r="AH880" s="6"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78"/>
        <v/>
      </c>
      <c r="AD881" s="6" t="str">
        <f t="shared" si="79"/>
        <v/>
      </c>
      <c r="AE881" s="6" t="str">
        <f t="shared" si="80"/>
        <v/>
      </c>
      <c r="AF881" s="6" t="str">
        <f t="shared" si="81"/>
        <v/>
      </c>
      <c r="AG881" s="6" t="str">
        <f t="shared" si="82"/>
        <v/>
      </c>
      <c r="AH881" s="6"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78"/>
        <v/>
      </c>
      <c r="AD882" s="6" t="str">
        <f t="shared" si="79"/>
        <v/>
      </c>
      <c r="AE882" s="6" t="str">
        <f t="shared" si="80"/>
        <v/>
      </c>
      <c r="AF882" s="6" t="str">
        <f t="shared" si="81"/>
        <v/>
      </c>
      <c r="AG882" s="6" t="str">
        <f t="shared" si="82"/>
        <v/>
      </c>
      <c r="AH882" s="6"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78"/>
        <v/>
      </c>
      <c r="AD883" s="6" t="str">
        <f t="shared" si="79"/>
        <v/>
      </c>
      <c r="AE883" s="6" t="str">
        <f t="shared" si="80"/>
        <v/>
      </c>
      <c r="AF883" s="6" t="str">
        <f t="shared" si="81"/>
        <v/>
      </c>
      <c r="AG883" s="6" t="str">
        <f t="shared" si="82"/>
        <v/>
      </c>
      <c r="AH883" s="6"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78"/>
        <v/>
      </c>
      <c r="AD884" s="6" t="str">
        <f t="shared" si="79"/>
        <v/>
      </c>
      <c r="AE884" s="6" t="str">
        <f t="shared" si="80"/>
        <v/>
      </c>
      <c r="AF884" s="6" t="str">
        <f t="shared" si="81"/>
        <v/>
      </c>
      <c r="AG884" s="6" t="str">
        <f t="shared" si="82"/>
        <v/>
      </c>
      <c r="AH884" s="6"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78"/>
        <v/>
      </c>
      <c r="AD885" s="6" t="str">
        <f t="shared" si="79"/>
        <v/>
      </c>
      <c r="AE885" s="6" t="str">
        <f t="shared" si="80"/>
        <v/>
      </c>
      <c r="AF885" s="6" t="str">
        <f t="shared" si="81"/>
        <v/>
      </c>
      <c r="AG885" s="6" t="str">
        <f t="shared" si="82"/>
        <v/>
      </c>
      <c r="AH885" s="6"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78"/>
        <v/>
      </c>
      <c r="AD886" s="6" t="str">
        <f t="shared" si="79"/>
        <v/>
      </c>
      <c r="AE886" s="6" t="str">
        <f t="shared" si="80"/>
        <v/>
      </c>
      <c r="AF886" s="6" t="str">
        <f t="shared" si="81"/>
        <v/>
      </c>
      <c r="AG886" s="6" t="str">
        <f t="shared" si="82"/>
        <v/>
      </c>
      <c r="AH886" s="6"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78"/>
        <v/>
      </c>
      <c r="AD887" s="6" t="str">
        <f t="shared" si="79"/>
        <v/>
      </c>
      <c r="AE887" s="6" t="str">
        <f t="shared" si="80"/>
        <v/>
      </c>
      <c r="AF887" s="6" t="str">
        <f t="shared" si="81"/>
        <v/>
      </c>
      <c r="AG887" s="6" t="str">
        <f t="shared" si="82"/>
        <v/>
      </c>
      <c r="AH887" s="6"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78"/>
        <v/>
      </c>
      <c r="AD888" s="6" t="str">
        <f t="shared" si="79"/>
        <v/>
      </c>
      <c r="AE888" s="6" t="str">
        <f t="shared" si="80"/>
        <v/>
      </c>
      <c r="AF888" s="6" t="str">
        <f t="shared" si="81"/>
        <v/>
      </c>
      <c r="AG888" s="6" t="str">
        <f t="shared" si="82"/>
        <v/>
      </c>
      <c r="AH888" s="6"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78"/>
        <v/>
      </c>
      <c r="AD889" s="6" t="str">
        <f t="shared" si="79"/>
        <v/>
      </c>
      <c r="AE889" s="6" t="str">
        <f t="shared" si="80"/>
        <v/>
      </c>
      <c r="AF889" s="6" t="str">
        <f t="shared" si="81"/>
        <v/>
      </c>
      <c r="AG889" s="6" t="str">
        <f t="shared" si="82"/>
        <v/>
      </c>
      <c r="AH889" s="6"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78"/>
        <v/>
      </c>
      <c r="AD890" s="6" t="str">
        <f t="shared" si="79"/>
        <v/>
      </c>
      <c r="AE890" s="6" t="str">
        <f t="shared" si="80"/>
        <v/>
      </c>
      <c r="AF890" s="6" t="str">
        <f t="shared" si="81"/>
        <v/>
      </c>
      <c r="AG890" s="6" t="str">
        <f t="shared" si="82"/>
        <v/>
      </c>
      <c r="AH890" s="6"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78"/>
        <v/>
      </c>
      <c r="AD891" s="6" t="str">
        <f t="shared" si="79"/>
        <v/>
      </c>
      <c r="AE891" s="6" t="str">
        <f t="shared" si="80"/>
        <v/>
      </c>
      <c r="AF891" s="6" t="str">
        <f t="shared" si="81"/>
        <v/>
      </c>
      <c r="AG891" s="6" t="str">
        <f t="shared" si="82"/>
        <v/>
      </c>
      <c r="AH891" s="6"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78"/>
        <v/>
      </c>
      <c r="AD892" s="6" t="str">
        <f t="shared" si="79"/>
        <v/>
      </c>
      <c r="AE892" s="6" t="str">
        <f t="shared" si="80"/>
        <v/>
      </c>
      <c r="AF892" s="6" t="str">
        <f t="shared" si="81"/>
        <v/>
      </c>
      <c r="AG892" s="6" t="str">
        <f t="shared" si="82"/>
        <v/>
      </c>
      <c r="AH892" s="6"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78"/>
        <v/>
      </c>
      <c r="AD893" s="6" t="str">
        <f t="shared" si="79"/>
        <v/>
      </c>
      <c r="AE893" s="6" t="str">
        <f t="shared" si="80"/>
        <v/>
      </c>
      <c r="AF893" s="6" t="str">
        <f t="shared" si="81"/>
        <v/>
      </c>
      <c r="AG893" s="6" t="str">
        <f t="shared" si="82"/>
        <v/>
      </c>
      <c r="AH893" s="6"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78"/>
        <v/>
      </c>
      <c r="AD894" s="6" t="str">
        <f t="shared" si="79"/>
        <v/>
      </c>
      <c r="AE894" s="6" t="str">
        <f t="shared" si="80"/>
        <v/>
      </c>
      <c r="AF894" s="6" t="str">
        <f t="shared" si="81"/>
        <v/>
      </c>
      <c r="AG894" s="6" t="str">
        <f t="shared" si="82"/>
        <v/>
      </c>
      <c r="AH894" s="6"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78"/>
        <v/>
      </c>
      <c r="AD895" s="6" t="str">
        <f t="shared" si="79"/>
        <v/>
      </c>
      <c r="AE895" s="6" t="str">
        <f t="shared" si="80"/>
        <v/>
      </c>
      <c r="AF895" s="6" t="str">
        <f t="shared" si="81"/>
        <v/>
      </c>
      <c r="AG895" s="6" t="str">
        <f t="shared" si="82"/>
        <v/>
      </c>
      <c r="AH895" s="6"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78"/>
        <v/>
      </c>
      <c r="AD896" s="6" t="str">
        <f t="shared" si="79"/>
        <v/>
      </c>
      <c r="AE896" s="6" t="str">
        <f t="shared" si="80"/>
        <v/>
      </c>
      <c r="AF896" s="6" t="str">
        <f t="shared" si="81"/>
        <v/>
      </c>
      <c r="AG896" s="6" t="str">
        <f t="shared" si="82"/>
        <v/>
      </c>
      <c r="AH896" s="6"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78"/>
        <v/>
      </c>
      <c r="AD897" s="6" t="str">
        <f t="shared" si="79"/>
        <v/>
      </c>
      <c r="AE897" s="6" t="str">
        <f t="shared" si="80"/>
        <v/>
      </c>
      <c r="AF897" s="6" t="str">
        <f t="shared" si="81"/>
        <v/>
      </c>
      <c r="AG897" s="6" t="str">
        <f t="shared" si="82"/>
        <v/>
      </c>
      <c r="AH897" s="6"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78"/>
        <v/>
      </c>
      <c r="AD898" s="6" t="str">
        <f t="shared" si="79"/>
        <v/>
      </c>
      <c r="AE898" s="6" t="str">
        <f t="shared" si="80"/>
        <v/>
      </c>
      <c r="AF898" s="6" t="str">
        <f t="shared" si="81"/>
        <v/>
      </c>
      <c r="AG898" s="6" t="str">
        <f t="shared" si="82"/>
        <v/>
      </c>
      <c r="AH898" s="6"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78"/>
        <v/>
      </c>
      <c r="AD899" s="6" t="str">
        <f t="shared" si="79"/>
        <v/>
      </c>
      <c r="AE899" s="6" t="str">
        <f t="shared" si="80"/>
        <v/>
      </c>
      <c r="AF899" s="6" t="str">
        <f t="shared" si="81"/>
        <v/>
      </c>
      <c r="AG899" s="6" t="str">
        <f t="shared" si="82"/>
        <v/>
      </c>
      <c r="AH899" s="6"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78"/>
        <v/>
      </c>
      <c r="AD900" s="6" t="str">
        <f t="shared" si="79"/>
        <v/>
      </c>
      <c r="AE900" s="6" t="str">
        <f t="shared" si="80"/>
        <v/>
      </c>
      <c r="AF900" s="6" t="str">
        <f t="shared" si="81"/>
        <v/>
      </c>
      <c r="AG900" s="6" t="str">
        <f t="shared" si="82"/>
        <v/>
      </c>
      <c r="AH900" s="6"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84">IF(COUNT(A901,L901,N901,P901,X901,Y901)&gt;0,AVERAGE(A901,L901,N901,P901,X901,Y901),"")</f>
        <v/>
      </c>
      <c r="AD901" s="6" t="str">
        <f t="shared" ref="AD901:AD964" si="85">IF(COUNT(B901,D901,M901,U901)&gt;0,AVERAGE(B901,D901,M901,U901),"")</f>
        <v/>
      </c>
      <c r="AE901" s="6" t="str">
        <f t="shared" ref="AE901:AE964" si="86">IF(COUNT(I901,T901,V901,W901)&gt;0,AVERAGE(I901,T901,V901,W901),"")</f>
        <v/>
      </c>
      <c r="AF901" s="6" t="str">
        <f t="shared" ref="AF901:AF964" si="87">IF(COUNT(H901,K901,Q901,S901)&gt;0,AVERAGE(H901,K901,Q901,S901),"")</f>
        <v/>
      </c>
      <c r="AG901" s="6" t="str">
        <f t="shared" ref="AG901:AG964" si="88">IF(COUNT(E901,F901,G901,R901)&gt;0,AVERAGE(E901,F901,G901,R901),"")</f>
        <v/>
      </c>
      <c r="AH901" s="6"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84"/>
        <v/>
      </c>
      <c r="AD904" s="6" t="str">
        <f t="shared" si="85"/>
        <v/>
      </c>
      <c r="AE904" s="6" t="str">
        <f t="shared" si="86"/>
        <v/>
      </c>
      <c r="AF904" s="6" t="str">
        <f t="shared" si="87"/>
        <v/>
      </c>
      <c r="AG904" s="6" t="str">
        <f t="shared" si="88"/>
        <v/>
      </c>
      <c r="AH904" s="6"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84"/>
        <v/>
      </c>
      <c r="AD905" s="6" t="str">
        <f t="shared" si="85"/>
        <v/>
      </c>
      <c r="AE905" s="6" t="str">
        <f t="shared" si="86"/>
        <v/>
      </c>
      <c r="AF905" s="6" t="str">
        <f t="shared" si="87"/>
        <v/>
      </c>
      <c r="AG905" s="6" t="str">
        <f t="shared" si="88"/>
        <v/>
      </c>
      <c r="AH905" s="6"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84"/>
        <v/>
      </c>
      <c r="AD906" s="6" t="str">
        <f t="shared" si="85"/>
        <v/>
      </c>
      <c r="AE906" s="6" t="str">
        <f t="shared" si="86"/>
        <v/>
      </c>
      <c r="AF906" s="6" t="str">
        <f t="shared" si="87"/>
        <v/>
      </c>
      <c r="AG906" s="6" t="str">
        <f t="shared" si="88"/>
        <v/>
      </c>
      <c r="AH906" s="6"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84"/>
        <v/>
      </c>
      <c r="AD907" s="6" t="str">
        <f t="shared" si="85"/>
        <v/>
      </c>
      <c r="AE907" s="6" t="str">
        <f t="shared" si="86"/>
        <v/>
      </c>
      <c r="AF907" s="6" t="str">
        <f t="shared" si="87"/>
        <v/>
      </c>
      <c r="AG907" s="6" t="str">
        <f t="shared" si="88"/>
        <v/>
      </c>
      <c r="AH907" s="6"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84"/>
        <v/>
      </c>
      <c r="AD908" s="6" t="str">
        <f t="shared" si="85"/>
        <v/>
      </c>
      <c r="AE908" s="6" t="str">
        <f t="shared" si="86"/>
        <v/>
      </c>
      <c r="AF908" s="6" t="str">
        <f t="shared" si="87"/>
        <v/>
      </c>
      <c r="AG908" s="6" t="str">
        <f t="shared" si="88"/>
        <v/>
      </c>
      <c r="AH908" s="6"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84"/>
        <v/>
      </c>
      <c r="AD909" s="6" t="str">
        <f t="shared" si="85"/>
        <v/>
      </c>
      <c r="AE909" s="6" t="str">
        <f t="shared" si="86"/>
        <v/>
      </c>
      <c r="AF909" s="6" t="str">
        <f t="shared" si="87"/>
        <v/>
      </c>
      <c r="AG909" s="6" t="str">
        <f t="shared" si="88"/>
        <v/>
      </c>
      <c r="AH909" s="6"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84"/>
        <v/>
      </c>
      <c r="AD910" s="6" t="str">
        <f t="shared" si="85"/>
        <v/>
      </c>
      <c r="AE910" s="6" t="str">
        <f t="shared" si="86"/>
        <v/>
      </c>
      <c r="AF910" s="6" t="str">
        <f t="shared" si="87"/>
        <v/>
      </c>
      <c r="AG910" s="6" t="str">
        <f t="shared" si="88"/>
        <v/>
      </c>
      <c r="AH910" s="6"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84"/>
        <v/>
      </c>
      <c r="AD911" s="6" t="str">
        <f t="shared" si="85"/>
        <v/>
      </c>
      <c r="AE911" s="6" t="str">
        <f t="shared" si="86"/>
        <v/>
      </c>
      <c r="AF911" s="6" t="str">
        <f t="shared" si="87"/>
        <v/>
      </c>
      <c r="AG911" s="6" t="str">
        <f t="shared" si="88"/>
        <v/>
      </c>
      <c r="AH911" s="6"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84"/>
        <v/>
      </c>
      <c r="AD912" s="6" t="str">
        <f t="shared" si="85"/>
        <v/>
      </c>
      <c r="AE912" s="6" t="str">
        <f t="shared" si="86"/>
        <v/>
      </c>
      <c r="AF912" s="6" t="str">
        <f t="shared" si="87"/>
        <v/>
      </c>
      <c r="AG912" s="6" t="str">
        <f t="shared" si="88"/>
        <v/>
      </c>
      <c r="AH912" s="6"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84"/>
        <v/>
      </c>
      <c r="AD913" s="6" t="str">
        <f t="shared" si="85"/>
        <v/>
      </c>
      <c r="AE913" s="6" t="str">
        <f t="shared" si="86"/>
        <v/>
      </c>
      <c r="AF913" s="6" t="str">
        <f t="shared" si="87"/>
        <v/>
      </c>
      <c r="AG913" s="6" t="str">
        <f t="shared" si="88"/>
        <v/>
      </c>
      <c r="AH913" s="6"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84"/>
        <v/>
      </c>
      <c r="AD914" s="6" t="str">
        <f t="shared" si="85"/>
        <v/>
      </c>
      <c r="AE914" s="6" t="str">
        <f t="shared" si="86"/>
        <v/>
      </c>
      <c r="AF914" s="6" t="str">
        <f t="shared" si="87"/>
        <v/>
      </c>
      <c r="AG914" s="6" t="str">
        <f t="shared" si="88"/>
        <v/>
      </c>
      <c r="AH914" s="6"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84"/>
        <v/>
      </c>
      <c r="AD915" s="6" t="str">
        <f t="shared" si="85"/>
        <v/>
      </c>
      <c r="AE915" s="6" t="str">
        <f t="shared" si="86"/>
        <v/>
      </c>
      <c r="AF915" s="6" t="str">
        <f t="shared" si="87"/>
        <v/>
      </c>
      <c r="AG915" s="6" t="str">
        <f t="shared" si="88"/>
        <v/>
      </c>
      <c r="AH915" s="6"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84"/>
        <v/>
      </c>
      <c r="AD916" s="6" t="str">
        <f t="shared" si="85"/>
        <v/>
      </c>
      <c r="AE916" s="6" t="str">
        <f t="shared" si="86"/>
        <v/>
      </c>
      <c r="AF916" s="6" t="str">
        <f t="shared" si="87"/>
        <v/>
      </c>
      <c r="AG916" s="6" t="str">
        <f t="shared" si="88"/>
        <v/>
      </c>
      <c r="AH916" s="6"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84"/>
        <v/>
      </c>
      <c r="AD917" s="6" t="str">
        <f t="shared" si="85"/>
        <v/>
      </c>
      <c r="AE917" s="6" t="str">
        <f t="shared" si="86"/>
        <v/>
      </c>
      <c r="AF917" s="6" t="str">
        <f t="shared" si="87"/>
        <v/>
      </c>
      <c r="AG917" s="6" t="str">
        <f t="shared" si="88"/>
        <v/>
      </c>
      <c r="AH917" s="6"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84"/>
        <v/>
      </c>
      <c r="AD918" s="6" t="str">
        <f t="shared" si="85"/>
        <v/>
      </c>
      <c r="AE918" s="6" t="str">
        <f t="shared" si="86"/>
        <v/>
      </c>
      <c r="AF918" s="6" t="str">
        <f t="shared" si="87"/>
        <v/>
      </c>
      <c r="AG918" s="6" t="str">
        <f t="shared" si="88"/>
        <v/>
      </c>
      <c r="AH918" s="6"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84"/>
        <v/>
      </c>
      <c r="AD919" s="6" t="str">
        <f t="shared" si="85"/>
        <v/>
      </c>
      <c r="AE919" s="6" t="str">
        <f t="shared" si="86"/>
        <v/>
      </c>
      <c r="AF919" s="6" t="str">
        <f t="shared" si="87"/>
        <v/>
      </c>
      <c r="AG919" s="6" t="str">
        <f t="shared" si="88"/>
        <v/>
      </c>
      <c r="AH919" s="6"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84"/>
        <v/>
      </c>
      <c r="AD920" s="6" t="str">
        <f t="shared" si="85"/>
        <v/>
      </c>
      <c r="AE920" s="6" t="str">
        <f t="shared" si="86"/>
        <v/>
      </c>
      <c r="AF920" s="6" t="str">
        <f t="shared" si="87"/>
        <v/>
      </c>
      <c r="AG920" s="6" t="str">
        <f t="shared" si="88"/>
        <v/>
      </c>
      <c r="AH920" s="6"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84"/>
        <v/>
      </c>
      <c r="AD921" s="6" t="str">
        <f t="shared" si="85"/>
        <v/>
      </c>
      <c r="AE921" s="6" t="str">
        <f t="shared" si="86"/>
        <v/>
      </c>
      <c r="AF921" s="6" t="str">
        <f t="shared" si="87"/>
        <v/>
      </c>
      <c r="AG921" s="6" t="str">
        <f t="shared" si="88"/>
        <v/>
      </c>
      <c r="AH921" s="6"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84"/>
        <v/>
      </c>
      <c r="AD922" s="6" t="str">
        <f t="shared" si="85"/>
        <v/>
      </c>
      <c r="AE922" s="6" t="str">
        <f t="shared" si="86"/>
        <v/>
      </c>
      <c r="AF922" s="6" t="str">
        <f t="shared" si="87"/>
        <v/>
      </c>
      <c r="AG922" s="6" t="str">
        <f t="shared" si="88"/>
        <v/>
      </c>
      <c r="AH922" s="6"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84"/>
        <v/>
      </c>
      <c r="AD923" s="6" t="str">
        <f t="shared" si="85"/>
        <v/>
      </c>
      <c r="AE923" s="6" t="str">
        <f t="shared" si="86"/>
        <v/>
      </c>
      <c r="AF923" s="6" t="str">
        <f t="shared" si="87"/>
        <v/>
      </c>
      <c r="AG923" s="6" t="str">
        <f t="shared" si="88"/>
        <v/>
      </c>
      <c r="AH923" s="6"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84"/>
        <v/>
      </c>
      <c r="AD924" s="6" t="str">
        <f t="shared" si="85"/>
        <v/>
      </c>
      <c r="AE924" s="6" t="str">
        <f t="shared" si="86"/>
        <v/>
      </c>
      <c r="AF924" s="6" t="str">
        <f t="shared" si="87"/>
        <v/>
      </c>
      <c r="AG924" s="6" t="str">
        <f t="shared" si="88"/>
        <v/>
      </c>
      <c r="AH924" s="6"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84"/>
        <v/>
      </c>
      <c r="AD925" s="6" t="str">
        <f t="shared" si="85"/>
        <v/>
      </c>
      <c r="AE925" s="6" t="str">
        <f t="shared" si="86"/>
        <v/>
      </c>
      <c r="AF925" s="6" t="str">
        <f t="shared" si="87"/>
        <v/>
      </c>
      <c r="AG925" s="6" t="str">
        <f t="shared" si="88"/>
        <v/>
      </c>
      <c r="AH925" s="6"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84"/>
        <v/>
      </c>
      <c r="AD926" s="6" t="str">
        <f t="shared" si="85"/>
        <v/>
      </c>
      <c r="AE926" s="6" t="str">
        <f t="shared" si="86"/>
        <v/>
      </c>
      <c r="AF926" s="6" t="str">
        <f t="shared" si="87"/>
        <v/>
      </c>
      <c r="AG926" s="6" t="str">
        <f t="shared" si="88"/>
        <v/>
      </c>
      <c r="AH926" s="6"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84"/>
        <v/>
      </c>
      <c r="AD927" s="6" t="str">
        <f t="shared" si="85"/>
        <v/>
      </c>
      <c r="AE927" s="6" t="str">
        <f t="shared" si="86"/>
        <v/>
      </c>
      <c r="AF927" s="6" t="str">
        <f t="shared" si="87"/>
        <v/>
      </c>
      <c r="AG927" s="6" t="str">
        <f t="shared" si="88"/>
        <v/>
      </c>
      <c r="AH927" s="6"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84"/>
        <v/>
      </c>
      <c r="AD928" s="6" t="str">
        <f t="shared" si="85"/>
        <v/>
      </c>
      <c r="AE928" s="6" t="str">
        <f t="shared" si="86"/>
        <v/>
      </c>
      <c r="AF928" s="6" t="str">
        <f t="shared" si="87"/>
        <v/>
      </c>
      <c r="AG928" s="6" t="str">
        <f t="shared" si="88"/>
        <v/>
      </c>
      <c r="AH928" s="6"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84"/>
        <v/>
      </c>
      <c r="AD929" s="6" t="str">
        <f t="shared" si="85"/>
        <v/>
      </c>
      <c r="AE929" s="6" t="str">
        <f t="shared" si="86"/>
        <v/>
      </c>
      <c r="AF929" s="6" t="str">
        <f t="shared" si="87"/>
        <v/>
      </c>
      <c r="AG929" s="6" t="str">
        <f t="shared" si="88"/>
        <v/>
      </c>
      <c r="AH929" s="6"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84"/>
        <v/>
      </c>
      <c r="AD930" s="6" t="str">
        <f t="shared" si="85"/>
        <v/>
      </c>
      <c r="AE930" s="6" t="str">
        <f t="shared" si="86"/>
        <v/>
      </c>
      <c r="AF930" s="6" t="str">
        <f t="shared" si="87"/>
        <v/>
      </c>
      <c r="AG930" s="6" t="str">
        <f t="shared" si="88"/>
        <v/>
      </c>
      <c r="AH930" s="6"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84"/>
        <v/>
      </c>
      <c r="AD931" s="6" t="str">
        <f t="shared" si="85"/>
        <v/>
      </c>
      <c r="AE931" s="6" t="str">
        <f t="shared" si="86"/>
        <v/>
      </c>
      <c r="AF931" s="6" t="str">
        <f t="shared" si="87"/>
        <v/>
      </c>
      <c r="AG931" s="6" t="str">
        <f t="shared" si="88"/>
        <v/>
      </c>
      <c r="AH931" s="6"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84"/>
        <v/>
      </c>
      <c r="AD932" s="6" t="str">
        <f t="shared" si="85"/>
        <v/>
      </c>
      <c r="AE932" s="6" t="str">
        <f t="shared" si="86"/>
        <v/>
      </c>
      <c r="AF932" s="6" t="str">
        <f t="shared" si="87"/>
        <v/>
      </c>
      <c r="AG932" s="6" t="str">
        <f t="shared" si="88"/>
        <v/>
      </c>
      <c r="AH932" s="6"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84"/>
        <v/>
      </c>
      <c r="AD933" s="6" t="str">
        <f t="shared" si="85"/>
        <v/>
      </c>
      <c r="AE933" s="6" t="str">
        <f t="shared" si="86"/>
        <v/>
      </c>
      <c r="AF933" s="6" t="str">
        <f t="shared" si="87"/>
        <v/>
      </c>
      <c r="AG933" s="6" t="str">
        <f t="shared" si="88"/>
        <v/>
      </c>
      <c r="AH933" s="6"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84"/>
        <v/>
      </c>
      <c r="AD934" s="6" t="str">
        <f t="shared" si="85"/>
        <v/>
      </c>
      <c r="AE934" s="6" t="str">
        <f t="shared" si="86"/>
        <v/>
      </c>
      <c r="AF934" s="6" t="str">
        <f t="shared" si="87"/>
        <v/>
      </c>
      <c r="AG934" s="6" t="str">
        <f t="shared" si="88"/>
        <v/>
      </c>
      <c r="AH934" s="6"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84"/>
        <v/>
      </c>
      <c r="AD935" s="6" t="str">
        <f t="shared" si="85"/>
        <v/>
      </c>
      <c r="AE935" s="6" t="str">
        <f t="shared" si="86"/>
        <v/>
      </c>
      <c r="AF935" s="6" t="str">
        <f t="shared" si="87"/>
        <v/>
      </c>
      <c r="AG935" s="6" t="str">
        <f t="shared" si="88"/>
        <v/>
      </c>
      <c r="AH935" s="6"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84"/>
        <v/>
      </c>
      <c r="AD936" s="6" t="str">
        <f t="shared" si="85"/>
        <v/>
      </c>
      <c r="AE936" s="6" t="str">
        <f t="shared" si="86"/>
        <v/>
      </c>
      <c r="AF936" s="6" t="str">
        <f t="shared" si="87"/>
        <v/>
      </c>
      <c r="AG936" s="6" t="str">
        <f t="shared" si="88"/>
        <v/>
      </c>
      <c r="AH936" s="6"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84"/>
        <v/>
      </c>
      <c r="AD937" s="6" t="str">
        <f t="shared" si="85"/>
        <v/>
      </c>
      <c r="AE937" s="6" t="str">
        <f t="shared" si="86"/>
        <v/>
      </c>
      <c r="AF937" s="6" t="str">
        <f t="shared" si="87"/>
        <v/>
      </c>
      <c r="AG937" s="6" t="str">
        <f t="shared" si="88"/>
        <v/>
      </c>
      <c r="AH937" s="6"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84"/>
        <v/>
      </c>
      <c r="AD938" s="6" t="str">
        <f t="shared" si="85"/>
        <v/>
      </c>
      <c r="AE938" s="6" t="str">
        <f t="shared" si="86"/>
        <v/>
      </c>
      <c r="AF938" s="6" t="str">
        <f t="shared" si="87"/>
        <v/>
      </c>
      <c r="AG938" s="6" t="str">
        <f t="shared" si="88"/>
        <v/>
      </c>
      <c r="AH938" s="6"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84"/>
        <v/>
      </c>
      <c r="AD939" s="6" t="str">
        <f t="shared" si="85"/>
        <v/>
      </c>
      <c r="AE939" s="6" t="str">
        <f t="shared" si="86"/>
        <v/>
      </c>
      <c r="AF939" s="6" t="str">
        <f t="shared" si="87"/>
        <v/>
      </c>
      <c r="AG939" s="6" t="str">
        <f t="shared" si="88"/>
        <v/>
      </c>
      <c r="AH939" s="6"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84"/>
        <v/>
      </c>
      <c r="AD940" s="6" t="str">
        <f t="shared" si="85"/>
        <v/>
      </c>
      <c r="AE940" s="6" t="str">
        <f t="shared" si="86"/>
        <v/>
      </c>
      <c r="AF940" s="6" t="str">
        <f t="shared" si="87"/>
        <v/>
      </c>
      <c r="AG940" s="6" t="str">
        <f t="shared" si="88"/>
        <v/>
      </c>
      <c r="AH940" s="6"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84"/>
        <v/>
      </c>
      <c r="AD941" s="6" t="str">
        <f t="shared" si="85"/>
        <v/>
      </c>
      <c r="AE941" s="6" t="str">
        <f t="shared" si="86"/>
        <v/>
      </c>
      <c r="AF941" s="6" t="str">
        <f t="shared" si="87"/>
        <v/>
      </c>
      <c r="AG941" s="6" t="str">
        <f t="shared" si="88"/>
        <v/>
      </c>
      <c r="AH941" s="6"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84"/>
        <v/>
      </c>
      <c r="AD942" s="6" t="str">
        <f t="shared" si="85"/>
        <v/>
      </c>
      <c r="AE942" s="6" t="str">
        <f t="shared" si="86"/>
        <v/>
      </c>
      <c r="AF942" s="6" t="str">
        <f t="shared" si="87"/>
        <v/>
      </c>
      <c r="AG942" s="6" t="str">
        <f t="shared" si="88"/>
        <v/>
      </c>
      <c r="AH942" s="6"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84"/>
        <v/>
      </c>
      <c r="AD943" s="6" t="str">
        <f t="shared" si="85"/>
        <v/>
      </c>
      <c r="AE943" s="6" t="str">
        <f t="shared" si="86"/>
        <v/>
      </c>
      <c r="AF943" s="6" t="str">
        <f t="shared" si="87"/>
        <v/>
      </c>
      <c r="AG943" s="6" t="str">
        <f t="shared" si="88"/>
        <v/>
      </c>
      <c r="AH943" s="6"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84"/>
        <v/>
      </c>
      <c r="AD944" s="6" t="str">
        <f t="shared" si="85"/>
        <v/>
      </c>
      <c r="AE944" s="6" t="str">
        <f t="shared" si="86"/>
        <v/>
      </c>
      <c r="AF944" s="6" t="str">
        <f t="shared" si="87"/>
        <v/>
      </c>
      <c r="AG944" s="6" t="str">
        <f t="shared" si="88"/>
        <v/>
      </c>
      <c r="AH944" s="6"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84"/>
        <v/>
      </c>
      <c r="AD945" s="6" t="str">
        <f t="shared" si="85"/>
        <v/>
      </c>
      <c r="AE945" s="6" t="str">
        <f t="shared" si="86"/>
        <v/>
      </c>
      <c r="AF945" s="6" t="str">
        <f t="shared" si="87"/>
        <v/>
      </c>
      <c r="AG945" s="6" t="str">
        <f t="shared" si="88"/>
        <v/>
      </c>
      <c r="AH945" s="6"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84"/>
        <v/>
      </c>
      <c r="AD946" s="6" t="str">
        <f t="shared" si="85"/>
        <v/>
      </c>
      <c r="AE946" s="6" t="str">
        <f t="shared" si="86"/>
        <v/>
      </c>
      <c r="AF946" s="6" t="str">
        <f t="shared" si="87"/>
        <v/>
      </c>
      <c r="AG946" s="6" t="str">
        <f t="shared" si="88"/>
        <v/>
      </c>
      <c r="AH946" s="6"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84"/>
        <v/>
      </c>
      <c r="AD947" s="6" t="str">
        <f t="shared" si="85"/>
        <v/>
      </c>
      <c r="AE947" s="6" t="str">
        <f t="shared" si="86"/>
        <v/>
      </c>
      <c r="AF947" s="6" t="str">
        <f t="shared" si="87"/>
        <v/>
      </c>
      <c r="AG947" s="6" t="str">
        <f t="shared" si="88"/>
        <v/>
      </c>
      <c r="AH947" s="6"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84"/>
        <v/>
      </c>
      <c r="AD948" s="6" t="str">
        <f t="shared" si="85"/>
        <v/>
      </c>
      <c r="AE948" s="6" t="str">
        <f t="shared" si="86"/>
        <v/>
      </c>
      <c r="AF948" s="6" t="str">
        <f t="shared" si="87"/>
        <v/>
      </c>
      <c r="AG948" s="6" t="str">
        <f t="shared" si="88"/>
        <v/>
      </c>
      <c r="AH948" s="6"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84"/>
        <v/>
      </c>
      <c r="AD949" s="6" t="str">
        <f t="shared" si="85"/>
        <v/>
      </c>
      <c r="AE949" s="6" t="str">
        <f t="shared" si="86"/>
        <v/>
      </c>
      <c r="AF949" s="6" t="str">
        <f t="shared" si="87"/>
        <v/>
      </c>
      <c r="AG949" s="6" t="str">
        <f t="shared" si="88"/>
        <v/>
      </c>
      <c r="AH949" s="6"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84"/>
        <v/>
      </c>
      <c r="AD950" s="6" t="str">
        <f t="shared" si="85"/>
        <v/>
      </c>
      <c r="AE950" s="6" t="str">
        <f t="shared" si="86"/>
        <v/>
      </c>
      <c r="AF950" s="6" t="str">
        <f t="shared" si="87"/>
        <v/>
      </c>
      <c r="AG950" s="6" t="str">
        <f t="shared" si="88"/>
        <v/>
      </c>
      <c r="AH950" s="6"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84"/>
        <v/>
      </c>
      <c r="AD951" s="6" t="str">
        <f t="shared" si="85"/>
        <v/>
      </c>
      <c r="AE951" s="6" t="str">
        <f t="shared" si="86"/>
        <v/>
      </c>
      <c r="AF951" s="6" t="str">
        <f t="shared" si="87"/>
        <v/>
      </c>
      <c r="AG951" s="6" t="str">
        <f t="shared" si="88"/>
        <v/>
      </c>
      <c r="AH951" s="6"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84"/>
        <v/>
      </c>
      <c r="AD952" s="6" t="str">
        <f t="shared" si="85"/>
        <v/>
      </c>
      <c r="AE952" s="6" t="str">
        <f t="shared" si="86"/>
        <v/>
      </c>
      <c r="AF952" s="6" t="str">
        <f t="shared" si="87"/>
        <v/>
      </c>
      <c r="AG952" s="6" t="str">
        <f t="shared" si="88"/>
        <v/>
      </c>
      <c r="AH952" s="6"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84"/>
        <v/>
      </c>
      <c r="AD953" s="6" t="str">
        <f t="shared" si="85"/>
        <v/>
      </c>
      <c r="AE953" s="6" t="str">
        <f t="shared" si="86"/>
        <v/>
      </c>
      <c r="AF953" s="6" t="str">
        <f t="shared" si="87"/>
        <v/>
      </c>
      <c r="AG953" s="6" t="str">
        <f t="shared" si="88"/>
        <v/>
      </c>
      <c r="AH953" s="6"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84"/>
        <v/>
      </c>
      <c r="AD954" s="6" t="str">
        <f t="shared" si="85"/>
        <v/>
      </c>
      <c r="AE954" s="6" t="str">
        <f t="shared" si="86"/>
        <v/>
      </c>
      <c r="AF954" s="6" t="str">
        <f t="shared" si="87"/>
        <v/>
      </c>
      <c r="AG954" s="6" t="str">
        <f t="shared" si="88"/>
        <v/>
      </c>
      <c r="AH954" s="6"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84"/>
        <v/>
      </c>
      <c r="AD955" s="6" t="str">
        <f t="shared" si="85"/>
        <v/>
      </c>
      <c r="AE955" s="6" t="str">
        <f t="shared" si="86"/>
        <v/>
      </c>
      <c r="AF955" s="6" t="str">
        <f t="shared" si="87"/>
        <v/>
      </c>
      <c r="AG955" s="6" t="str">
        <f t="shared" si="88"/>
        <v/>
      </c>
      <c r="AH955" s="6"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84"/>
        <v/>
      </c>
      <c r="AD956" s="6" t="str">
        <f t="shared" si="85"/>
        <v/>
      </c>
      <c r="AE956" s="6" t="str">
        <f t="shared" si="86"/>
        <v/>
      </c>
      <c r="AF956" s="6" t="str">
        <f t="shared" si="87"/>
        <v/>
      </c>
      <c r="AG956" s="6" t="str">
        <f t="shared" si="88"/>
        <v/>
      </c>
      <c r="AH956" s="6"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84"/>
        <v/>
      </c>
      <c r="AD957" s="6" t="str">
        <f t="shared" si="85"/>
        <v/>
      </c>
      <c r="AE957" s="6" t="str">
        <f t="shared" si="86"/>
        <v/>
      </c>
      <c r="AF957" s="6" t="str">
        <f t="shared" si="87"/>
        <v/>
      </c>
      <c r="AG957" s="6" t="str">
        <f t="shared" si="88"/>
        <v/>
      </c>
      <c r="AH957" s="6"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84"/>
        <v/>
      </c>
      <c r="AD958" s="6" t="str">
        <f t="shared" si="85"/>
        <v/>
      </c>
      <c r="AE958" s="6" t="str">
        <f t="shared" si="86"/>
        <v/>
      </c>
      <c r="AF958" s="6" t="str">
        <f t="shared" si="87"/>
        <v/>
      </c>
      <c r="AG958" s="6" t="str">
        <f t="shared" si="88"/>
        <v/>
      </c>
      <c r="AH958" s="6"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84"/>
        <v/>
      </c>
      <c r="AD959" s="6" t="str">
        <f t="shared" si="85"/>
        <v/>
      </c>
      <c r="AE959" s="6" t="str">
        <f t="shared" si="86"/>
        <v/>
      </c>
      <c r="AF959" s="6" t="str">
        <f t="shared" si="87"/>
        <v/>
      </c>
      <c r="AG959" s="6" t="str">
        <f t="shared" si="88"/>
        <v/>
      </c>
      <c r="AH959" s="6"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84"/>
        <v/>
      </c>
      <c r="AD960" s="6" t="str">
        <f t="shared" si="85"/>
        <v/>
      </c>
      <c r="AE960" s="6" t="str">
        <f t="shared" si="86"/>
        <v/>
      </c>
      <c r="AF960" s="6" t="str">
        <f t="shared" si="87"/>
        <v/>
      </c>
      <c r="AG960" s="6" t="str">
        <f t="shared" si="88"/>
        <v/>
      </c>
      <c r="AH960" s="6"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84"/>
        <v/>
      </c>
      <c r="AD961" s="6" t="str">
        <f t="shared" si="85"/>
        <v/>
      </c>
      <c r="AE961" s="6" t="str">
        <f t="shared" si="86"/>
        <v/>
      </c>
      <c r="AF961" s="6" t="str">
        <f t="shared" si="87"/>
        <v/>
      </c>
      <c r="AG961" s="6" t="str">
        <f t="shared" si="88"/>
        <v/>
      </c>
      <c r="AH961" s="6"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84"/>
        <v/>
      </c>
      <c r="AD962" s="6" t="str">
        <f t="shared" si="85"/>
        <v/>
      </c>
      <c r="AE962" s="6" t="str">
        <f t="shared" si="86"/>
        <v/>
      </c>
      <c r="AF962" s="6" t="str">
        <f t="shared" si="87"/>
        <v/>
      </c>
      <c r="AG962" s="6" t="str">
        <f t="shared" si="88"/>
        <v/>
      </c>
      <c r="AH962" s="6"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84"/>
        <v/>
      </c>
      <c r="AD963" s="6" t="str">
        <f t="shared" si="85"/>
        <v/>
      </c>
      <c r="AE963" s="6" t="str">
        <f t="shared" si="86"/>
        <v/>
      </c>
      <c r="AF963" s="6" t="str">
        <f t="shared" si="87"/>
        <v/>
      </c>
      <c r="AG963" s="6" t="str">
        <f t="shared" si="88"/>
        <v/>
      </c>
      <c r="AH963" s="6"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84"/>
        <v/>
      </c>
      <c r="AD964" s="6" t="str">
        <f t="shared" si="85"/>
        <v/>
      </c>
      <c r="AE964" s="6" t="str">
        <f t="shared" si="86"/>
        <v/>
      </c>
      <c r="AF964" s="6" t="str">
        <f t="shared" si="87"/>
        <v/>
      </c>
      <c r="AG964" s="6" t="str">
        <f t="shared" si="88"/>
        <v/>
      </c>
      <c r="AH964" s="6"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0">IF(COUNT(A965,L965,N965,P965,X965,Y965)&gt;0,AVERAGE(A965,L965,N965,P965,X965,Y965),"")</f>
        <v/>
      </c>
      <c r="AD965" s="6" t="str">
        <f t="shared" ref="AD965:AD1000" si="91">IF(COUNT(B965,D965,M965,U965)&gt;0,AVERAGE(B965,D965,M965,U965),"")</f>
        <v/>
      </c>
      <c r="AE965" s="6" t="str">
        <f t="shared" ref="AE965:AE1000" si="92">IF(COUNT(I965,T965,V965,W965)&gt;0,AVERAGE(I965,T965,V965,W965),"")</f>
        <v/>
      </c>
      <c r="AF965" s="6" t="str">
        <f t="shared" ref="AF965:AF1000" si="93">IF(COUNT(H965,K965,Q965,S965)&gt;0,AVERAGE(H965,K965,Q965,S965),"")</f>
        <v/>
      </c>
      <c r="AG965" s="6" t="str">
        <f t="shared" ref="AG965:AG1000" si="94">IF(COUNT(E965,F965,G965,R965)&gt;0,AVERAGE(E965,F965,G965,R965),"")</f>
        <v/>
      </c>
      <c r="AH965" s="6"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0"/>
        <v/>
      </c>
      <c r="AD966" s="6" t="str">
        <f t="shared" si="91"/>
        <v/>
      </c>
      <c r="AE966" s="6" t="str">
        <f t="shared" si="92"/>
        <v/>
      </c>
      <c r="AF966" s="6" t="str">
        <f t="shared" si="93"/>
        <v/>
      </c>
      <c r="AG966" s="6" t="str">
        <f t="shared" si="94"/>
        <v/>
      </c>
      <c r="AH966" s="6"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0"/>
        <v/>
      </c>
      <c r="AD967" s="6" t="str">
        <f t="shared" si="91"/>
        <v/>
      </c>
      <c r="AE967" s="6" t="str">
        <f t="shared" si="92"/>
        <v/>
      </c>
      <c r="AF967" s="6" t="str">
        <f t="shared" si="93"/>
        <v/>
      </c>
      <c r="AG967" s="6" t="str">
        <f t="shared" si="94"/>
        <v/>
      </c>
      <c r="AH967" s="6"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0"/>
        <v/>
      </c>
      <c r="AD968" s="6" t="str">
        <f t="shared" si="91"/>
        <v/>
      </c>
      <c r="AE968" s="6" t="str">
        <f t="shared" si="92"/>
        <v/>
      </c>
      <c r="AF968" s="6" t="str">
        <f t="shared" si="93"/>
        <v/>
      </c>
      <c r="AG968" s="6" t="str">
        <f t="shared" si="94"/>
        <v/>
      </c>
      <c r="AH968" s="6"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0"/>
        <v/>
      </c>
      <c r="AD969" s="6" t="str">
        <f t="shared" si="91"/>
        <v/>
      </c>
      <c r="AE969" s="6" t="str">
        <f t="shared" si="92"/>
        <v/>
      </c>
      <c r="AF969" s="6" t="str">
        <f t="shared" si="93"/>
        <v/>
      </c>
      <c r="AG969" s="6" t="str">
        <f t="shared" si="94"/>
        <v/>
      </c>
      <c r="AH969" s="6"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0"/>
        <v/>
      </c>
      <c r="AD970" s="6" t="str">
        <f t="shared" si="91"/>
        <v/>
      </c>
      <c r="AE970" s="6" t="str">
        <f t="shared" si="92"/>
        <v/>
      </c>
      <c r="AF970" s="6" t="str">
        <f t="shared" si="93"/>
        <v/>
      </c>
      <c r="AG970" s="6" t="str">
        <f t="shared" si="94"/>
        <v/>
      </c>
      <c r="AH970" s="6"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0"/>
        <v/>
      </c>
      <c r="AD971" s="6" t="str">
        <f t="shared" si="91"/>
        <v/>
      </c>
      <c r="AE971" s="6" t="str">
        <f t="shared" si="92"/>
        <v/>
      </c>
      <c r="AF971" s="6" t="str">
        <f t="shared" si="93"/>
        <v/>
      </c>
      <c r="AG971" s="6" t="str">
        <f t="shared" si="94"/>
        <v/>
      </c>
      <c r="AH971" s="6"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0"/>
        <v/>
      </c>
      <c r="AD972" s="6" t="str">
        <f t="shared" si="91"/>
        <v/>
      </c>
      <c r="AE972" s="6" t="str">
        <f t="shared" si="92"/>
        <v/>
      </c>
      <c r="AF972" s="6" t="str">
        <f t="shared" si="93"/>
        <v/>
      </c>
      <c r="AG972" s="6" t="str">
        <f t="shared" si="94"/>
        <v/>
      </c>
      <c r="AH972" s="6"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0"/>
        <v/>
      </c>
      <c r="AD973" s="6" t="str">
        <f t="shared" si="91"/>
        <v/>
      </c>
      <c r="AE973" s="6" t="str">
        <f t="shared" si="92"/>
        <v/>
      </c>
      <c r="AF973" s="6" t="str">
        <f t="shared" si="93"/>
        <v/>
      </c>
      <c r="AG973" s="6" t="str">
        <f t="shared" si="94"/>
        <v/>
      </c>
      <c r="AH973" s="6"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0"/>
        <v/>
      </c>
      <c r="AD974" s="6" t="str">
        <f t="shared" si="91"/>
        <v/>
      </c>
      <c r="AE974" s="6" t="str">
        <f t="shared" si="92"/>
        <v/>
      </c>
      <c r="AF974" s="6" t="str">
        <f t="shared" si="93"/>
        <v/>
      </c>
      <c r="AG974" s="6" t="str">
        <f t="shared" si="94"/>
        <v/>
      </c>
      <c r="AH974" s="6"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0"/>
        <v/>
      </c>
      <c r="AD975" s="6" t="str">
        <f t="shared" si="91"/>
        <v/>
      </c>
      <c r="AE975" s="6" t="str">
        <f t="shared" si="92"/>
        <v/>
      </c>
      <c r="AF975" s="6" t="str">
        <f t="shared" si="93"/>
        <v/>
      </c>
      <c r="AG975" s="6" t="str">
        <f t="shared" si="94"/>
        <v/>
      </c>
      <c r="AH975" s="6"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0"/>
        <v/>
      </c>
      <c r="AD976" s="6" t="str">
        <f t="shared" si="91"/>
        <v/>
      </c>
      <c r="AE976" s="6" t="str">
        <f t="shared" si="92"/>
        <v/>
      </c>
      <c r="AF976" s="6" t="str">
        <f t="shared" si="93"/>
        <v/>
      </c>
      <c r="AG976" s="6" t="str">
        <f t="shared" si="94"/>
        <v/>
      </c>
      <c r="AH976" s="6"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0"/>
        <v/>
      </c>
      <c r="AD977" s="6" t="str">
        <f t="shared" si="91"/>
        <v/>
      </c>
      <c r="AE977" s="6" t="str">
        <f t="shared" si="92"/>
        <v/>
      </c>
      <c r="AF977" s="6" t="str">
        <f t="shared" si="93"/>
        <v/>
      </c>
      <c r="AG977" s="6" t="str">
        <f t="shared" si="94"/>
        <v/>
      </c>
      <c r="AH977" s="6"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0"/>
        <v/>
      </c>
      <c r="AD978" s="6" t="str">
        <f t="shared" si="91"/>
        <v/>
      </c>
      <c r="AE978" s="6" t="str">
        <f t="shared" si="92"/>
        <v/>
      </c>
      <c r="AF978" s="6" t="str">
        <f t="shared" si="93"/>
        <v/>
      </c>
      <c r="AG978" s="6" t="str">
        <f t="shared" si="94"/>
        <v/>
      </c>
      <c r="AH978" s="6"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0"/>
        <v/>
      </c>
      <c r="AD979" s="6" t="str">
        <f t="shared" si="91"/>
        <v/>
      </c>
      <c r="AE979" s="6" t="str">
        <f t="shared" si="92"/>
        <v/>
      </c>
      <c r="AF979" s="6" t="str">
        <f t="shared" si="93"/>
        <v/>
      </c>
      <c r="AG979" s="6" t="str">
        <f t="shared" si="94"/>
        <v/>
      </c>
      <c r="AH979" s="6"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0"/>
        <v/>
      </c>
      <c r="AD980" s="6" t="str">
        <f t="shared" si="91"/>
        <v/>
      </c>
      <c r="AE980" s="6" t="str">
        <f t="shared" si="92"/>
        <v/>
      </c>
      <c r="AF980" s="6" t="str">
        <f t="shared" si="93"/>
        <v/>
      </c>
      <c r="AG980" s="6" t="str">
        <f t="shared" si="94"/>
        <v/>
      </c>
      <c r="AH980" s="6"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0"/>
        <v/>
      </c>
      <c r="AD981" s="6" t="str">
        <f t="shared" si="91"/>
        <v/>
      </c>
      <c r="AE981" s="6" t="str">
        <f t="shared" si="92"/>
        <v/>
      </c>
      <c r="AF981" s="6" t="str">
        <f t="shared" si="93"/>
        <v/>
      </c>
      <c r="AG981" s="6" t="str">
        <f t="shared" si="94"/>
        <v/>
      </c>
      <c r="AH981" s="6"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0"/>
        <v/>
      </c>
      <c r="AD982" s="6" t="str">
        <f t="shared" si="91"/>
        <v/>
      </c>
      <c r="AE982" s="6" t="str">
        <f t="shared" si="92"/>
        <v/>
      </c>
      <c r="AF982" s="6" t="str">
        <f t="shared" si="93"/>
        <v/>
      </c>
      <c r="AG982" s="6" t="str">
        <f t="shared" si="94"/>
        <v/>
      </c>
      <c r="AH982" s="6"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0"/>
        <v/>
      </c>
      <c r="AD983" s="6" t="str">
        <f t="shared" si="91"/>
        <v/>
      </c>
      <c r="AE983" s="6" t="str">
        <f t="shared" si="92"/>
        <v/>
      </c>
      <c r="AF983" s="6" t="str">
        <f t="shared" si="93"/>
        <v/>
      </c>
      <c r="AG983" s="6" t="str">
        <f t="shared" si="94"/>
        <v/>
      </c>
      <c r="AH983" s="6"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0"/>
        <v/>
      </c>
      <c r="AD984" s="6" t="str">
        <f t="shared" si="91"/>
        <v/>
      </c>
      <c r="AE984" s="6" t="str">
        <f t="shared" si="92"/>
        <v/>
      </c>
      <c r="AF984" s="6" t="str">
        <f t="shared" si="93"/>
        <v/>
      </c>
      <c r="AG984" s="6" t="str">
        <f t="shared" si="94"/>
        <v/>
      </c>
      <c r="AH984" s="6"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0"/>
        <v/>
      </c>
      <c r="AD985" s="6" t="str">
        <f t="shared" si="91"/>
        <v/>
      </c>
      <c r="AE985" s="6" t="str">
        <f t="shared" si="92"/>
        <v/>
      </c>
      <c r="AF985" s="6" t="str">
        <f t="shared" si="93"/>
        <v/>
      </c>
      <c r="AG985" s="6" t="str">
        <f t="shared" si="94"/>
        <v/>
      </c>
      <c r="AH985" s="6"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0"/>
        <v/>
      </c>
      <c r="AD986" s="6" t="str">
        <f t="shared" si="91"/>
        <v/>
      </c>
      <c r="AE986" s="6" t="str">
        <f t="shared" si="92"/>
        <v/>
      </c>
      <c r="AF986" s="6" t="str">
        <f t="shared" si="93"/>
        <v/>
      </c>
      <c r="AG986" s="6" t="str">
        <f t="shared" si="94"/>
        <v/>
      </c>
      <c r="AH986" s="6"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0"/>
        <v/>
      </c>
      <c r="AD987" s="6" t="str">
        <f t="shared" si="91"/>
        <v/>
      </c>
      <c r="AE987" s="6" t="str">
        <f t="shared" si="92"/>
        <v/>
      </c>
      <c r="AF987" s="6" t="str">
        <f t="shared" si="93"/>
        <v/>
      </c>
      <c r="AG987" s="6" t="str">
        <f t="shared" si="94"/>
        <v/>
      </c>
      <c r="AH987" s="6"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0"/>
        <v/>
      </c>
      <c r="AD988" s="6" t="str">
        <f t="shared" si="91"/>
        <v/>
      </c>
      <c r="AE988" s="6" t="str">
        <f t="shared" si="92"/>
        <v/>
      </c>
      <c r="AF988" s="6" t="str">
        <f t="shared" si="93"/>
        <v/>
      </c>
      <c r="AG988" s="6" t="str">
        <f t="shared" si="94"/>
        <v/>
      </c>
      <c r="AH988" s="6"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0"/>
        <v/>
      </c>
      <c r="AD989" s="6" t="str">
        <f t="shared" si="91"/>
        <v/>
      </c>
      <c r="AE989" s="6" t="str">
        <f t="shared" si="92"/>
        <v/>
      </c>
      <c r="AF989" s="6" t="str">
        <f t="shared" si="93"/>
        <v/>
      </c>
      <c r="AG989" s="6" t="str">
        <f t="shared" si="94"/>
        <v/>
      </c>
      <c r="AH989" s="6"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0"/>
        <v/>
      </c>
      <c r="AD990" s="6" t="str">
        <f t="shared" si="91"/>
        <v/>
      </c>
      <c r="AE990" s="6" t="str">
        <f t="shared" si="92"/>
        <v/>
      </c>
      <c r="AF990" s="6" t="str">
        <f t="shared" si="93"/>
        <v/>
      </c>
      <c r="AG990" s="6" t="str">
        <f t="shared" si="94"/>
        <v/>
      </c>
      <c r="AH990" s="6"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0"/>
        <v/>
      </c>
      <c r="AD991" s="6" t="str">
        <f t="shared" si="91"/>
        <v/>
      </c>
      <c r="AE991" s="6" t="str">
        <f t="shared" si="92"/>
        <v/>
      </c>
      <c r="AF991" s="6" t="str">
        <f t="shared" si="93"/>
        <v/>
      </c>
      <c r="AG991" s="6" t="str">
        <f t="shared" si="94"/>
        <v/>
      </c>
      <c r="AH991" s="6"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0"/>
        <v/>
      </c>
      <c r="AD992" s="6" t="str">
        <f t="shared" si="91"/>
        <v/>
      </c>
      <c r="AE992" s="6" t="str">
        <f t="shared" si="92"/>
        <v/>
      </c>
      <c r="AF992" s="6" t="str">
        <f t="shared" si="93"/>
        <v/>
      </c>
      <c r="AG992" s="6" t="str">
        <f t="shared" si="94"/>
        <v/>
      </c>
      <c r="AH992" s="6"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0"/>
        <v/>
      </c>
      <c r="AD993" s="6" t="str">
        <f t="shared" si="91"/>
        <v/>
      </c>
      <c r="AE993" s="6" t="str">
        <f t="shared" si="92"/>
        <v/>
      </c>
      <c r="AF993" s="6" t="str">
        <f t="shared" si="93"/>
        <v/>
      </c>
      <c r="AG993" s="6" t="str">
        <f t="shared" si="94"/>
        <v/>
      </c>
      <c r="AH993" s="6"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0"/>
        <v/>
      </c>
      <c r="AD994" s="6" t="str">
        <f t="shared" si="91"/>
        <v/>
      </c>
      <c r="AE994" s="6" t="str">
        <f t="shared" si="92"/>
        <v/>
      </c>
      <c r="AF994" s="6" t="str">
        <f t="shared" si="93"/>
        <v/>
      </c>
      <c r="AG994" s="6" t="str">
        <f t="shared" si="94"/>
        <v/>
      </c>
      <c r="AH994" s="6"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0"/>
        <v/>
      </c>
      <c r="AD995" s="6" t="str">
        <f t="shared" si="91"/>
        <v/>
      </c>
      <c r="AE995" s="6" t="str">
        <f t="shared" si="92"/>
        <v/>
      </c>
      <c r="AF995" s="6" t="str">
        <f t="shared" si="93"/>
        <v/>
      </c>
      <c r="AG995" s="6" t="str">
        <f t="shared" si="94"/>
        <v/>
      </c>
      <c r="AH995" s="6"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0"/>
        <v/>
      </c>
      <c r="AD996" s="6" t="str">
        <f t="shared" si="91"/>
        <v/>
      </c>
      <c r="AE996" s="6" t="str">
        <f t="shared" si="92"/>
        <v/>
      </c>
      <c r="AF996" s="6" t="str">
        <f t="shared" si="93"/>
        <v/>
      </c>
      <c r="AG996" s="6" t="str">
        <f t="shared" si="94"/>
        <v/>
      </c>
      <c r="AH996" s="6"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0"/>
        <v/>
      </c>
      <c r="AD997" s="6" t="str">
        <f t="shared" si="91"/>
        <v/>
      </c>
      <c r="AE997" s="6" t="str">
        <f t="shared" si="92"/>
        <v/>
      </c>
      <c r="AF997" s="6" t="str">
        <f t="shared" si="93"/>
        <v/>
      </c>
      <c r="AG997" s="6" t="str">
        <f t="shared" si="94"/>
        <v/>
      </c>
      <c r="AH997" s="6"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0"/>
        <v/>
      </c>
      <c r="AD998" s="6" t="str">
        <f t="shared" si="91"/>
        <v/>
      </c>
      <c r="AE998" s="6" t="str">
        <f t="shared" si="92"/>
        <v/>
      </c>
      <c r="AF998" s="6" t="str">
        <f t="shared" si="93"/>
        <v/>
      </c>
      <c r="AG998" s="6" t="str">
        <f t="shared" si="94"/>
        <v/>
      </c>
      <c r="AH998" s="6"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0"/>
        <v/>
      </c>
      <c r="AD999" s="6" t="str">
        <f t="shared" si="91"/>
        <v/>
      </c>
      <c r="AE999" s="6" t="str">
        <f t="shared" si="92"/>
        <v/>
      </c>
      <c r="AF999" s="6" t="str">
        <f t="shared" si="93"/>
        <v/>
      </c>
      <c r="AG999" s="6" t="str">
        <f t="shared" si="94"/>
        <v/>
      </c>
      <c r="AH999" s="6"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0"/>
        <v/>
      </c>
      <c r="AD1000" s="6" t="str">
        <f t="shared" si="91"/>
        <v/>
      </c>
      <c r="AE1000" s="6" t="str">
        <f t="shared" si="92"/>
        <v/>
      </c>
      <c r="AF1000" s="6" t="str">
        <f t="shared" si="93"/>
        <v/>
      </c>
      <c r="AG1000" s="6" t="str">
        <f t="shared" si="94"/>
        <v/>
      </c>
      <c r="AH1000" s="6"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96">IF(COUNT(A1001,L1001,N1001,P1001,X1001,Y1001)&gt;0,AVERAGE(A1001,L1001,N1001,P1001,X1001,Y1001),"")</f>
        <v/>
      </c>
      <c r="AD1001" s="6" t="str">
        <f t="shared" ref="AD1001:AD1004" si="97">IF(COUNT(B1001,D1001,M1001,U1001)&gt;0,AVERAGE(B1001,D1001,M1001,U1001),"")</f>
        <v/>
      </c>
      <c r="AE1001" s="6" t="str">
        <f t="shared" ref="AE1001:AE1004" si="98">IF(COUNT(I1001,T1001,V1001,W1001)&gt;0,AVERAGE(I1001,T1001,V1001,W1001),"")</f>
        <v/>
      </c>
      <c r="AF1001" s="6" t="str">
        <f t="shared" ref="AF1001:AF1004" si="99">IF(COUNT(H1001,K1001,Q1001,S1001)&gt;0,AVERAGE(H1001,K1001,Q1001,S1001),"")</f>
        <v/>
      </c>
      <c r="AG1001" s="6" t="str">
        <f t="shared" ref="AG1001:AG1004" si="100">IF(COUNT(E1001,F1001,G1001,R1001)&gt;0,AVERAGE(E1001,F1001,G1001,R1001),"")</f>
        <v/>
      </c>
      <c r="AH1001" s="6"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96"/>
        <v/>
      </c>
      <c r="AD1002" s="6" t="str">
        <f t="shared" si="97"/>
        <v/>
      </c>
      <c r="AE1002" s="6" t="str">
        <f t="shared" si="98"/>
        <v/>
      </c>
      <c r="AF1002" s="6" t="str">
        <f t="shared" si="99"/>
        <v/>
      </c>
      <c r="AG1002" s="6" t="str">
        <f t="shared" si="100"/>
        <v/>
      </c>
      <c r="AH1002" s="6"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96"/>
        <v/>
      </c>
      <c r="AD1003" s="6" t="str">
        <f t="shared" si="97"/>
        <v/>
      </c>
      <c r="AE1003" s="6" t="str">
        <f t="shared" si="98"/>
        <v/>
      </c>
      <c r="AF1003" s="6" t="str">
        <f t="shared" si="99"/>
        <v/>
      </c>
      <c r="AG1003" s="6" t="str">
        <f t="shared" si="100"/>
        <v/>
      </c>
      <c r="AH1003" s="6"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96"/>
        <v/>
      </c>
      <c r="AD1004" s="6" t="str">
        <f t="shared" si="97"/>
        <v/>
      </c>
      <c r="AE1004" s="6" t="str">
        <f t="shared" si="98"/>
        <v/>
      </c>
      <c r="AF1004" s="6" t="str">
        <f t="shared" si="99"/>
        <v/>
      </c>
      <c r="AG1004" s="6" t="str">
        <f t="shared" si="100"/>
        <v/>
      </c>
      <c r="AH1004" s="6"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abSelected="1" workbookViewId="0">
      <selection activeCell="E3" sqref="E3"/>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83" customHeight="1">
      <c r="A1" s="153" t="s">
        <v>1529</v>
      </c>
      <c r="B1" s="154"/>
      <c r="C1" s="154"/>
      <c r="D1" s="154"/>
      <c r="E1" s="154"/>
      <c r="F1" s="154"/>
      <c r="G1" s="154"/>
      <c r="H1" s="154"/>
      <c r="I1" s="154"/>
      <c r="J1" s="154"/>
      <c r="K1" s="154"/>
      <c r="L1" s="154"/>
      <c r="M1" s="154"/>
      <c r="N1" s="154"/>
    </row>
    <row r="2" spans="1:18">
      <c r="A2" s="62" t="s">
        <v>2</v>
      </c>
      <c r="B2" s="63" t="s">
        <v>106</v>
      </c>
      <c r="C2" s="64" t="s">
        <v>107</v>
      </c>
      <c r="D2" s="65" t="s">
        <v>108</v>
      </c>
      <c r="E2" s="64" t="s">
        <v>109</v>
      </c>
      <c r="F2" s="66" t="s">
        <v>117</v>
      </c>
      <c r="G2" s="67" t="s">
        <v>118</v>
      </c>
      <c r="H2" s="64" t="s">
        <v>110</v>
      </c>
      <c r="I2" s="68"/>
      <c r="K2" s="152" t="s">
        <v>1273</v>
      </c>
      <c r="L2" s="152"/>
      <c r="M2" s="152"/>
    </row>
    <row r="3" spans="1:18">
      <c r="A3" s="57">
        <v>1</v>
      </c>
      <c r="B3" s="58">
        <f>AVERAGE(DT!A4:A1004)</f>
        <v>2.1428571428571428</v>
      </c>
      <c r="C3" s="58">
        <f>VAR(DT!A4:A1004)</f>
        <v>0.80952380952380898</v>
      </c>
      <c r="D3" s="58">
        <f>SQRT(C3)</f>
        <v>0.89973541084243702</v>
      </c>
      <c r="E3" s="59">
        <f>COUNTA(Data!A4:A1004)</f>
        <v>7</v>
      </c>
      <c r="F3" s="60" t="str">
        <f>VLOOKUP(Read_First!B5,Items!A1:BA50,2,FALSE)</f>
        <v>annoying</v>
      </c>
      <c r="G3" s="60" t="str">
        <f>VLOOKUP(Read_First!B5,Items!A1:BA50,3,FALSE)</f>
        <v>enjoyable</v>
      </c>
      <c r="H3" s="61" t="str">
        <f>VLOOKUP(Read_First!B5,Items!A1:BI50,54,FALSE)</f>
        <v>Attractiveness</v>
      </c>
      <c r="I3" s="121"/>
      <c r="K3" s="9" t="str">
        <f>VLOOKUP(Read_First!B5,Items!A1:BI50,54,FALSE)</f>
        <v>Attractiveness</v>
      </c>
      <c r="L3" s="10">
        <f>AVERAGE(DT!AC4:AC1004)</f>
        <v>2.2142857142857144</v>
      </c>
      <c r="M3" s="6">
        <f>VAR(DT!AC4:AC1004)</f>
        <v>0.58994708994709077</v>
      </c>
      <c r="R3" s="5"/>
    </row>
    <row r="4" spans="1:18">
      <c r="A4" s="2">
        <v>2</v>
      </c>
      <c r="B4" s="3">
        <f>AVERAGE(DT!B4:B1004)</f>
        <v>2.2857142857142856</v>
      </c>
      <c r="C4" s="3">
        <f>VAR(DT!B4:B1004)</f>
        <v>0.57142857142857173</v>
      </c>
      <c r="D4" s="3">
        <f t="shared" ref="D4:D28" si="0">SQRT(C4)</f>
        <v>0.75592894601845462</v>
      </c>
      <c r="E4" s="4">
        <f>COUNTA(Data!B4:B1004)</f>
        <v>7</v>
      </c>
      <c r="F4" s="18" t="str">
        <f>VLOOKUP(Read_First!B5,Items!A1:BA50,4,FALSE)</f>
        <v>not understandable</v>
      </c>
      <c r="G4" s="18" t="str">
        <f>VLOOKUP(Read_First!B5,Items!A1:BA50,5,FALSE)</f>
        <v>understandable</v>
      </c>
      <c r="H4" s="23" t="str">
        <f>VLOOKUP(Read_First!B5,Items!A1:BI50,55,FALSE)</f>
        <v>Perspicuity</v>
      </c>
      <c r="I4" s="8"/>
      <c r="K4" s="9" t="str">
        <f>VLOOKUP(Read_First!B5,Items!A1:BI50,55,FALSE)</f>
        <v>Perspicuity</v>
      </c>
      <c r="L4" s="10">
        <f>AVERAGE(DT!AD4:AD1004)</f>
        <v>2.2857142857142856</v>
      </c>
      <c r="M4" s="6">
        <f>VAR(DT!AD4:AD1004)</f>
        <v>0.50892857142857173</v>
      </c>
    </row>
    <row r="5" spans="1:18">
      <c r="A5" s="2">
        <v>3</v>
      </c>
      <c r="B5" s="3">
        <f>AVERAGE(DT!C4:C1004)</f>
        <v>2.2857142857142856</v>
      </c>
      <c r="C5" s="3">
        <f>VAR(DT!C4:C1004)</f>
        <v>0.23809523809523844</v>
      </c>
      <c r="D5" s="3">
        <f t="shared" si="0"/>
        <v>0.48795003647426693</v>
      </c>
      <c r="E5" s="4">
        <f>COUNTA(Data!C4:C1004)</f>
        <v>7</v>
      </c>
      <c r="F5" s="18" t="str">
        <f>VLOOKUP(Read_First!B5,Items!A1:BA50,6,FALSE)</f>
        <v>creative</v>
      </c>
      <c r="G5" s="18" t="str">
        <f>VLOOKUP(Read_First!B5,Items!A1:BA50,7,FALSE)</f>
        <v>dull</v>
      </c>
      <c r="H5" s="23" t="str">
        <f>VLOOKUP(Read_First!B5,Items!A1:BI50,59,FALSE)</f>
        <v>Novelty</v>
      </c>
      <c r="I5" s="123"/>
      <c r="K5" s="9" t="str">
        <f>VLOOKUP(Read_First!B5,Items!A1:BI50,56,FALSE)</f>
        <v>Efficiency</v>
      </c>
      <c r="L5" s="10">
        <f>AVERAGE(DT!AE4:AE1004)</f>
        <v>1.8214285714285714</v>
      </c>
      <c r="M5" s="6">
        <f>VAR(DT!AE4:AE1004)</f>
        <v>1.1190476190476193</v>
      </c>
    </row>
    <row r="6" spans="1:18">
      <c r="A6" s="2">
        <v>4</v>
      </c>
      <c r="B6" s="3">
        <f>AVERAGE(DT!D4:D1004)</f>
        <v>2.2857142857142856</v>
      </c>
      <c r="C6" s="3">
        <f>VAR(DT!D4:D1004)</f>
        <v>0.57142857142857173</v>
      </c>
      <c r="D6" s="3">
        <f t="shared" si="0"/>
        <v>0.75592894601845462</v>
      </c>
      <c r="E6" s="4">
        <f>COUNTA(Data!D4:D1004)</f>
        <v>7</v>
      </c>
      <c r="F6" s="18" t="str">
        <f>VLOOKUP(Read_First!B5,Items!A1:BA50,8,FALSE)</f>
        <v>easy to learn</v>
      </c>
      <c r="G6" s="18" t="str">
        <f>VLOOKUP(Read_First!B5,Items!A1:BA50,9,FALSE)</f>
        <v>difficult to learn</v>
      </c>
      <c r="H6" s="23" t="str">
        <f>VLOOKUP(Read_First!B5,Items!A1:BI50,55,FALSE)</f>
        <v>Perspicuity</v>
      </c>
      <c r="I6" s="8"/>
      <c r="K6" s="11" t="str">
        <f>VLOOKUP(Read_First!B5,Items!A1:BI50,57,FALSE)</f>
        <v>Dependability</v>
      </c>
      <c r="L6" s="10">
        <f>AVERAGE(DT!AF4:AF1004)</f>
        <v>2.0714285714285716</v>
      </c>
      <c r="M6" s="6">
        <f>VAR(DT!AF4:AF1004)</f>
        <v>0.30654761904761924</v>
      </c>
    </row>
    <row r="7" spans="1:18">
      <c r="A7" s="2">
        <v>5</v>
      </c>
      <c r="B7" s="3">
        <f>AVERAGE(DT!E4:E1004)</f>
        <v>2.4285714285714284</v>
      </c>
      <c r="C7" s="3">
        <f>VAR(DT!E4:E1004)</f>
        <v>0.61904761904761918</v>
      </c>
      <c r="D7" s="3">
        <f t="shared" si="0"/>
        <v>0.7867957924694432</v>
      </c>
      <c r="E7" s="4">
        <f>COUNTA(Data!E4:E1004)</f>
        <v>7</v>
      </c>
      <c r="F7" s="18" t="str">
        <f>VLOOKUP(Read_First!B5,Items!A1:BA50,10,FALSE)</f>
        <v>valuable</v>
      </c>
      <c r="G7" s="18" t="str">
        <f>VLOOKUP(Read_First!B5,Items!A1:BA50,11,FALSE)</f>
        <v>inferior</v>
      </c>
      <c r="H7" s="24" t="str">
        <f>VLOOKUP(Read_First!B5,Items!A1:BI50,58,FALSE)</f>
        <v>Stimulation</v>
      </c>
      <c r="I7" s="124"/>
      <c r="K7" s="11" t="str">
        <f>VLOOKUP(Read_First!B5,Items!A1:BI50,58,FALSE)</f>
        <v>Stimulation</v>
      </c>
      <c r="L7" s="10">
        <f>AVERAGE(DT!AG4:AG1004)</f>
        <v>2.3214285714285716</v>
      </c>
      <c r="M7" s="6">
        <f>VAR(DT!AG4:AG1004)</f>
        <v>0.34821428571428586</v>
      </c>
    </row>
    <row r="8" spans="1:18">
      <c r="A8" s="2">
        <v>6</v>
      </c>
      <c r="B8" s="3">
        <f>AVERAGE(DT!F4:F1004)</f>
        <v>2.1428571428571428</v>
      </c>
      <c r="C8" s="3">
        <f>VAR(DT!F4:F1004)</f>
        <v>0.47619047619047566</v>
      </c>
      <c r="D8" s="3">
        <f t="shared" si="0"/>
        <v>0.69006555934235381</v>
      </c>
      <c r="E8" s="4">
        <f>COUNTA(Data!F4:F1004)</f>
        <v>7</v>
      </c>
      <c r="F8" s="18" t="str">
        <f>VLOOKUP(Read_First!B5,Items!A1:BA50,12,FALSE)</f>
        <v>boring</v>
      </c>
      <c r="G8" s="18" t="str">
        <f>VLOOKUP(Read_First!B5,Items!A1:BA50,13,FALSE)</f>
        <v>exciting</v>
      </c>
      <c r="H8" s="24" t="str">
        <f>VLOOKUP(Read_First!B5,Items!A1:BI50,58,FALSE)</f>
        <v>Stimulation</v>
      </c>
      <c r="I8" s="124"/>
      <c r="K8" s="9" t="str">
        <f>VLOOKUP(Read_First!B5,Items!A1:BI50,59,FALSE)</f>
        <v>Novelty</v>
      </c>
      <c r="L8" s="10">
        <f>AVERAGE(DT!AH4:AH1004)</f>
        <v>2.3214285714285716</v>
      </c>
      <c r="M8" s="6">
        <f>VAR(DT!AH4:AH1004)</f>
        <v>0.41071428571428586</v>
      </c>
    </row>
    <row r="9" spans="1:18">
      <c r="A9" s="2">
        <v>7</v>
      </c>
      <c r="B9" s="3">
        <f>AVERAGE(DT!G4:G1004)</f>
        <v>2.7142857142857144</v>
      </c>
      <c r="C9" s="3">
        <f>VAR(DT!G4:G1004)</f>
        <v>0.23809523809523844</v>
      </c>
      <c r="D9" s="3">
        <f t="shared" si="0"/>
        <v>0.48795003647426693</v>
      </c>
      <c r="E9" s="4">
        <f>COUNTA(Data!G4:G1004)</f>
        <v>7</v>
      </c>
      <c r="F9" s="18" t="str">
        <f>VLOOKUP(Read_First!B5,Items!A1:BA50,14,FALSE)</f>
        <v>not interesting</v>
      </c>
      <c r="G9" s="18" t="str">
        <f>VLOOKUP(Read_First!B5,Items!A1:BA50,15,FALSE)</f>
        <v>interesting</v>
      </c>
      <c r="H9" s="24" t="str">
        <f>VLOOKUP(Read_First!B5,Items!A1:BI50,58,FALSE)</f>
        <v>Stimulation</v>
      </c>
      <c r="I9" s="124"/>
    </row>
    <row r="10" spans="1:18">
      <c r="A10" s="2">
        <v>8</v>
      </c>
      <c r="B10" s="3">
        <f>AVERAGE(DT!H4:H1004)</f>
        <v>1.4285714285714286</v>
      </c>
      <c r="C10" s="3">
        <f>VAR(DT!H4:H1004)</f>
        <v>0.95238095238095222</v>
      </c>
      <c r="D10" s="3">
        <f t="shared" si="0"/>
        <v>0.97590007294853309</v>
      </c>
      <c r="E10" s="4">
        <f>COUNTA(Data!H4:H1004)</f>
        <v>7</v>
      </c>
      <c r="F10" s="18" t="str">
        <f>VLOOKUP(Read_First!B5,Items!A1:BA50,16,FALSE)</f>
        <v>unpredictable</v>
      </c>
      <c r="G10" s="18" t="str">
        <f>VLOOKUP(Read_First!B5,Items!A1:BA50,17,FALSE)</f>
        <v>predictable</v>
      </c>
      <c r="H10" s="23" t="str">
        <f>VLOOKUP(Read_First!B5,Items!A1:BI50,57,FALSE)</f>
        <v>Dependability</v>
      </c>
      <c r="I10" s="126"/>
    </row>
    <row r="11" spans="1:18">
      <c r="A11" s="2">
        <v>9</v>
      </c>
      <c r="B11" s="3">
        <f>AVERAGE(DT!I4:I1004)</f>
        <v>1.2857142857142858</v>
      </c>
      <c r="C11" s="3">
        <f>VAR(DT!I4:I1004)</f>
        <v>2.2380952380952381</v>
      </c>
      <c r="D11" s="3">
        <f t="shared" si="0"/>
        <v>1.4960264830861913</v>
      </c>
      <c r="E11" s="4">
        <f>COUNTA(Data!I4:I1004)</f>
        <v>7</v>
      </c>
      <c r="F11" s="18" t="str">
        <f>VLOOKUP(Read_First!B5,Items!A1:BA50,18,FALSE)</f>
        <v>fast</v>
      </c>
      <c r="G11" s="18" t="str">
        <f>VLOOKUP(Read_First!B5,Items!A1:BA50,19,FALSE)</f>
        <v>slow</v>
      </c>
      <c r="H11" s="23" t="str">
        <f>VLOOKUP(Read_First!B5,Items!A1:BI50,56,FALSE)</f>
        <v>Efficiency</v>
      </c>
      <c r="I11" s="125"/>
    </row>
    <row r="12" spans="1:18">
      <c r="A12" s="2">
        <v>10</v>
      </c>
      <c r="B12" s="3">
        <f>AVERAGE(DT!J4:J1004)</f>
        <v>2.4285714285714284</v>
      </c>
      <c r="C12" s="3">
        <f>VAR(DT!J4:J1004)</f>
        <v>0.61904761904761918</v>
      </c>
      <c r="D12" s="3">
        <f t="shared" si="0"/>
        <v>0.7867957924694432</v>
      </c>
      <c r="E12" s="4">
        <f>COUNTA(Data!J4:J1004)</f>
        <v>7</v>
      </c>
      <c r="F12" s="18" t="str">
        <f>VLOOKUP(Read_First!B5,Items!A1:BA50,20,FALSE)</f>
        <v>inventive</v>
      </c>
      <c r="G12" s="18" t="str">
        <f>VLOOKUP(Read_First!B5,Items!A1:BA50,21,FALSE)</f>
        <v>conventional</v>
      </c>
      <c r="H12" s="23" t="str">
        <f>VLOOKUP(Read_First!B5,Items!A1:BI50,59,FALSE)</f>
        <v>Novelty</v>
      </c>
      <c r="I12" s="123"/>
    </row>
    <row r="13" spans="1:18">
      <c r="A13" s="2">
        <v>11</v>
      </c>
      <c r="B13" s="3">
        <f>AVERAGE(DT!K4:K1004)</f>
        <v>2.2857142857142856</v>
      </c>
      <c r="C13" s="3">
        <f>VAR(DT!K4:K1004)</f>
        <v>0.57142857142857173</v>
      </c>
      <c r="D13" s="3">
        <f t="shared" si="0"/>
        <v>0.75592894601845462</v>
      </c>
      <c r="E13" s="4">
        <f>COUNTA(Data!K4:K1004)</f>
        <v>7</v>
      </c>
      <c r="F13" s="18" t="str">
        <f>VLOOKUP(Read_First!B5,Items!A1:BA50,22,FALSE)</f>
        <v>obstructive</v>
      </c>
      <c r="G13" s="18" t="str">
        <f>VLOOKUP(Read_First!B5,Items!A1:BA50,23,FALSE)</f>
        <v>supportive</v>
      </c>
      <c r="H13" s="23" t="str">
        <f>VLOOKUP(Read_First!B5,Items!A1:BI50,57,FALSE)</f>
        <v>Dependability</v>
      </c>
      <c r="I13" s="126"/>
    </row>
    <row r="14" spans="1:18">
      <c r="A14" s="2">
        <v>12</v>
      </c>
      <c r="B14" s="3">
        <f>AVERAGE(DT!L4:L1004)</f>
        <v>2.2857142857142856</v>
      </c>
      <c r="C14" s="3">
        <f>VAR(DT!L4:L1004)</f>
        <v>0.9047619047619051</v>
      </c>
      <c r="D14" s="3">
        <f t="shared" si="0"/>
        <v>0.95118973121134198</v>
      </c>
      <c r="E14" s="4">
        <f>COUNTA(Data!L4:L1004)</f>
        <v>7</v>
      </c>
      <c r="F14" s="18" t="str">
        <f>VLOOKUP(Read_First!B5,Items!A1:BA50,24,FALSE)</f>
        <v>good</v>
      </c>
      <c r="G14" s="18" t="str">
        <f>VLOOKUP(Read_First!B5,Items!A1:BA50,25,FALSE)</f>
        <v>bad</v>
      </c>
      <c r="H14" s="23" t="str">
        <f>VLOOKUP(Read_First!B5,Items!A1:BI50,54,FALSE)</f>
        <v>Attractiveness</v>
      </c>
      <c r="I14" s="122"/>
    </row>
    <row r="15" spans="1:18">
      <c r="A15" s="2">
        <v>13</v>
      </c>
      <c r="B15" s="3">
        <f>AVERAGE(DT!M4:M1004)</f>
        <v>2.2857142857142856</v>
      </c>
      <c r="C15" s="3">
        <f>VAR(DT!M4:M1004)</f>
        <v>0.57142857142857173</v>
      </c>
      <c r="D15" s="3">
        <f t="shared" si="0"/>
        <v>0.75592894601845462</v>
      </c>
      <c r="E15" s="4">
        <f>COUNTA(Data!M4:M1004)</f>
        <v>7</v>
      </c>
      <c r="F15" s="18" t="str">
        <f>VLOOKUP(Read_First!B5,Items!A1:BA50,26,FALSE)</f>
        <v>complicated</v>
      </c>
      <c r="G15" s="18" t="str">
        <f>VLOOKUP(Read_First!B5,Items!A1:BA50,27,FALSE)</f>
        <v>easy</v>
      </c>
      <c r="H15" s="23" t="str">
        <f>VLOOKUP(Read_First!B5,Items!A1:BI50,55,FALSE)</f>
        <v>Perspicuity</v>
      </c>
      <c r="I15" s="8"/>
    </row>
    <row r="16" spans="1:18">
      <c r="A16" s="2">
        <v>14</v>
      </c>
      <c r="B16" s="3">
        <f>AVERAGE(DT!N4:N1004)</f>
        <v>2.1428571428571428</v>
      </c>
      <c r="C16" s="3">
        <f>VAR(DT!N4:N1004)</f>
        <v>0.80952380952380898</v>
      </c>
      <c r="D16" s="3">
        <f t="shared" si="0"/>
        <v>0.89973541084243702</v>
      </c>
      <c r="E16" s="4">
        <f>COUNTA(Data!N4:N1004)</f>
        <v>7</v>
      </c>
      <c r="F16" s="18" t="str">
        <f>VLOOKUP(Read_First!B5,Items!A1:BA50,28,FALSE)</f>
        <v>unlikable</v>
      </c>
      <c r="G16" s="18" t="str">
        <f>VLOOKUP(Read_First!B5,Items!A1:BA50,29,FALSE)</f>
        <v>pleasing</v>
      </c>
      <c r="H16" s="23" t="str">
        <f>VLOOKUP(Read_First!B5,Items!A1:BI50,54,FALSE)</f>
        <v>Attractiveness</v>
      </c>
      <c r="I16" s="122"/>
    </row>
    <row r="17" spans="1:9">
      <c r="A17" s="2">
        <v>15</v>
      </c>
      <c r="B17" s="3">
        <f>AVERAGE(DT!O4:O1004)</f>
        <v>2</v>
      </c>
      <c r="C17" s="3">
        <f>VAR(DT!O4:O1004)</f>
        <v>1.3333333333333333</v>
      </c>
      <c r="D17" s="3">
        <f t="shared" si="0"/>
        <v>1.1547005383792515</v>
      </c>
      <c r="E17" s="4">
        <f>COUNTA(Data!O4:O1004)</f>
        <v>7</v>
      </c>
      <c r="F17" s="18" t="str">
        <f>VLOOKUP(Read_First!B5,Items!A1:BA50,30,FALSE)</f>
        <v>usual</v>
      </c>
      <c r="G17" s="18" t="str">
        <f>VLOOKUP(Read_First!B5,Items!A1:BA50,31,FALSE)</f>
        <v>leading edge</v>
      </c>
      <c r="H17" s="23" t="str">
        <f>VLOOKUP(Read_First!B5,Items!A1:BI50,59,FALSE)</f>
        <v>Novelty</v>
      </c>
      <c r="I17" s="123"/>
    </row>
    <row r="18" spans="1:9">
      <c r="A18" s="2">
        <v>16</v>
      </c>
      <c r="B18" s="3">
        <f>AVERAGE(DT!P4:P1004)</f>
        <v>2</v>
      </c>
      <c r="C18" s="3">
        <f>VAR(DT!P4:P1004)</f>
        <v>0.66666666666666663</v>
      </c>
      <c r="D18" s="3">
        <f t="shared" si="0"/>
        <v>0.81649658092772603</v>
      </c>
      <c r="E18" s="4">
        <f>COUNTA(Data!P4:P1004)</f>
        <v>7</v>
      </c>
      <c r="F18" s="18" t="str">
        <f>VLOOKUP(Read_First!B5,Items!A1:BA50,32,FALSE)</f>
        <v>unpleasant</v>
      </c>
      <c r="G18" s="18" t="str">
        <f>VLOOKUP(Read_First!B5,Items!A1:BA50,33,FALSE)</f>
        <v>pleasant</v>
      </c>
      <c r="H18" s="23" t="str">
        <f>VLOOKUP(Read_First!B5,Items!A1:BI50,54,FALSE)</f>
        <v>Attractiveness</v>
      </c>
      <c r="I18" s="122"/>
    </row>
    <row r="19" spans="1:9">
      <c r="A19" s="2">
        <v>17</v>
      </c>
      <c r="B19" s="3">
        <f>AVERAGE(DT!Q4:Q1004)</f>
        <v>2.4285714285714284</v>
      </c>
      <c r="C19" s="3">
        <f>VAR(DT!Q4:Q1004)</f>
        <v>0.28571428571428586</v>
      </c>
      <c r="D19" s="3">
        <f t="shared" si="0"/>
        <v>0.5345224838248489</v>
      </c>
      <c r="E19" s="4">
        <f>COUNTA(Data!Q4:Q1004)</f>
        <v>7</v>
      </c>
      <c r="F19" s="18" t="str">
        <f>VLOOKUP(Read_First!B5,Items!A1:BA50,34,FALSE)</f>
        <v>secure</v>
      </c>
      <c r="G19" s="18" t="str">
        <f>VLOOKUP(Read_First!B5,Items!A1:BA50,35,FALSE)</f>
        <v>not secure</v>
      </c>
      <c r="H19" s="23" t="str">
        <f>VLOOKUP(Read_First!B5,Items!A1:BI50,57,FALSE)</f>
        <v>Dependability</v>
      </c>
      <c r="I19" s="126"/>
    </row>
    <row r="20" spans="1:9">
      <c r="A20" s="2">
        <v>18</v>
      </c>
      <c r="B20" s="3">
        <f>AVERAGE(DT!R4:R1004)</f>
        <v>2</v>
      </c>
      <c r="C20" s="3">
        <f>VAR(DT!R4:R1004)</f>
        <v>1</v>
      </c>
      <c r="D20" s="3">
        <f t="shared" si="0"/>
        <v>1</v>
      </c>
      <c r="E20" s="4">
        <f>COUNTA(Data!R4:R1004)</f>
        <v>7</v>
      </c>
      <c r="F20" s="18" t="str">
        <f>VLOOKUP(Read_First!B5,Items!A1:BA50,36,FALSE)</f>
        <v>motivating</v>
      </c>
      <c r="G20" s="18" t="str">
        <f>VLOOKUP(Read_First!B5,Items!A1:BA50,37,FALSE)</f>
        <v>demotivating</v>
      </c>
      <c r="H20" s="24" t="str">
        <f>VLOOKUP(Read_First!B5,Items!A1:BI50,58,FALSE)</f>
        <v>Stimulation</v>
      </c>
      <c r="I20" s="124"/>
    </row>
    <row r="21" spans="1:9">
      <c r="A21" s="2">
        <v>19</v>
      </c>
      <c r="B21" s="3">
        <f>AVERAGE(DT!S4:S1004)</f>
        <v>2.1428571428571428</v>
      </c>
      <c r="C21" s="3">
        <f>VAR(DT!S4:S1004)</f>
        <v>0.47619047619047566</v>
      </c>
      <c r="D21" s="3">
        <f t="shared" si="0"/>
        <v>0.69006555934235381</v>
      </c>
      <c r="E21" s="4">
        <f>COUNTA(Data!S4:S1004)</f>
        <v>7</v>
      </c>
      <c r="F21" s="18" t="str">
        <f>VLOOKUP(Read_First!B5,Items!A1:BA50,38,FALSE)</f>
        <v>meets expectations</v>
      </c>
      <c r="G21" s="18" t="str">
        <f>VLOOKUP(Read_First!B5,Items!A1:BA50,39,FALSE)</f>
        <v>does not meet expectations</v>
      </c>
      <c r="H21" s="23" t="str">
        <f>VLOOKUP(Read_First!B5,Items!A1:BI50,57,FALSE)</f>
        <v>Dependability</v>
      </c>
      <c r="I21" s="126"/>
    </row>
    <row r="22" spans="1:9">
      <c r="A22" s="2">
        <v>20</v>
      </c>
      <c r="B22" s="3">
        <f>AVERAGE(DT!T4:T1004)</f>
        <v>1.4285714285714286</v>
      </c>
      <c r="C22" s="3">
        <f>VAR(DT!T4:T1004)</f>
        <v>2.2857142857142856</v>
      </c>
      <c r="D22" s="3">
        <f t="shared" si="0"/>
        <v>1.5118578920369088</v>
      </c>
      <c r="E22" s="4">
        <f>COUNTA(Data!T4:T1004)</f>
        <v>7</v>
      </c>
      <c r="F22" s="18" t="str">
        <f>VLOOKUP(Read_First!B5,Items!A1:BA50,40,FALSE)</f>
        <v>inefficient</v>
      </c>
      <c r="G22" s="18" t="str">
        <f>VLOOKUP(Read_First!B5,Items!A1:BA50,41,FALSE)</f>
        <v>efficient</v>
      </c>
      <c r="H22" s="23" t="str">
        <f>VLOOKUP(Read_First!B5,Items!A1:BI50,56,FALSE)</f>
        <v>Efficiency</v>
      </c>
      <c r="I22" s="125"/>
    </row>
    <row r="23" spans="1:9">
      <c r="A23" s="2">
        <v>21</v>
      </c>
      <c r="B23" s="3">
        <f>AVERAGE(DT!U4:U1004)</f>
        <v>2.2857142857142856</v>
      </c>
      <c r="C23" s="3">
        <f>VAR(DT!U4:U1004)</f>
        <v>1.2380952380952384</v>
      </c>
      <c r="D23" s="3">
        <f t="shared" si="0"/>
        <v>1.1126972805283737</v>
      </c>
      <c r="E23" s="4">
        <f>COUNTA(Data!U4:U1004)</f>
        <v>7</v>
      </c>
      <c r="F23" s="18" t="str">
        <f>VLOOKUP(Read_First!B5,Items!A1:BA50,42,FALSE)</f>
        <v>clear</v>
      </c>
      <c r="G23" s="18" t="str">
        <f>VLOOKUP(Read_First!B5,Items!A1:BA50,43,FALSE)</f>
        <v>confusing</v>
      </c>
      <c r="H23" s="23" t="str">
        <f>VLOOKUP(Read_First!B5,Items!A1:BI50,55,FALSE)</f>
        <v>Perspicuity</v>
      </c>
      <c r="I23" s="8"/>
    </row>
    <row r="24" spans="1:9">
      <c r="A24" s="2">
        <v>22</v>
      </c>
      <c r="B24" s="3">
        <f>AVERAGE(DT!V4:V1004)</f>
        <v>2.1428571428571428</v>
      </c>
      <c r="C24" s="3">
        <f>VAR(DT!V4:V1004)</f>
        <v>0.47619047619047566</v>
      </c>
      <c r="D24" s="3">
        <f t="shared" si="0"/>
        <v>0.69006555934235381</v>
      </c>
      <c r="E24" s="4">
        <f>COUNTA(Data!V4:V1004)</f>
        <v>7</v>
      </c>
      <c r="F24" s="18" t="str">
        <f>VLOOKUP(Read_First!B5,Items!A1:BA50,44,FALSE)</f>
        <v>impractical</v>
      </c>
      <c r="G24" s="18" t="str">
        <f>VLOOKUP(Read_First!B5,Items!A1:BA50,45,FALSE)</f>
        <v>practical</v>
      </c>
      <c r="H24" s="23" t="str">
        <f>VLOOKUP(Read_First!B5,Items!A1:BI50,56,FALSE)</f>
        <v>Efficiency</v>
      </c>
      <c r="I24" s="125"/>
    </row>
    <row r="25" spans="1:9">
      <c r="A25" s="2">
        <v>23</v>
      </c>
      <c r="B25" s="3">
        <f>AVERAGE(DT!W4:W1004)</f>
        <v>2.4285714285714284</v>
      </c>
      <c r="C25" s="3">
        <f>VAR(DT!W4:W1004)</f>
        <v>0.61904761904761918</v>
      </c>
      <c r="D25" s="3">
        <f t="shared" si="0"/>
        <v>0.7867957924694432</v>
      </c>
      <c r="E25" s="4">
        <f>COUNTA(Data!W4:W1004)</f>
        <v>7</v>
      </c>
      <c r="F25" s="18" t="str">
        <f>VLOOKUP(Read_First!B5,Items!A1:BA50,46,FALSE)</f>
        <v>organized</v>
      </c>
      <c r="G25" s="18" t="str">
        <f>VLOOKUP(Read_First!B5,Items!A1:BA50,47,FALSE)</f>
        <v>cluttered</v>
      </c>
      <c r="H25" s="23" t="str">
        <f>VLOOKUP(Read_First!B5,Items!A1:BI50,56,FALSE)</f>
        <v>Efficiency</v>
      </c>
      <c r="I25" s="125"/>
    </row>
    <row r="26" spans="1:9">
      <c r="A26" s="2">
        <v>24</v>
      </c>
      <c r="B26" s="3">
        <f>AVERAGE(DT!X4:X1004)</f>
        <v>2.4285714285714284</v>
      </c>
      <c r="C26" s="3">
        <f>VAR(DT!X4:X1004)</f>
        <v>0.61904761904761918</v>
      </c>
      <c r="D26" s="3">
        <f t="shared" si="0"/>
        <v>0.7867957924694432</v>
      </c>
      <c r="E26" s="4">
        <f>COUNTA(Data!X4:X1004)</f>
        <v>7</v>
      </c>
      <c r="F26" s="18" t="str">
        <f>VLOOKUP(Read_First!B5,Items!A1:BA50,48,FALSE)</f>
        <v>attractive</v>
      </c>
      <c r="G26" s="18" t="str">
        <f>VLOOKUP(Read_First!B5,Items!A1:BA50,49,FALSE)</f>
        <v>unattractive</v>
      </c>
      <c r="H26" s="23" t="str">
        <f>VLOOKUP(Read_First!B5,Items!A1:BI50,54,FALSE)</f>
        <v>Attractiveness</v>
      </c>
      <c r="I26" s="122"/>
    </row>
    <row r="27" spans="1:9">
      <c r="A27" s="2">
        <v>25</v>
      </c>
      <c r="B27" s="3">
        <f>AVERAGE(DT!Y4:Y1004)</f>
        <v>2.2857142857142856</v>
      </c>
      <c r="C27" s="3">
        <f>VAR(DT!Y4:Y1004)</f>
        <v>0.57142857142857173</v>
      </c>
      <c r="D27" s="3">
        <f t="shared" si="0"/>
        <v>0.75592894601845462</v>
      </c>
      <c r="E27" s="4">
        <f>COUNTA(Data!Y4:Y1004)</f>
        <v>7</v>
      </c>
      <c r="F27" s="18" t="str">
        <f>VLOOKUP(Read_First!B5,Items!A1:BA50,50,FALSE)</f>
        <v>friendly</v>
      </c>
      <c r="G27" s="18" t="str">
        <f>VLOOKUP(Read_First!B5,Items!A1:BA50,51,FALSE)</f>
        <v>unfriendly</v>
      </c>
      <c r="H27" s="23" t="str">
        <f>VLOOKUP(Read_First!B5,Items!A1:BI50,54,FALSE)</f>
        <v>Attractiveness</v>
      </c>
      <c r="I27" s="122"/>
    </row>
    <row r="28" spans="1:9">
      <c r="A28" s="2">
        <v>26</v>
      </c>
      <c r="B28" s="3">
        <f>AVERAGE(DT!Z4:Z1004)</f>
        <v>2.5714285714285716</v>
      </c>
      <c r="C28" s="3">
        <f>VAR(DT!Z4:Z1004)</f>
        <v>0.61904761904761918</v>
      </c>
      <c r="D28" s="3">
        <f t="shared" si="0"/>
        <v>0.7867957924694432</v>
      </c>
      <c r="E28" s="4">
        <f>COUNTA(Data!Z4:Z1004)</f>
        <v>7</v>
      </c>
      <c r="F28" s="18" t="str">
        <f>VLOOKUP(Read_First!B5,Items!A1:BA50,52,FALSE)</f>
        <v>conservative</v>
      </c>
      <c r="G28" s="18" t="str">
        <f>VLOOKUP(Read_First!B5,Items!A1:BA50,53,FALSE)</f>
        <v>innovative</v>
      </c>
      <c r="H28" s="23" t="str">
        <f>VLOOKUP(Read_First!B5,Items!A1:BI50,59,FALSE)</f>
        <v>Novelty</v>
      </c>
      <c r="I28" s="123"/>
    </row>
    <row r="39" spans="11:15">
      <c r="K39" s="152" t="s">
        <v>820</v>
      </c>
      <c r="L39" s="152"/>
    </row>
    <row r="40" spans="11:15">
      <c r="K40" s="34" t="str">
        <f>VLOOKUP(Read_First!B5,Items!A1:BI50,54,FALSE)</f>
        <v>Attractiveness</v>
      </c>
      <c r="L40" s="35">
        <f>AVERAGE(DT!AC4:AC1004)</f>
        <v>2.2142857142857144</v>
      </c>
    </row>
    <row r="41" spans="11:15">
      <c r="K41" s="1" t="str">
        <f>VLOOKUP(Read_First!B5,Items!A1:BI50,60,FALSE)</f>
        <v>Pragmatic Quality</v>
      </c>
      <c r="L41" s="36">
        <f>(L4+L5+L6)/3</f>
        <v>2.0595238095238098</v>
      </c>
    </row>
    <row r="42" spans="11:15">
      <c r="K42" s="1" t="str">
        <f>VLOOKUP(Read_First!B5,Items!A1:BI50,61,FALSE)</f>
        <v>Hedonic Quality</v>
      </c>
      <c r="L42" s="36">
        <f>(L7+L8)/2</f>
        <v>2.3214285714285716</v>
      </c>
    </row>
    <row r="44" spans="11:15" ht="102.75" customHeight="1">
      <c r="K44" s="141" t="s">
        <v>821</v>
      </c>
      <c r="L44" s="141"/>
      <c r="M44" s="141"/>
      <c r="N44" s="141"/>
      <c r="O44" s="14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fRule type="iconSet" priority="14">
      <iconSet iconSet="3Arrows">
        <cfvo type="percent" val="0"/>
        <cfvo type="num" val="-0.8"/>
        <cfvo type="num" val="0.8"/>
      </iconSet>
    </cfRule>
  </conditionalFormatting>
  <conditionalFormatting sqref="L4">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5">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6">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7">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5703125" customWidth="1"/>
  </cols>
  <sheetData>
    <row r="1" spans="1:15" ht="100.9" customHeight="1">
      <c r="A1" s="158" t="s">
        <v>1282</v>
      </c>
      <c r="B1" s="159"/>
      <c r="C1" s="159"/>
      <c r="D1" s="159"/>
      <c r="E1" s="159"/>
      <c r="F1" s="159"/>
      <c r="G1" s="159"/>
      <c r="H1" s="159"/>
      <c r="I1" s="159"/>
      <c r="J1" s="159"/>
      <c r="K1" s="159"/>
      <c r="L1" s="159"/>
      <c r="M1" s="159"/>
      <c r="N1" s="159"/>
      <c r="O1" s="159"/>
    </row>
    <row r="3" spans="1:15">
      <c r="A3" s="155" t="s">
        <v>114</v>
      </c>
      <c r="B3" s="155"/>
      <c r="C3" s="155"/>
      <c r="D3" s="155"/>
      <c r="E3" s="155"/>
      <c r="F3" s="155"/>
      <c r="G3" s="155"/>
      <c r="I3" s="155" t="s">
        <v>111</v>
      </c>
      <c r="J3" s="155"/>
      <c r="K3" s="155"/>
      <c r="L3" s="155"/>
      <c r="M3" s="155"/>
      <c r="N3" s="155"/>
      <c r="O3" s="155"/>
    </row>
    <row r="4" spans="1:15">
      <c r="A4" s="101" t="s">
        <v>2</v>
      </c>
      <c r="B4" s="102" t="s">
        <v>106</v>
      </c>
      <c r="C4" s="102" t="s">
        <v>108</v>
      </c>
      <c r="D4" s="103" t="s">
        <v>3</v>
      </c>
      <c r="E4" s="102" t="s">
        <v>112</v>
      </c>
      <c r="F4" s="156" t="s">
        <v>113</v>
      </c>
      <c r="G4" s="157"/>
      <c r="I4" s="104" t="s">
        <v>110</v>
      </c>
      <c r="J4" s="103" t="s">
        <v>106</v>
      </c>
      <c r="K4" s="103" t="s">
        <v>108</v>
      </c>
      <c r="L4" s="103" t="s">
        <v>3</v>
      </c>
      <c r="M4" s="105" t="s">
        <v>112</v>
      </c>
      <c r="N4" s="156" t="s">
        <v>113</v>
      </c>
      <c r="O4" s="157"/>
    </row>
    <row r="5" spans="1:15">
      <c r="A5" s="71">
        <v>1</v>
      </c>
      <c r="B5" s="70">
        <f>Results!B3</f>
        <v>2.1428571428571428</v>
      </c>
      <c r="C5" s="70">
        <f>Results!D3</f>
        <v>0.89973541084243702</v>
      </c>
      <c r="D5" s="59">
        <f>Results!E3</f>
        <v>7</v>
      </c>
      <c r="E5" s="70">
        <f t="shared" ref="E5:E24" si="0">CONFIDENCE(0.05, C5, D5)</f>
        <v>0.66652107229116431</v>
      </c>
      <c r="F5" s="70">
        <f t="shared" ref="F5:F24" si="1">B5-E5</f>
        <v>1.4763360705659785</v>
      </c>
      <c r="G5" s="70">
        <f t="shared" ref="G5:G24" si="2">B5+E5</f>
        <v>2.8093782151483069</v>
      </c>
      <c r="I5" s="72" t="str">
        <f>VLOOKUP(Read_First!B5,Items!A1:BI50,54,FALSE)</f>
        <v>Attractiveness</v>
      </c>
      <c r="J5" s="70">
        <f>AVERAGE(DT!AC4:AC1004)</f>
        <v>2.2142857142857144</v>
      </c>
      <c r="K5" s="70">
        <f>STDEV(DT!AC4:AC1004)</f>
        <v>0.76808013250382334</v>
      </c>
      <c r="L5" s="59">
        <f>MAX(D5:D24)</f>
        <v>7</v>
      </c>
      <c r="M5" s="70">
        <f>CONFIDENCE(0.05, K5, L5)</f>
        <v>0.56899126938068234</v>
      </c>
      <c r="N5" s="70">
        <f t="shared" ref="N5:N10" si="3">J5-M5</f>
        <v>1.6452944449050322</v>
      </c>
      <c r="O5" s="70">
        <f t="shared" ref="O5:O10" si="4">J5+M5</f>
        <v>2.7832769836663966</v>
      </c>
    </row>
    <row r="6" spans="1:15">
      <c r="A6" s="12">
        <v>2</v>
      </c>
      <c r="B6" s="10">
        <f>Results!B4</f>
        <v>2.2857142857142856</v>
      </c>
      <c r="C6" s="10">
        <f>Results!D4</f>
        <v>0.75592894601845462</v>
      </c>
      <c r="D6" s="4">
        <f>Results!E4</f>
        <v>7</v>
      </c>
      <c r="E6" s="10">
        <f t="shared" si="0"/>
        <v>0.55998970986858687</v>
      </c>
      <c r="F6" s="10">
        <f t="shared" si="1"/>
        <v>1.7257245758456987</v>
      </c>
      <c r="G6" s="10">
        <f t="shared" si="2"/>
        <v>2.8457039955828725</v>
      </c>
      <c r="I6" s="9" t="str">
        <f>VLOOKUP(Read_First!B5,Items!A1:BI50,55,FALSE)</f>
        <v>Perspicuity</v>
      </c>
      <c r="J6" s="10">
        <f>AVERAGE(DT!AD4:AD1004)</f>
        <v>2.2857142857142856</v>
      </c>
      <c r="K6" s="10">
        <f>STDEV(DT!AD4:AD1004)</f>
        <v>0.7133922984085066</v>
      </c>
      <c r="L6" s="4">
        <f>L5</f>
        <v>7</v>
      </c>
      <c r="M6" s="10">
        <f t="shared" ref="M6:M10" si="5">CONFIDENCE(0.05, K6, L6)</f>
        <v>0.52847869937039171</v>
      </c>
      <c r="N6" s="10">
        <f t="shared" si="3"/>
        <v>1.757235586343894</v>
      </c>
      <c r="O6" s="10">
        <f t="shared" si="4"/>
        <v>2.8141929850846772</v>
      </c>
    </row>
    <row r="7" spans="1:15">
      <c r="A7" s="12">
        <v>3</v>
      </c>
      <c r="B7" s="10">
        <f>Results!B5</f>
        <v>2.2857142857142856</v>
      </c>
      <c r="C7" s="10">
        <f>Results!D5</f>
        <v>0.48795003647426693</v>
      </c>
      <c r="D7" s="4">
        <f>Results!E5</f>
        <v>7</v>
      </c>
      <c r="E7" s="10">
        <f t="shared" si="0"/>
        <v>0.36147180339476015</v>
      </c>
      <c r="F7" s="10">
        <f t="shared" si="1"/>
        <v>1.9242424823195254</v>
      </c>
      <c r="G7" s="10">
        <f t="shared" si="2"/>
        <v>2.647186089109046</v>
      </c>
      <c r="I7" s="9" t="str">
        <f>VLOOKUP(Read_First!B5,Items!A1:BI50,56,FALSE)</f>
        <v>Efficiency</v>
      </c>
      <c r="J7" s="10">
        <f>AVERAGE(DT!AE4:AE1004)</f>
        <v>1.8214285714285714</v>
      </c>
      <c r="K7" s="10">
        <f>STDEV(DT!AE4:AE1004)</f>
        <v>1.0578504710249077</v>
      </c>
      <c r="L7" s="4">
        <f>L6</f>
        <v>7</v>
      </c>
      <c r="M7" s="10">
        <f t="shared" si="5"/>
        <v>0.78365219571724676</v>
      </c>
      <c r="N7" s="10">
        <f t="shared" si="3"/>
        <v>1.0377763757113248</v>
      </c>
      <c r="O7" s="10">
        <f t="shared" si="4"/>
        <v>2.605080767145818</v>
      </c>
    </row>
    <row r="8" spans="1:15">
      <c r="A8" s="12">
        <v>4</v>
      </c>
      <c r="B8" s="10">
        <f>Results!B6</f>
        <v>2.2857142857142856</v>
      </c>
      <c r="C8" s="10">
        <f>Results!D6</f>
        <v>0.75592894601845462</v>
      </c>
      <c r="D8" s="4">
        <f>Results!E6</f>
        <v>7</v>
      </c>
      <c r="E8" s="10">
        <f t="shared" si="0"/>
        <v>0.55998970986858687</v>
      </c>
      <c r="F8" s="10">
        <f t="shared" si="1"/>
        <v>1.7257245758456987</v>
      </c>
      <c r="G8" s="10">
        <f t="shared" si="2"/>
        <v>2.8457039955828725</v>
      </c>
      <c r="I8" s="11" t="str">
        <f>VLOOKUP(Read_First!B5,Items!A1:BI50,57,FALSE)</f>
        <v>Dependability</v>
      </c>
      <c r="J8" s="10">
        <f>AVERAGE(DT!AF4:AF1004)</f>
        <v>2.0714285714285716</v>
      </c>
      <c r="K8" s="10">
        <f>STDEV(DT!AF4:AF1004)</f>
        <v>0.55366742639207089</v>
      </c>
      <c r="L8" s="4">
        <f>L7</f>
        <v>7</v>
      </c>
      <c r="M8" s="10">
        <f t="shared" si="5"/>
        <v>0.41015503256229813</v>
      </c>
      <c r="N8" s="10">
        <f t="shared" si="3"/>
        <v>1.6612735388662734</v>
      </c>
      <c r="O8" s="10">
        <f t="shared" si="4"/>
        <v>2.4815836039908699</v>
      </c>
    </row>
    <row r="9" spans="1:15">
      <c r="A9" s="12">
        <v>5</v>
      </c>
      <c r="B9" s="10">
        <f>Results!B7</f>
        <v>2.4285714285714284</v>
      </c>
      <c r="C9" s="10">
        <f>Results!D7</f>
        <v>0.7867957924694432</v>
      </c>
      <c r="D9" s="4">
        <f>Results!E7</f>
        <v>7</v>
      </c>
      <c r="E9" s="10">
        <f t="shared" si="0"/>
        <v>0.58285576954217067</v>
      </c>
      <c r="F9" s="10">
        <f t="shared" si="1"/>
        <v>1.8457156590292576</v>
      </c>
      <c r="G9" s="10">
        <f t="shared" si="2"/>
        <v>3.0114271981135992</v>
      </c>
      <c r="I9" s="11" t="str">
        <f>VLOOKUP(Read_First!B5,Items!A1:BI50,58,FALSE)</f>
        <v>Stimulation</v>
      </c>
      <c r="J9" s="10">
        <f>AVERAGE(DT!AG4:AG1004)</f>
        <v>2.3214285714285716</v>
      </c>
      <c r="K9" s="10">
        <f>STDEV(DT!AG4:AG1004)</f>
        <v>0.59009684435208254</v>
      </c>
      <c r="L9" s="4">
        <f>L8</f>
        <v>7</v>
      </c>
      <c r="M9" s="10">
        <f t="shared" si="5"/>
        <v>0.43714182715662808</v>
      </c>
      <c r="N9" s="10">
        <f t="shared" si="3"/>
        <v>1.8842867442719435</v>
      </c>
      <c r="O9" s="10">
        <f t="shared" si="4"/>
        <v>2.7585703985851997</v>
      </c>
    </row>
    <row r="10" spans="1:15">
      <c r="A10" s="12">
        <v>6</v>
      </c>
      <c r="B10" s="10">
        <f>Results!B8</f>
        <v>2.1428571428571428</v>
      </c>
      <c r="C10" s="10">
        <f>Results!D8</f>
        <v>0.69006555934235381</v>
      </c>
      <c r="D10" s="4">
        <f>Results!E8</f>
        <v>7</v>
      </c>
      <c r="E10" s="10">
        <f t="shared" si="0"/>
        <v>0.51119832677633015</v>
      </c>
      <c r="F10" s="10">
        <f t="shared" si="1"/>
        <v>1.6316588160808125</v>
      </c>
      <c r="G10" s="10">
        <f t="shared" si="2"/>
        <v>2.6540554696334731</v>
      </c>
      <c r="I10" s="9" t="str">
        <f>VLOOKUP(Read_First!B5,Items!A1:BI50,59,FALSE)</f>
        <v>Novelty</v>
      </c>
      <c r="J10" s="10">
        <f>AVERAGE(DT!AH4:AH1004)</f>
        <v>2.3214285714285716</v>
      </c>
      <c r="K10" s="10">
        <f>STDEV(DT!AH4:AH1004)</f>
        <v>0.6408699444616559</v>
      </c>
      <c r="L10" s="4">
        <f>L9</f>
        <v>7</v>
      </c>
      <c r="M10" s="10">
        <f t="shared" si="5"/>
        <v>0.47475437493541706</v>
      </c>
      <c r="N10" s="10">
        <f t="shared" si="3"/>
        <v>1.8466741964931546</v>
      </c>
      <c r="O10" s="10">
        <f t="shared" si="4"/>
        <v>2.7961829463639889</v>
      </c>
    </row>
    <row r="11" spans="1:15">
      <c r="A11" s="12">
        <v>7</v>
      </c>
      <c r="B11" s="10">
        <f>Results!B9</f>
        <v>2.7142857142857144</v>
      </c>
      <c r="C11" s="10">
        <f>Results!D9</f>
        <v>0.48795003647426693</v>
      </c>
      <c r="D11" s="4">
        <f>Results!E9</f>
        <v>7</v>
      </c>
      <c r="E11" s="10">
        <f t="shared" si="0"/>
        <v>0.36147180339476015</v>
      </c>
      <c r="F11" s="10">
        <f t="shared" si="1"/>
        <v>2.352813910890954</v>
      </c>
      <c r="G11" s="10">
        <f t="shared" si="2"/>
        <v>3.0757575176804748</v>
      </c>
    </row>
    <row r="12" spans="1:15">
      <c r="A12" s="12">
        <v>8</v>
      </c>
      <c r="B12" s="10">
        <f>Results!B10</f>
        <v>1.4285714285714286</v>
      </c>
      <c r="C12" s="10">
        <f>Results!D10</f>
        <v>0.97590007294853309</v>
      </c>
      <c r="D12" s="4">
        <f>Results!E10</f>
        <v>7</v>
      </c>
      <c r="E12" s="10">
        <f t="shared" si="0"/>
        <v>0.72294360678951974</v>
      </c>
      <c r="F12" s="10">
        <f t="shared" si="1"/>
        <v>0.70562782178190886</v>
      </c>
      <c r="G12" s="10">
        <f t="shared" si="2"/>
        <v>2.1515150353609482</v>
      </c>
    </row>
    <row r="13" spans="1:15">
      <c r="A13" s="12">
        <v>9</v>
      </c>
      <c r="B13" s="10">
        <f>Results!B11</f>
        <v>1.2857142857142858</v>
      </c>
      <c r="C13" s="10">
        <f>Results!D11</f>
        <v>1.4960264830861913</v>
      </c>
      <c r="D13" s="4">
        <f>Results!E11</f>
        <v>7</v>
      </c>
      <c r="E13" s="10">
        <f t="shared" si="0"/>
        <v>1.1082515633667855</v>
      </c>
      <c r="F13" s="10">
        <f t="shared" si="1"/>
        <v>0.17746272234750027</v>
      </c>
      <c r="G13" s="10">
        <f t="shared" si="2"/>
        <v>2.3939658490810714</v>
      </c>
    </row>
    <row r="14" spans="1:15">
      <c r="A14" s="12">
        <v>10</v>
      </c>
      <c r="B14" s="10">
        <f>Results!B12</f>
        <v>2.4285714285714284</v>
      </c>
      <c r="C14" s="10">
        <f>Results!D12</f>
        <v>0.7867957924694432</v>
      </c>
      <c r="D14" s="4">
        <f>Results!E12</f>
        <v>7</v>
      </c>
      <c r="E14" s="10">
        <f t="shared" si="0"/>
        <v>0.58285576954217067</v>
      </c>
      <c r="F14" s="10">
        <f t="shared" si="1"/>
        <v>1.8457156590292576</v>
      </c>
      <c r="G14" s="10">
        <f t="shared" si="2"/>
        <v>3.0114271981135992</v>
      </c>
    </row>
    <row r="15" spans="1:15">
      <c r="A15" s="12">
        <v>11</v>
      </c>
      <c r="B15" s="10">
        <f>Results!B13</f>
        <v>2.2857142857142856</v>
      </c>
      <c r="C15" s="10">
        <f>Results!D13</f>
        <v>0.75592894601845462</v>
      </c>
      <c r="D15" s="4">
        <f>Results!E13</f>
        <v>7</v>
      </c>
      <c r="E15" s="10">
        <f t="shared" si="0"/>
        <v>0.55998970986858687</v>
      </c>
      <c r="F15" s="10">
        <f t="shared" si="1"/>
        <v>1.7257245758456987</v>
      </c>
      <c r="G15" s="10">
        <f t="shared" si="2"/>
        <v>2.8457039955828725</v>
      </c>
      <c r="J15" s="69"/>
    </row>
    <row r="16" spans="1:15">
      <c r="A16" s="12">
        <v>12</v>
      </c>
      <c r="B16" s="10">
        <f>Results!B14</f>
        <v>2.2857142857142856</v>
      </c>
      <c r="C16" s="10">
        <f>Results!D14</f>
        <v>0.95118973121134198</v>
      </c>
      <c r="D16" s="4">
        <f>Results!E14</f>
        <v>7</v>
      </c>
      <c r="E16" s="10">
        <f t="shared" si="0"/>
        <v>0.7046382658271888</v>
      </c>
      <c r="F16" s="10">
        <f t="shared" si="1"/>
        <v>1.5810760198870968</v>
      </c>
      <c r="G16" s="10">
        <f t="shared" si="2"/>
        <v>2.9903525515414744</v>
      </c>
    </row>
    <row r="17" spans="1:7">
      <c r="A17" s="12">
        <v>13</v>
      </c>
      <c r="B17" s="10">
        <f>Results!B15</f>
        <v>2.2857142857142856</v>
      </c>
      <c r="C17" s="10">
        <f>Results!D15</f>
        <v>0.75592894601845462</v>
      </c>
      <c r="D17" s="4">
        <f>Results!E15</f>
        <v>7</v>
      </c>
      <c r="E17" s="10">
        <f t="shared" si="0"/>
        <v>0.55998970986858687</v>
      </c>
      <c r="F17" s="10">
        <f t="shared" si="1"/>
        <v>1.7257245758456987</v>
      </c>
      <c r="G17" s="10">
        <f t="shared" si="2"/>
        <v>2.8457039955828725</v>
      </c>
    </row>
    <row r="18" spans="1:7">
      <c r="A18" s="12">
        <v>14</v>
      </c>
      <c r="B18" s="10">
        <f>Results!B16</f>
        <v>2.1428571428571428</v>
      </c>
      <c r="C18" s="10">
        <f>Results!D16</f>
        <v>0.89973541084243702</v>
      </c>
      <c r="D18" s="4">
        <f>Results!E16</f>
        <v>7</v>
      </c>
      <c r="E18" s="10">
        <f t="shared" si="0"/>
        <v>0.66652107229116431</v>
      </c>
      <c r="F18" s="10">
        <f t="shared" si="1"/>
        <v>1.4763360705659785</v>
      </c>
      <c r="G18" s="10">
        <f t="shared" si="2"/>
        <v>2.8093782151483069</v>
      </c>
    </row>
    <row r="19" spans="1:7">
      <c r="A19" s="12">
        <v>15</v>
      </c>
      <c r="B19" s="10">
        <f>Results!B17</f>
        <v>2</v>
      </c>
      <c r="C19" s="10">
        <f>Results!D17</f>
        <v>1.1547005383792515</v>
      </c>
      <c r="D19" s="4">
        <f>Results!E17</f>
        <v>7</v>
      </c>
      <c r="E19" s="10">
        <f t="shared" si="0"/>
        <v>0.85539841128971927</v>
      </c>
      <c r="F19" s="10">
        <f t="shared" si="1"/>
        <v>1.1446015887102807</v>
      </c>
      <c r="G19" s="10">
        <f t="shared" si="2"/>
        <v>2.8553984112897193</v>
      </c>
    </row>
    <row r="20" spans="1:7">
      <c r="A20" s="12">
        <v>16</v>
      </c>
      <c r="B20" s="10">
        <f>Results!B18</f>
        <v>2</v>
      </c>
      <c r="C20" s="10">
        <f>Results!D18</f>
        <v>0.81649658092772603</v>
      </c>
      <c r="D20" s="4">
        <f>Results!E18</f>
        <v>7</v>
      </c>
      <c r="E20" s="10">
        <f t="shared" si="0"/>
        <v>0.60485801723916</v>
      </c>
      <c r="F20" s="10">
        <f t="shared" si="1"/>
        <v>1.39514198276084</v>
      </c>
      <c r="G20" s="10">
        <f t="shared" si="2"/>
        <v>2.60485801723916</v>
      </c>
    </row>
    <row r="21" spans="1:7">
      <c r="A21" s="12">
        <v>17</v>
      </c>
      <c r="B21" s="10">
        <f>Results!B19</f>
        <v>2.4285714285714284</v>
      </c>
      <c r="C21" s="10">
        <f>Results!D19</f>
        <v>0.5345224838248489</v>
      </c>
      <c r="D21" s="4">
        <f>Results!E19</f>
        <v>7</v>
      </c>
      <c r="E21" s="10">
        <f t="shared" si="0"/>
        <v>0.39597252124276511</v>
      </c>
      <c r="F21" s="10">
        <f t="shared" si="1"/>
        <v>2.0325989073286634</v>
      </c>
      <c r="G21" s="10">
        <f t="shared" si="2"/>
        <v>2.8245439498141933</v>
      </c>
    </row>
    <row r="22" spans="1:7">
      <c r="A22" s="12">
        <v>18</v>
      </c>
      <c r="B22" s="10">
        <f>Results!B20</f>
        <v>2</v>
      </c>
      <c r="C22" s="10">
        <f>Results!D20</f>
        <v>1</v>
      </c>
      <c r="D22" s="4">
        <f>Results!E20</f>
        <v>7</v>
      </c>
      <c r="E22" s="10">
        <f t="shared" si="0"/>
        <v>0.74079675453374649</v>
      </c>
      <c r="F22" s="10">
        <f t="shared" si="1"/>
        <v>1.2592032454662534</v>
      </c>
      <c r="G22" s="10">
        <f t="shared" si="2"/>
        <v>2.7407967545337466</v>
      </c>
    </row>
    <row r="23" spans="1:7">
      <c r="A23" s="12">
        <v>19</v>
      </c>
      <c r="B23" s="10">
        <f>Results!B21</f>
        <v>2.1428571428571428</v>
      </c>
      <c r="C23" s="10">
        <f>Results!D21</f>
        <v>0.69006555934235381</v>
      </c>
      <c r="D23" s="4">
        <f>Results!E21</f>
        <v>7</v>
      </c>
      <c r="E23" s="10">
        <f t="shared" si="0"/>
        <v>0.51119832677633015</v>
      </c>
      <c r="F23" s="10">
        <f t="shared" si="1"/>
        <v>1.6316588160808125</v>
      </c>
      <c r="G23" s="10">
        <f t="shared" si="2"/>
        <v>2.6540554696334731</v>
      </c>
    </row>
    <row r="24" spans="1:7">
      <c r="A24" s="12">
        <v>20</v>
      </c>
      <c r="B24" s="10">
        <f>Results!B22</f>
        <v>1.4285714285714286</v>
      </c>
      <c r="C24" s="10">
        <f>Results!D22</f>
        <v>1.5118578920369088</v>
      </c>
      <c r="D24" s="4">
        <f>Results!E22</f>
        <v>7</v>
      </c>
      <c r="E24" s="10">
        <f t="shared" si="0"/>
        <v>1.1199794197371735</v>
      </c>
      <c r="F24" s="10">
        <f t="shared" si="1"/>
        <v>0.30859200883425508</v>
      </c>
      <c r="G24" s="10">
        <f t="shared" si="2"/>
        <v>2.5485508483086021</v>
      </c>
    </row>
    <row r="25" spans="1:7">
      <c r="A25" s="12">
        <v>21</v>
      </c>
      <c r="B25" s="10">
        <f>Results!B23</f>
        <v>2.2857142857142856</v>
      </c>
      <c r="C25" s="10">
        <f>Results!D23</f>
        <v>1.1126972805283737</v>
      </c>
      <c r="D25" s="4">
        <f>Results!E23</f>
        <v>7</v>
      </c>
      <c r="E25" s="10">
        <f t="shared" ref="E25:E30" si="6">CONFIDENCE(0.05, C25, D25)</f>
        <v>0.82428253419394493</v>
      </c>
      <c r="F25" s="10">
        <f t="shared" ref="F25:F30" si="7">B25-E25</f>
        <v>1.4614317515203408</v>
      </c>
      <c r="G25" s="10">
        <f t="shared" ref="G25:G30" si="8">B25+E25</f>
        <v>3.1099968199082304</v>
      </c>
    </row>
    <row r="26" spans="1:7">
      <c r="A26" s="12">
        <v>22</v>
      </c>
      <c r="B26" s="10">
        <f>Results!B24</f>
        <v>2.1428571428571428</v>
      </c>
      <c r="C26" s="10">
        <f>Results!D24</f>
        <v>0.69006555934235381</v>
      </c>
      <c r="D26" s="4">
        <f>Results!E24</f>
        <v>7</v>
      </c>
      <c r="E26" s="10">
        <f t="shared" si="6"/>
        <v>0.51119832677633015</v>
      </c>
      <c r="F26" s="10">
        <f t="shared" si="7"/>
        <v>1.6316588160808125</v>
      </c>
      <c r="G26" s="10">
        <f t="shared" si="8"/>
        <v>2.6540554696334731</v>
      </c>
    </row>
    <row r="27" spans="1:7">
      <c r="A27" s="12">
        <v>23</v>
      </c>
      <c r="B27" s="10">
        <f>Results!B25</f>
        <v>2.4285714285714284</v>
      </c>
      <c r="C27" s="10">
        <f>Results!D25</f>
        <v>0.7867957924694432</v>
      </c>
      <c r="D27" s="4">
        <f>Results!E25</f>
        <v>7</v>
      </c>
      <c r="E27" s="10">
        <f t="shared" si="6"/>
        <v>0.58285576954217067</v>
      </c>
      <c r="F27" s="10">
        <f t="shared" si="7"/>
        <v>1.8457156590292576</v>
      </c>
      <c r="G27" s="10">
        <f t="shared" si="8"/>
        <v>3.0114271981135992</v>
      </c>
    </row>
    <row r="28" spans="1:7">
      <c r="A28" s="12">
        <v>24</v>
      </c>
      <c r="B28" s="10">
        <f>Results!B26</f>
        <v>2.4285714285714284</v>
      </c>
      <c r="C28" s="10">
        <f>Results!D26</f>
        <v>0.7867957924694432</v>
      </c>
      <c r="D28" s="4">
        <f>Results!E26</f>
        <v>7</v>
      </c>
      <c r="E28" s="10">
        <f t="shared" si="6"/>
        <v>0.58285576954217067</v>
      </c>
      <c r="F28" s="10">
        <f t="shared" si="7"/>
        <v>1.8457156590292576</v>
      </c>
      <c r="G28" s="10">
        <f t="shared" si="8"/>
        <v>3.0114271981135992</v>
      </c>
    </row>
    <row r="29" spans="1:7">
      <c r="A29" s="12">
        <v>25</v>
      </c>
      <c r="B29" s="10">
        <f>Results!B27</f>
        <v>2.2857142857142856</v>
      </c>
      <c r="C29" s="10">
        <f>Results!D27</f>
        <v>0.75592894601845462</v>
      </c>
      <c r="D29" s="4">
        <f>Results!E27</f>
        <v>7</v>
      </c>
      <c r="E29" s="10">
        <f t="shared" si="6"/>
        <v>0.55998970986858687</v>
      </c>
      <c r="F29" s="10">
        <f t="shared" si="7"/>
        <v>1.7257245758456987</v>
      </c>
      <c r="G29" s="10">
        <f t="shared" si="8"/>
        <v>2.8457039955828725</v>
      </c>
    </row>
    <row r="30" spans="1:7">
      <c r="A30" s="12">
        <v>26</v>
      </c>
      <c r="B30" s="10">
        <f>Results!B28</f>
        <v>2.5714285714285716</v>
      </c>
      <c r="C30" s="10">
        <f>Results!D28</f>
        <v>0.7867957924694432</v>
      </c>
      <c r="D30" s="4">
        <f>Results!E28</f>
        <v>7</v>
      </c>
      <c r="E30" s="10">
        <f t="shared" si="6"/>
        <v>0.58285576954217067</v>
      </c>
      <c r="F30" s="10">
        <f t="shared" si="7"/>
        <v>1.9885728018864008</v>
      </c>
      <c r="G30" s="10">
        <f t="shared" si="8"/>
        <v>3.1542843409707424</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M19" sqref="M19"/>
    </sheetView>
  </sheetViews>
  <sheetFormatPr defaultColWidth="8.85546875" defaultRowHeight="15"/>
  <cols>
    <col min="2" max="2" width="39.85546875" customWidth="1"/>
    <col min="3" max="3" width="8.85546875" customWidth="1"/>
    <col min="10" max="10" width="18" customWidth="1"/>
    <col min="11" max="11" width="5.28515625" customWidth="1"/>
  </cols>
  <sheetData>
    <row r="1" spans="1:11" ht="82.15" customHeight="1">
      <c r="A1" s="160" t="s">
        <v>1283</v>
      </c>
      <c r="B1" s="154"/>
      <c r="C1" s="154"/>
      <c r="D1" s="154"/>
      <c r="E1" s="154"/>
      <c r="F1" s="154"/>
      <c r="G1" s="154"/>
      <c r="H1" s="154"/>
      <c r="I1" s="154"/>
      <c r="J1" s="154"/>
      <c r="K1" s="154"/>
    </row>
    <row r="2" spans="1:11">
      <c r="A2" s="73" t="s">
        <v>1288</v>
      </c>
      <c r="B2" s="74" t="s">
        <v>2</v>
      </c>
      <c r="C2" s="75">
        <v>1</v>
      </c>
      <c r="D2" s="77">
        <v>2</v>
      </c>
      <c r="E2" s="77">
        <v>3</v>
      </c>
      <c r="F2" s="77">
        <v>4</v>
      </c>
      <c r="G2" s="77">
        <v>5</v>
      </c>
      <c r="H2" s="77">
        <v>6</v>
      </c>
      <c r="I2" s="77">
        <v>7</v>
      </c>
      <c r="J2" s="56" t="s">
        <v>110</v>
      </c>
    </row>
    <row r="3" spans="1:11">
      <c r="A3" s="2">
        <v>1</v>
      </c>
      <c r="B3" s="1" t="str">
        <f>_xlfn.CONCAT(Results!F3,"/",Results!G3)</f>
        <v>annoying/enjoyable</v>
      </c>
      <c r="C3" s="1">
        <f>COUNTIF(DT!A4:A1004,"-3")</f>
        <v>0</v>
      </c>
      <c r="D3" s="1">
        <f>COUNTIF(DT!A4:A1004,"-2")</f>
        <v>0</v>
      </c>
      <c r="E3" s="1">
        <f>COUNTIF(DT!A4:A1004,"-1")</f>
        <v>0</v>
      </c>
      <c r="F3" s="1">
        <f>COUNTIF(DT!A4:A1004,"0")</f>
        <v>0</v>
      </c>
      <c r="G3" s="1">
        <f>COUNTIF(DT!A4:A1004,"1")</f>
        <v>2</v>
      </c>
      <c r="H3" s="1">
        <f>COUNTIF(DT!A4:A1004,"2")</f>
        <v>2</v>
      </c>
      <c r="I3" s="1">
        <f>COUNTIF(DT!A4:A1004,"3")</f>
        <v>3</v>
      </c>
      <c r="J3" s="23" t="str">
        <f>Results!H3</f>
        <v>Attractiveness</v>
      </c>
    </row>
    <row r="4" spans="1:11">
      <c r="A4" s="2">
        <v>2</v>
      </c>
      <c r="B4" s="1" t="str">
        <f>_xlfn.CONCAT(Results!F4,"/",Results!G4)</f>
        <v>not understandable/understandable</v>
      </c>
      <c r="C4" s="1">
        <f>COUNTIF(DT!B4:B1004,"-3")</f>
        <v>0</v>
      </c>
      <c r="D4" s="1">
        <f>COUNTIF(DT!B4:B1004,"-2")</f>
        <v>0</v>
      </c>
      <c r="E4" s="1">
        <f>COUNTIF(DT!B4:B1004,"-1")</f>
        <v>0</v>
      </c>
      <c r="F4" s="1">
        <f>COUNTIF(DT!B4:B1004,"0")</f>
        <v>0</v>
      </c>
      <c r="G4" s="1">
        <f>COUNTIF(DT!B4:B1004,"1")</f>
        <v>1</v>
      </c>
      <c r="H4" s="1">
        <f>COUNTIF(DT!B4:B1004,"2")</f>
        <v>3</v>
      </c>
      <c r="I4" s="1">
        <f>COUNTIF(DT!B4:B1004,"3")</f>
        <v>3</v>
      </c>
      <c r="J4" s="23" t="str">
        <f>Results!H4</f>
        <v>Perspicuity</v>
      </c>
    </row>
    <row r="5" spans="1:11">
      <c r="A5" s="2">
        <v>3</v>
      </c>
      <c r="B5" s="1" t="str">
        <f>_xlfn.CONCAT(Results!G5,"/",Results!F5)</f>
        <v>dull/creative</v>
      </c>
      <c r="C5" s="1">
        <f>COUNTIF(DT!C4:C1004,"-3")</f>
        <v>0</v>
      </c>
      <c r="D5" s="1">
        <f>COUNTIF(DT!C4:C1004,"-2")</f>
        <v>0</v>
      </c>
      <c r="E5" s="1">
        <f>COUNTIF(DT!C4:C1004,"-1")</f>
        <v>0</v>
      </c>
      <c r="F5" s="1">
        <f>COUNTIF(DT!C4:C1004,"0")</f>
        <v>0</v>
      </c>
      <c r="G5" s="1">
        <f>COUNTIF(DT!C4:C1004,"1")</f>
        <v>0</v>
      </c>
      <c r="H5" s="1">
        <f>COUNTIF(DT!C4:C1004,"2")</f>
        <v>5</v>
      </c>
      <c r="I5" s="1">
        <f>COUNTIF(DT!C4:C1004,"3")</f>
        <v>2</v>
      </c>
      <c r="J5" s="23" t="str">
        <f>Results!H5</f>
        <v>Novelty</v>
      </c>
    </row>
    <row r="6" spans="1:11">
      <c r="A6" s="2">
        <v>4</v>
      </c>
      <c r="B6" s="1" t="str">
        <f>_xlfn.CONCAT(Results!G6,"/",Results!F6)</f>
        <v>difficult to learn/easy to learn</v>
      </c>
      <c r="C6" s="1">
        <f>COUNTIF(DT!D4:D1004,"-3")</f>
        <v>0</v>
      </c>
      <c r="D6" s="1">
        <f>COUNTIF(DT!D4:D1004,"-2")</f>
        <v>0</v>
      </c>
      <c r="E6" s="1">
        <f>COUNTIF(DT!D4:D1004,"-1")</f>
        <v>0</v>
      </c>
      <c r="F6" s="1">
        <f>COUNTIF(DT!D4:D1004,"0")</f>
        <v>0</v>
      </c>
      <c r="G6" s="1">
        <f>COUNTIF(DT!D4:D1004,"1")</f>
        <v>1</v>
      </c>
      <c r="H6" s="1">
        <f>COUNTIF(DT!D4:D1004,"2")</f>
        <v>3</v>
      </c>
      <c r="I6" s="1">
        <f>COUNTIF(DT!D4:D1004,"3")</f>
        <v>3</v>
      </c>
      <c r="J6" s="23" t="str">
        <f>Results!H6</f>
        <v>Perspicuity</v>
      </c>
    </row>
    <row r="7" spans="1:11">
      <c r="A7" s="2">
        <v>5</v>
      </c>
      <c r="B7" s="1" t="str">
        <f>_xlfn.CONCAT(Results!G7,"/",Results!F7)</f>
        <v>inferior/valuable</v>
      </c>
      <c r="C7" s="1">
        <f>COUNTIF(DT!E4:E1004,"-3")</f>
        <v>0</v>
      </c>
      <c r="D7" s="1">
        <f>COUNTIF(DT!E4:E1004,"-2")</f>
        <v>0</v>
      </c>
      <c r="E7" s="1">
        <f>COUNTIF(DT!E4:E1004,"-1")</f>
        <v>0</v>
      </c>
      <c r="F7" s="1">
        <f>COUNTIF(DT!E4:E1004,"0")</f>
        <v>0</v>
      </c>
      <c r="G7" s="1">
        <f>COUNTIF(DT!E4:E1004,"1")</f>
        <v>1</v>
      </c>
      <c r="H7" s="1">
        <f>COUNTIF(DT!E4:E1004,"2")</f>
        <v>2</v>
      </c>
      <c r="I7" s="1">
        <f>COUNTIF(DT!E4:E1004,"3")</f>
        <v>4</v>
      </c>
      <c r="J7" s="24" t="str">
        <f>Results!H7</f>
        <v>Stimulation</v>
      </c>
    </row>
    <row r="8" spans="1:11">
      <c r="A8" s="2">
        <v>6</v>
      </c>
      <c r="B8" s="1" t="str">
        <f>_xlfn.CONCAT(Results!F8,"/",Results!G8)</f>
        <v>boring/exciting</v>
      </c>
      <c r="C8" s="1">
        <f>COUNTIF(DT!F4:F1004,"-3")</f>
        <v>0</v>
      </c>
      <c r="D8" s="1">
        <f>COUNTIF(DT!F4:F1004,"-2")</f>
        <v>0</v>
      </c>
      <c r="E8" s="1">
        <f>COUNTIF(DT!F4:F1004,"-1")</f>
        <v>0</v>
      </c>
      <c r="F8" s="1">
        <f>COUNTIF(DT!F4:F1004,"0")</f>
        <v>0</v>
      </c>
      <c r="G8" s="1">
        <f>COUNTIF(DT!F4:F1004,"1")</f>
        <v>1</v>
      </c>
      <c r="H8" s="1">
        <f>COUNTIF(DT!F4:F1004,"2")</f>
        <v>4</v>
      </c>
      <c r="I8" s="1">
        <f>COUNTIF(DT!F4:F1004,"3")</f>
        <v>2</v>
      </c>
      <c r="J8" s="24" t="str">
        <f>Results!H8</f>
        <v>Stimulation</v>
      </c>
    </row>
    <row r="9" spans="1:11">
      <c r="A9" s="2">
        <v>7</v>
      </c>
      <c r="B9" s="1" t="str">
        <f>_xlfn.CONCAT(Results!F9,"/",Results!G9)</f>
        <v>not interesting/interesting</v>
      </c>
      <c r="C9" s="1">
        <f>COUNTIF(DT!G4:G1004,"-3")</f>
        <v>0</v>
      </c>
      <c r="D9" s="1">
        <f>COUNTIF(DT!G4:G1004,"-2")</f>
        <v>0</v>
      </c>
      <c r="E9" s="1">
        <f>COUNTIF(DT!G4:G1004,"-1")</f>
        <v>0</v>
      </c>
      <c r="F9" s="1">
        <f>COUNTIF(DT!G4:G1004,"0")</f>
        <v>0</v>
      </c>
      <c r="G9" s="1">
        <f>COUNTIF(DT!G4:G1004,"1")</f>
        <v>0</v>
      </c>
      <c r="H9" s="1">
        <f>COUNTIF(DT!G4:G1004,"2")</f>
        <v>2</v>
      </c>
      <c r="I9" s="1">
        <f>COUNTIF(DT!G4:G1004,"3")</f>
        <v>5</v>
      </c>
      <c r="J9" s="24" t="str">
        <f>Results!H9</f>
        <v>Stimulation</v>
      </c>
    </row>
    <row r="10" spans="1:11">
      <c r="A10" s="2">
        <v>8</v>
      </c>
      <c r="B10" s="1" t="str">
        <f>_xlfn.CONCAT(Results!F10,"/",Results!G10)</f>
        <v>unpredictable/predictable</v>
      </c>
      <c r="C10" s="1">
        <f>COUNTIF(DT!H4:H1004,"-3")</f>
        <v>0</v>
      </c>
      <c r="D10" s="1">
        <f>COUNTIF(DT!H4:H1004,"-2")</f>
        <v>0</v>
      </c>
      <c r="E10" s="1">
        <f>COUNTIF(DT!H4:H1004,"-1")</f>
        <v>0</v>
      </c>
      <c r="F10" s="1">
        <f>COUNTIF(DT!H4:H1004,"0")</f>
        <v>1</v>
      </c>
      <c r="G10" s="1">
        <f>COUNTIF(DT!H4:H1004,"1")</f>
        <v>3</v>
      </c>
      <c r="H10" s="1">
        <f>COUNTIF(DT!H4:H1004,"2")</f>
        <v>2</v>
      </c>
      <c r="I10" s="1">
        <f>COUNTIF(DT!H4:H1004,"3")</f>
        <v>1</v>
      </c>
      <c r="J10" s="23" t="str">
        <f>Results!H10</f>
        <v>Dependability</v>
      </c>
    </row>
    <row r="11" spans="1:11">
      <c r="A11" s="2">
        <v>9</v>
      </c>
      <c r="B11" s="1" t="str">
        <f>_xlfn.CONCAT(Results!G11,"/",Results!F11)</f>
        <v>slow/fast</v>
      </c>
      <c r="C11" s="1">
        <f>COUNTIF(DT!I4:I1004,"-3")</f>
        <v>0</v>
      </c>
      <c r="D11" s="1">
        <f>COUNTIF(DT!I4:I1004,"-2")</f>
        <v>0</v>
      </c>
      <c r="E11" s="1">
        <f>COUNTIF(DT!I4:I1004,"-1")</f>
        <v>1</v>
      </c>
      <c r="F11" s="1">
        <f>COUNTIF(DT!I4:I1004,"0")</f>
        <v>1</v>
      </c>
      <c r="G11" s="1">
        <f>COUNTIF(DT!I4:I1004,"1")</f>
        <v>2</v>
      </c>
      <c r="H11" s="1">
        <f>COUNTIF(DT!I4:I1004,"2")</f>
        <v>1</v>
      </c>
      <c r="I11" s="1">
        <f>COUNTIF(DT!I4:I1004,"3")</f>
        <v>2</v>
      </c>
      <c r="J11" s="23" t="str">
        <f>Results!H11</f>
        <v>Efficiency</v>
      </c>
    </row>
    <row r="12" spans="1:11">
      <c r="A12" s="2">
        <v>10</v>
      </c>
      <c r="B12" s="1" t="str">
        <f>_xlfn.CONCAT(Results!G12,"/",Results!F12)</f>
        <v>conventional/inventive</v>
      </c>
      <c r="C12" s="1">
        <f>COUNTIF(DT!J4:J1004,"-3")</f>
        <v>0</v>
      </c>
      <c r="D12" s="1">
        <f>COUNTIF(DT!J4:J1004,"-2")</f>
        <v>0</v>
      </c>
      <c r="E12" s="1">
        <f>COUNTIF(DT!J4:J1004,"-1")</f>
        <v>0</v>
      </c>
      <c r="F12" s="1">
        <f>COUNTIF(DT!J4:J1004,"0")</f>
        <v>0</v>
      </c>
      <c r="G12" s="1">
        <f>COUNTIF(DT!J4:J1004,"1")</f>
        <v>1</v>
      </c>
      <c r="H12" s="1">
        <f>COUNTIF(DT!J4:J1004,"2")</f>
        <v>2</v>
      </c>
      <c r="I12" s="1">
        <f>COUNTIF(DT!J4:J1004,"3")</f>
        <v>4</v>
      </c>
      <c r="J12" s="23" t="str">
        <f>Results!H12</f>
        <v>Novelty</v>
      </c>
    </row>
    <row r="13" spans="1:11">
      <c r="A13" s="2">
        <v>11</v>
      </c>
      <c r="B13" s="1" t="str">
        <f>_xlfn.CONCAT(Results!F13,"/",Results!G13)</f>
        <v>obstructive/supportive</v>
      </c>
      <c r="C13" s="1">
        <f>COUNTIF(DT!K4:K1004,"-3")</f>
        <v>0</v>
      </c>
      <c r="D13" s="1">
        <f>COUNTIF(DT!K4:K1004,"-2")</f>
        <v>0</v>
      </c>
      <c r="E13" s="1">
        <f>COUNTIF(DT!K4:K1004,"-1")</f>
        <v>0</v>
      </c>
      <c r="F13" s="1">
        <f>COUNTIF(DT!K4:K1004,"0")</f>
        <v>0</v>
      </c>
      <c r="G13" s="1">
        <f>COUNTIF(DT!K4:K1004,"1")</f>
        <v>1</v>
      </c>
      <c r="H13" s="1">
        <f>COUNTIF(DT!K4:K1004,"2")</f>
        <v>3</v>
      </c>
      <c r="I13" s="1">
        <f>COUNTIF(DT!K4:K1004,"3")</f>
        <v>3</v>
      </c>
      <c r="J13" s="23" t="str">
        <f>Results!H13</f>
        <v>Dependability</v>
      </c>
    </row>
    <row r="14" spans="1:11">
      <c r="A14" s="2">
        <v>12</v>
      </c>
      <c r="B14" s="1" t="str">
        <f>_xlfn.CONCAT(Results!G14,"/",Results!F14)</f>
        <v>bad/good</v>
      </c>
      <c r="C14" s="1">
        <f>COUNTIF(DT!L4:L1004,"-3")</f>
        <v>0</v>
      </c>
      <c r="D14" s="1">
        <f>COUNTIF(DT!L4:L1004,"-2")</f>
        <v>0</v>
      </c>
      <c r="E14" s="1">
        <f>COUNTIF(DT!L4:L1004,"-1")</f>
        <v>0</v>
      </c>
      <c r="F14" s="1">
        <f>COUNTIF(DT!L4:L1004,"0")</f>
        <v>0</v>
      </c>
      <c r="G14" s="1">
        <f>COUNTIF(DT!L4:L1004,"1")</f>
        <v>2</v>
      </c>
      <c r="H14" s="1">
        <f>COUNTIF(DT!L4:L1004,"2")</f>
        <v>1</v>
      </c>
      <c r="I14" s="1">
        <f>COUNTIF(DT!L4:L1004,"3")</f>
        <v>4</v>
      </c>
      <c r="J14" s="23" t="str">
        <f>Results!H14</f>
        <v>Attractiveness</v>
      </c>
    </row>
    <row r="15" spans="1:11">
      <c r="A15" s="2">
        <v>13</v>
      </c>
      <c r="B15" s="1" t="str">
        <f>_xlfn.CONCAT(Results!F15,"/",Results!G15)</f>
        <v>complicated/easy</v>
      </c>
      <c r="C15" s="1">
        <f>COUNTIF(DT!M4:M1004,"-3")</f>
        <v>0</v>
      </c>
      <c r="D15" s="1">
        <f>COUNTIF(DT!M4:M1004,"-2")</f>
        <v>0</v>
      </c>
      <c r="E15" s="1">
        <f>COUNTIF(DT!M4:M1004,"-1")</f>
        <v>0</v>
      </c>
      <c r="F15" s="1">
        <f>COUNTIF(DT!M4:M1004,"0")</f>
        <v>0</v>
      </c>
      <c r="G15" s="1">
        <f>COUNTIF(DT!M4:M1004,"1")</f>
        <v>1</v>
      </c>
      <c r="H15" s="1">
        <f>COUNTIF(DT!M4:M1004,"2")</f>
        <v>3</v>
      </c>
      <c r="I15" s="1">
        <f>COUNTIF(DT!M4:M1004,"3")</f>
        <v>3</v>
      </c>
      <c r="J15" s="23" t="str">
        <f>Results!H15</f>
        <v>Perspicuity</v>
      </c>
    </row>
    <row r="16" spans="1:11">
      <c r="A16" s="2">
        <v>14</v>
      </c>
      <c r="B16" s="1" t="str">
        <f>_xlfn.CONCAT(Results!F16,"/",Results!G16)</f>
        <v>unlikable/pleasing</v>
      </c>
      <c r="C16" s="1">
        <f>COUNTIF(DT!N4:N1004,"-3")</f>
        <v>0</v>
      </c>
      <c r="D16" s="1">
        <f>COUNTIF(DT!N4:N1004,"-2")</f>
        <v>0</v>
      </c>
      <c r="E16" s="1">
        <f>COUNTIF(DT!N4:N1004,"-1")</f>
        <v>0</v>
      </c>
      <c r="F16" s="1">
        <f>COUNTIF(DT!N4:N1004,"0")</f>
        <v>0</v>
      </c>
      <c r="G16" s="1">
        <f>COUNTIF(DT!N4:N1004,"1")</f>
        <v>2</v>
      </c>
      <c r="H16" s="1">
        <f>COUNTIF(DT!N4:N1004,"2")</f>
        <v>2</v>
      </c>
      <c r="I16" s="1">
        <f>COUNTIF(DT!N4:N1004,"3")</f>
        <v>3</v>
      </c>
      <c r="J16" s="23" t="str">
        <f>Results!H16</f>
        <v>Attractiveness</v>
      </c>
    </row>
    <row r="17" spans="1:10">
      <c r="A17" s="2">
        <v>15</v>
      </c>
      <c r="B17" s="1" t="str">
        <f>_xlfn.CONCAT(Results!F17,"/",Results!G17)</f>
        <v>usual/leading edge</v>
      </c>
      <c r="C17" s="1">
        <f>COUNTIF(DT!O4:O1004,"-3")</f>
        <v>0</v>
      </c>
      <c r="D17" s="1">
        <f>COUNTIF(DT!O4:O1004,"-2")</f>
        <v>0</v>
      </c>
      <c r="E17" s="1">
        <f>COUNTIF(DT!O4:O1004,"-1")</f>
        <v>0</v>
      </c>
      <c r="F17" s="1">
        <f>COUNTIF(DT!O4:O1004,"0")</f>
        <v>1</v>
      </c>
      <c r="G17" s="1">
        <f>COUNTIF(DT!O4:O1004,"1")</f>
        <v>1</v>
      </c>
      <c r="H17" s="1">
        <f>COUNTIF(DT!O4:O1004,"2")</f>
        <v>2</v>
      </c>
      <c r="I17" s="1">
        <f>COUNTIF(DT!O4:O1004,"3")</f>
        <v>3</v>
      </c>
      <c r="J17" s="23" t="str">
        <f>Results!H17</f>
        <v>Novelty</v>
      </c>
    </row>
    <row r="18" spans="1:10">
      <c r="A18" s="2">
        <v>16</v>
      </c>
      <c r="B18" s="1" t="str">
        <f>_xlfn.CONCAT(Results!F18,"/",Results!G18)</f>
        <v>unpleasant/pleasant</v>
      </c>
      <c r="C18" s="1">
        <f>COUNTIF(DT!P4:P1004,"-3")</f>
        <v>0</v>
      </c>
      <c r="D18" s="1">
        <f>COUNTIF(DT!P4:P1004,"-2")</f>
        <v>0</v>
      </c>
      <c r="E18" s="1">
        <f>COUNTIF(DT!P4:P1004,"-1")</f>
        <v>0</v>
      </c>
      <c r="F18" s="1">
        <f>COUNTIF(DT!P4:P1004,"0")</f>
        <v>0</v>
      </c>
      <c r="G18" s="1">
        <f>COUNTIF(DT!P4:P1004,"1")</f>
        <v>2</v>
      </c>
      <c r="H18" s="1">
        <f>COUNTIF(DT!P4:P1004,"2")</f>
        <v>3</v>
      </c>
      <c r="I18" s="1">
        <f>COUNTIF(DT!P4:P1004,"3")</f>
        <v>2</v>
      </c>
      <c r="J18" s="23" t="str">
        <f>Results!H18</f>
        <v>Attractiveness</v>
      </c>
    </row>
    <row r="19" spans="1:10">
      <c r="A19" s="2">
        <v>17</v>
      </c>
      <c r="B19" s="1" t="str">
        <f>_xlfn.CONCAT(Results!G19,"/",Results!F19)</f>
        <v>not secure/secure</v>
      </c>
      <c r="C19" s="1">
        <f>COUNTIF(DT!Q4:Q1004,"-3")</f>
        <v>0</v>
      </c>
      <c r="D19" s="1">
        <f>COUNTIF(DT!Q4:Q1004,"-2")</f>
        <v>0</v>
      </c>
      <c r="E19" s="1">
        <f>COUNTIF(DT!Q4:Q1004,"-1")</f>
        <v>0</v>
      </c>
      <c r="F19" s="1">
        <f>COUNTIF(DT!Q4:Q1004,"0")</f>
        <v>0</v>
      </c>
      <c r="G19" s="1">
        <f>COUNTIF(DT!Q4:Q1004,"1")</f>
        <v>0</v>
      </c>
      <c r="H19" s="1">
        <f>COUNTIF(DT!Q4:Q1004,"2")</f>
        <v>4</v>
      </c>
      <c r="I19" s="1">
        <f>COUNTIF(DT!Q4:Q1004,"3")</f>
        <v>3</v>
      </c>
      <c r="J19" s="23" t="str">
        <f>Results!H19</f>
        <v>Dependability</v>
      </c>
    </row>
    <row r="20" spans="1:10">
      <c r="A20" s="2">
        <v>18</v>
      </c>
      <c r="B20" s="1" t="str">
        <f>_xlfn.CONCAT(Results!G20,"/",Results!F20)</f>
        <v>demotivating/motivating</v>
      </c>
      <c r="C20" s="1">
        <f>COUNTIF(DT!R4:R1004,"-3")</f>
        <v>0</v>
      </c>
      <c r="D20" s="1">
        <f>COUNTIF(DT!R4:R1004,"-2")</f>
        <v>0</v>
      </c>
      <c r="E20" s="1">
        <f>COUNTIF(DT!R4:R1004,"-1")</f>
        <v>0</v>
      </c>
      <c r="F20" s="1">
        <f>COUNTIF(DT!R4:R1004,"0")</f>
        <v>1</v>
      </c>
      <c r="G20" s="1">
        <f>COUNTIF(DT!R4:R1004,"1")</f>
        <v>0</v>
      </c>
      <c r="H20" s="1">
        <f>COUNTIF(DT!R4:R1004,"2")</f>
        <v>4</v>
      </c>
      <c r="I20" s="1">
        <f>COUNTIF(DT!R4:R1004,"3")</f>
        <v>2</v>
      </c>
      <c r="J20" s="24" t="str">
        <f>Results!H20</f>
        <v>Stimulation</v>
      </c>
    </row>
    <row r="21" spans="1:10">
      <c r="A21" s="2">
        <v>19</v>
      </c>
      <c r="B21" s="1" t="str">
        <f>_xlfn.CONCAT(Results!G21,"/",Results!F21)</f>
        <v>does not meet expectations/meets expectations</v>
      </c>
      <c r="C21" s="1">
        <f>COUNTIF(DT!S4:S1004,"-3")</f>
        <v>0</v>
      </c>
      <c r="D21" s="1">
        <f>COUNTIF(DT!S4:S1004,"-2")</f>
        <v>0</v>
      </c>
      <c r="E21" s="1">
        <f>COUNTIF(DT!S4:S1004,"-1")</f>
        <v>0</v>
      </c>
      <c r="F21" s="1">
        <f>COUNTIF(DT!S4:S1004,"0")</f>
        <v>0</v>
      </c>
      <c r="G21" s="1">
        <f>COUNTIF(DT!S4:S1004,"1")</f>
        <v>1</v>
      </c>
      <c r="H21" s="1">
        <f>COUNTIF(DT!S4:S1004,"2")</f>
        <v>4</v>
      </c>
      <c r="I21" s="1">
        <f>COUNTIF(DT!S4:S1004,"3")</f>
        <v>2</v>
      </c>
      <c r="J21" s="23" t="str">
        <f>Results!H21</f>
        <v>Dependability</v>
      </c>
    </row>
    <row r="22" spans="1:10">
      <c r="A22" s="2">
        <v>20</v>
      </c>
      <c r="B22" s="1" t="str">
        <f>_xlfn.CONCAT(Results!F22,"/",Results!G22)</f>
        <v>inefficient/efficient</v>
      </c>
      <c r="C22" s="1">
        <f>COUNTIF(DT!T4:T1004,"-3")</f>
        <v>0</v>
      </c>
      <c r="D22" s="1">
        <f>COUNTIF(DT!T4:T1004,"-2")</f>
        <v>0</v>
      </c>
      <c r="E22" s="1">
        <f>COUNTIF(DT!T4:T1004,"-1")</f>
        <v>1</v>
      </c>
      <c r="F22" s="1">
        <f>COUNTIF(DT!T4:T1004,"0")</f>
        <v>1</v>
      </c>
      <c r="G22" s="1">
        <f>COUNTIF(DT!T4:T1004,"1")</f>
        <v>1</v>
      </c>
      <c r="H22" s="1">
        <f>COUNTIF(DT!T4:T1004,"2")</f>
        <v>2</v>
      </c>
      <c r="I22" s="1">
        <f>COUNTIF(DT!T4:T1004,"3")</f>
        <v>2</v>
      </c>
      <c r="J22" s="23" t="str">
        <f>Results!H22</f>
        <v>Efficiency</v>
      </c>
    </row>
    <row r="23" spans="1:10">
      <c r="A23" s="2">
        <v>21</v>
      </c>
      <c r="B23" s="1" t="str">
        <f>_xlfn.CONCAT(Results!G23,"/",Results!F23)</f>
        <v>confusing/clear</v>
      </c>
      <c r="C23" s="1">
        <f>COUNTIF(DT!U4:U1004,"-3")</f>
        <v>0</v>
      </c>
      <c r="D23" s="1">
        <f>COUNTIF(DT!U4:U1004,"-2")</f>
        <v>0</v>
      </c>
      <c r="E23" s="1">
        <f>COUNTIF(DT!U4:U1004,"-1")</f>
        <v>0</v>
      </c>
      <c r="F23" s="1">
        <f>COUNTIF(DT!U4:U1004,"0")</f>
        <v>1</v>
      </c>
      <c r="G23" s="1">
        <f>COUNTIF(DT!U4:U1004,"1")</f>
        <v>0</v>
      </c>
      <c r="H23" s="1">
        <f>COUNTIF(DT!U4:U1004,"2")</f>
        <v>2</v>
      </c>
      <c r="I23" s="1">
        <f>COUNTIF(DT!U4:U1004,"3")</f>
        <v>4</v>
      </c>
      <c r="J23" s="23" t="str">
        <f>Results!H23</f>
        <v>Perspicuity</v>
      </c>
    </row>
    <row r="24" spans="1:10">
      <c r="A24" s="2">
        <v>22</v>
      </c>
      <c r="B24" s="1" t="str">
        <f>_xlfn.CONCAT(Results!F24,"/",Results!G24)</f>
        <v>impractical/practical</v>
      </c>
      <c r="C24" s="1">
        <f>COUNTIF(DT!V4:V1004,"-3")</f>
        <v>0</v>
      </c>
      <c r="D24" s="1">
        <f>COUNTIF(DT!V4:V1004,"-2")</f>
        <v>0</v>
      </c>
      <c r="E24" s="1">
        <f>COUNTIF(DT!V4:V1004,"-1")</f>
        <v>0</v>
      </c>
      <c r="F24" s="1">
        <f>COUNTIF(DT!V4:V1004,"0")</f>
        <v>0</v>
      </c>
      <c r="G24" s="1">
        <f>COUNTIF(DT!V4:V1004,"1")</f>
        <v>1</v>
      </c>
      <c r="H24" s="1">
        <f>COUNTIF(DT!V4:V1004,"2")</f>
        <v>4</v>
      </c>
      <c r="I24" s="1">
        <f>COUNTIF(DT!V4:V1004,"3")</f>
        <v>2</v>
      </c>
      <c r="J24" s="23" t="str">
        <f>Results!H24</f>
        <v>Efficiency</v>
      </c>
    </row>
    <row r="25" spans="1:10">
      <c r="A25" s="2">
        <v>23</v>
      </c>
      <c r="B25" s="1" t="str">
        <f>_xlfn.CONCAT(Results!G25,"/",Results!F25)</f>
        <v>cluttered/organized</v>
      </c>
      <c r="C25" s="1">
        <f>COUNTIF(DT!W4:W1004,"-3")</f>
        <v>0</v>
      </c>
      <c r="D25" s="1">
        <f>COUNTIF(DT!W4:W1004,"-2")</f>
        <v>0</v>
      </c>
      <c r="E25" s="1">
        <f>COUNTIF(DT!W4:W1004,"-1")</f>
        <v>0</v>
      </c>
      <c r="F25" s="1">
        <f>COUNTIF(DT!W4:W1004,"0")</f>
        <v>0</v>
      </c>
      <c r="G25" s="1">
        <f>COUNTIF(DT!W4:W1004,"1")</f>
        <v>1</v>
      </c>
      <c r="H25" s="1">
        <f>COUNTIF(DT!W4:W1004,"2")</f>
        <v>2</v>
      </c>
      <c r="I25" s="1">
        <f>COUNTIF(DT!W4:W1004,"3")</f>
        <v>4</v>
      </c>
      <c r="J25" s="23" t="str">
        <f>Results!H25</f>
        <v>Efficiency</v>
      </c>
    </row>
    <row r="26" spans="1:10">
      <c r="A26" s="2">
        <v>24</v>
      </c>
      <c r="B26" s="1" t="str">
        <f>_xlfn.CONCAT(Results!G26,"/",Results!F26)</f>
        <v>unattractive/attractive</v>
      </c>
      <c r="C26" s="1">
        <f>COUNTIF(DT!X4:X1004,"-3")</f>
        <v>0</v>
      </c>
      <c r="D26" s="1">
        <f>COUNTIF(DT!X4:X1004,"-2")</f>
        <v>0</v>
      </c>
      <c r="E26" s="1">
        <f>COUNTIF(DT!X4:X1004,"-1")</f>
        <v>0</v>
      </c>
      <c r="F26" s="1">
        <f>COUNTIF(DT!X4:X1004,"0")</f>
        <v>0</v>
      </c>
      <c r="G26" s="1">
        <f>COUNTIF(DT!X4:X1004,"1")</f>
        <v>1</v>
      </c>
      <c r="H26" s="1">
        <f>COUNTIF(DT!X4:X1004,"2")</f>
        <v>2</v>
      </c>
      <c r="I26" s="1">
        <f>COUNTIF(DT!X4:X1004,"3")</f>
        <v>4</v>
      </c>
      <c r="J26" s="23" t="str">
        <f>Results!H26</f>
        <v>Attractiveness</v>
      </c>
    </row>
    <row r="27" spans="1:10">
      <c r="A27" s="2">
        <v>25</v>
      </c>
      <c r="B27" s="1" t="str">
        <f>_xlfn.CONCAT(Results!G27,"/",Results!F27)</f>
        <v>unfriendly/friendly</v>
      </c>
      <c r="C27" s="1">
        <f>COUNTIF(DT!Y4:Y1004,"-3")</f>
        <v>0</v>
      </c>
      <c r="D27" s="1">
        <f>COUNTIF(DT!Y4:Y1004,"-2")</f>
        <v>0</v>
      </c>
      <c r="E27" s="1">
        <f>COUNTIF(DT!Y4:Y1004,"-1")</f>
        <v>0</v>
      </c>
      <c r="F27" s="1">
        <f>COUNTIF(DT!Y4:Y1004,"0")</f>
        <v>0</v>
      </c>
      <c r="G27" s="1">
        <f>COUNTIF(DT!Y4:Y1004,"1")</f>
        <v>1</v>
      </c>
      <c r="H27" s="1">
        <f>COUNTIF(DT!Y4:Y1004,"2")</f>
        <v>3</v>
      </c>
      <c r="I27" s="1">
        <f>COUNTIF(DT!Y4:Y1004,"3")</f>
        <v>3</v>
      </c>
      <c r="J27" s="23" t="str">
        <f>Results!H27</f>
        <v>Attractiveness</v>
      </c>
    </row>
    <row r="28" spans="1:10">
      <c r="A28" s="2">
        <v>26</v>
      </c>
      <c r="B28" s="1" t="str">
        <f>_xlfn.CONCAT(Results!F28,"/",Results!G28)</f>
        <v>conservative/innovative</v>
      </c>
      <c r="C28" s="1">
        <f>COUNTIF(DT!Z4:Z1004,"-3")</f>
        <v>0</v>
      </c>
      <c r="D28" s="1">
        <f>COUNTIF(DT!Z4:Z1004,"-2")</f>
        <v>0</v>
      </c>
      <c r="E28" s="1">
        <f>COUNTIF(DT!Z4:Z1004,"-1")</f>
        <v>0</v>
      </c>
      <c r="F28" s="1">
        <f>COUNTIF(DT!Z4:Z1004,"0")</f>
        <v>0</v>
      </c>
      <c r="G28" s="1">
        <f>COUNTIF(DT!Z4:Z1004,"1")</f>
        <v>1</v>
      </c>
      <c r="H28" s="1">
        <f>COUNTIF(DT!Z4:Z1004,"2")</f>
        <v>1</v>
      </c>
      <c r="I28" s="1">
        <f>COUNTIF(DT!Z4:Z1004,"3")</f>
        <v>5</v>
      </c>
      <c r="J28" s="23" t="str">
        <f>Results!H28</f>
        <v>Novelty</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c r="A1" s="141" t="s">
        <v>1278</v>
      </c>
      <c r="B1" s="161"/>
      <c r="C1" s="161"/>
      <c r="D1" s="161"/>
      <c r="E1" s="161"/>
      <c r="F1" s="161"/>
      <c r="G1" s="161"/>
      <c r="H1" s="161"/>
      <c r="I1" s="161"/>
      <c r="J1" s="161"/>
      <c r="K1" s="161"/>
      <c r="L1" s="161"/>
      <c r="M1" s="161"/>
      <c r="N1" s="161"/>
      <c r="O1" s="161"/>
      <c r="P1" s="161"/>
      <c r="Q1" s="161"/>
      <c r="R1" s="161"/>
    </row>
    <row r="2" spans="1:18" ht="18.600000000000001" customHeight="1">
      <c r="A2" s="42"/>
      <c r="B2" s="43"/>
      <c r="C2" s="43"/>
      <c r="D2" s="43"/>
      <c r="E2" s="43"/>
      <c r="F2" s="43"/>
      <c r="G2" s="43"/>
      <c r="H2" s="43"/>
      <c r="I2" s="43"/>
      <c r="J2" s="43"/>
      <c r="K2" s="43"/>
      <c r="L2" s="43"/>
      <c r="M2" s="43"/>
      <c r="N2" s="43"/>
      <c r="O2" s="43"/>
      <c r="P2" s="43"/>
      <c r="Q2" s="43"/>
      <c r="R2" s="43"/>
    </row>
    <row r="3" spans="1:18" ht="172.9" customHeight="1">
      <c r="A3" s="162" t="s">
        <v>1463</v>
      </c>
      <c r="B3" s="160"/>
      <c r="C3" s="160"/>
      <c r="D3" s="160"/>
      <c r="E3" s="160"/>
      <c r="F3" s="160"/>
      <c r="G3" s="160"/>
      <c r="H3" s="160"/>
      <c r="I3" s="160"/>
      <c r="J3" s="160"/>
      <c r="K3" s="160"/>
      <c r="L3" s="160"/>
      <c r="M3" s="160"/>
      <c r="N3" s="160"/>
      <c r="O3" s="160"/>
      <c r="P3" s="160"/>
      <c r="Q3" s="160"/>
      <c r="R3" s="43"/>
    </row>
    <row r="5" spans="1:18">
      <c r="A5" s="145" t="str">
        <f>VLOOKUP(Read_First!B5,Items!A1:BI50,54,FALSE)</f>
        <v>Attractiveness</v>
      </c>
      <c r="B5" s="145"/>
      <c r="D5" s="149" t="str">
        <f>VLOOKUP(Read_First!B5,Items!A1:BI50,55,FALSE)</f>
        <v>Perspicuity</v>
      </c>
      <c r="E5" s="149"/>
      <c r="G5" s="149" t="str">
        <f>VLOOKUP(Read_First!B5,Items!A1:BI50,56,FALSE)</f>
        <v>Efficiency</v>
      </c>
      <c r="H5" s="149"/>
      <c r="J5" s="149" t="str">
        <f>VLOOKUP(Read_First!B5,Items!A1:BI50,57,FALSE)</f>
        <v>Dependability</v>
      </c>
      <c r="K5" s="149"/>
      <c r="M5" s="149" t="str">
        <f>VLOOKUP(Read_First!B5,Items!A1:BI50,58,FALSE)</f>
        <v>Stimulation</v>
      </c>
      <c r="N5" s="149"/>
      <c r="P5" s="149" t="str">
        <f>VLOOKUP(Read_First!B5,Items!A1:BI50,59,FALSE)</f>
        <v>Novelty</v>
      </c>
      <c r="Q5" s="149"/>
    </row>
    <row r="6" spans="1:18">
      <c r="A6" s="106" t="s">
        <v>0</v>
      </c>
      <c r="B6" s="107" t="s">
        <v>115</v>
      </c>
      <c r="D6" s="106" t="s">
        <v>0</v>
      </c>
      <c r="E6" s="108" t="s">
        <v>115</v>
      </c>
      <c r="G6" s="102" t="s">
        <v>0</v>
      </c>
      <c r="H6" s="108" t="s">
        <v>115</v>
      </c>
      <c r="J6" s="104" t="s">
        <v>0</v>
      </c>
      <c r="K6" s="108" t="s">
        <v>115</v>
      </c>
      <c r="M6" s="106" t="s">
        <v>0</v>
      </c>
      <c r="N6" s="108" t="s">
        <v>115</v>
      </c>
      <c r="P6" s="106" t="s">
        <v>0</v>
      </c>
      <c r="Q6" s="108" t="s">
        <v>115</v>
      </c>
    </row>
    <row r="7" spans="1:18">
      <c r="A7" s="79" t="s">
        <v>36</v>
      </c>
      <c r="B7" s="80">
        <f>CORREL(DT!A4:A1004,DT!L4:L1004)</f>
        <v>0.9180845587231844</v>
      </c>
      <c r="D7" s="79" t="s">
        <v>5</v>
      </c>
      <c r="E7" s="80">
        <f>CORREL(DT!B4:B1004,DT!D4:D1004)</f>
        <v>0.70833333333333337</v>
      </c>
      <c r="G7" s="79" t="s">
        <v>11</v>
      </c>
      <c r="H7" s="80">
        <f>CORREL(DT!I4:I1004,DT!T4:T1004)</f>
        <v>0.82109812303985585</v>
      </c>
      <c r="J7" s="79" t="s">
        <v>17</v>
      </c>
      <c r="K7" s="80">
        <f>CORREL(DT!H4:H1004,DT!K4:K1004)</f>
        <v>0.48412291827592696</v>
      </c>
      <c r="M7" s="79" t="s">
        <v>24</v>
      </c>
      <c r="N7" s="80">
        <f>CORREL(DT!E4:E1004,DT!F4:F1004)</f>
        <v>0.48238191061886604</v>
      </c>
      <c r="P7" s="79" t="s">
        <v>34</v>
      </c>
      <c r="Q7" s="80">
        <f>CORREL(DT!C4:C1004,DT!J4:J1004)</f>
        <v>0.49613893835683381</v>
      </c>
    </row>
    <row r="8" spans="1:18">
      <c r="A8" s="31" t="s">
        <v>37</v>
      </c>
      <c r="B8" s="32">
        <f>CORREL(DT!A4:A1004,DT!N4:N1004)</f>
        <v>1.0000000000000002</v>
      </c>
      <c r="D8" s="31" t="s">
        <v>6</v>
      </c>
      <c r="E8" s="32">
        <f>CORREL(DT!B4:B1004,DT!M4:M1004)</f>
        <v>0.70833333333333337</v>
      </c>
      <c r="G8" s="31" t="s">
        <v>12</v>
      </c>
      <c r="H8" s="32">
        <f>CORREL(DT!I4:I1004,DT!V4:V1004)</f>
        <v>0.92253120802888511</v>
      </c>
      <c r="J8" s="31" t="s">
        <v>18</v>
      </c>
      <c r="K8" s="32">
        <f>CORREL(DT!H4:H1004,DT!Q4:Q1004)</f>
        <v>0.22821773229381931</v>
      </c>
      <c r="M8" s="31" t="s">
        <v>25</v>
      </c>
      <c r="N8" s="32">
        <f>CORREL(DT!E4:E1004,DT!G4:G1004)</f>
        <v>0.37210420376762526</v>
      </c>
      <c r="P8" s="31" t="s">
        <v>33</v>
      </c>
      <c r="Q8" s="32">
        <f>CORREL(DT!C4:C1004,DT!O4:O1004)</f>
        <v>0.59160797830996148</v>
      </c>
    </row>
    <row r="9" spans="1:18">
      <c r="A9" s="31" t="s">
        <v>38</v>
      </c>
      <c r="B9" s="32">
        <f>CORREL(DT!A4:A1004,DT!P4:P1004)</f>
        <v>0.68061390972977265</v>
      </c>
      <c r="D9" s="31" t="s">
        <v>7</v>
      </c>
      <c r="E9" s="32">
        <f>CORREL(DT!B4:B1004,DT!U4:U1004)</f>
        <v>0.48121773951145314</v>
      </c>
      <c r="G9" s="31" t="s">
        <v>13</v>
      </c>
      <c r="H9" s="32">
        <f>CORREL(DT!I4:I1004,DT!W4:W1004)</f>
        <v>0.86979689861744003</v>
      </c>
      <c r="J9" s="31" t="s">
        <v>19</v>
      </c>
      <c r="K9" s="32">
        <f>CORREL(DT!H4:H1004,DT!S4:S1004)</f>
        <v>0.38890872965260126</v>
      </c>
      <c r="M9" s="31" t="s">
        <v>26</v>
      </c>
      <c r="N9" s="32">
        <f>CORREL(DT!E4:E1004,DT!R4:R1004)</f>
        <v>0.84731854573632337</v>
      </c>
      <c r="P9" s="31" t="s">
        <v>32</v>
      </c>
      <c r="Q9" s="32">
        <f>CORREL(DT!C4:C1004,DT!Z4:Z1004)</f>
        <v>0.37210420376762532</v>
      </c>
    </row>
    <row r="10" spans="1:18">
      <c r="A10" s="31" t="s">
        <v>39</v>
      </c>
      <c r="B10" s="32">
        <f>CORREL(DT!A4:A1004,DT!X4:X1004)</f>
        <v>0.84084099249539057</v>
      </c>
      <c r="D10" s="31" t="s">
        <v>8</v>
      </c>
      <c r="E10" s="32">
        <f>CORREL(DT!D4:D1004,DT!M4:M1004)</f>
        <v>1.0000000000000002</v>
      </c>
      <c r="G10" s="31" t="s">
        <v>14</v>
      </c>
      <c r="H10" s="32">
        <f>CORREL(DT!T4:T1004,DT!V4:V1004)</f>
        <v>0.73029674334022154</v>
      </c>
      <c r="J10" s="31" t="s">
        <v>20</v>
      </c>
      <c r="K10" s="32">
        <f>CORREL(DT!K4:K1004,DT!Q4:Q1004)</f>
        <v>5.8925565098879022E-2</v>
      </c>
      <c r="M10" s="31" t="s">
        <v>27</v>
      </c>
      <c r="N10" s="32">
        <f>CORREL(DT!F4:F1004,DT!G4:G1004)</f>
        <v>0.63639610306789274</v>
      </c>
      <c r="P10" s="31" t="s">
        <v>31</v>
      </c>
      <c r="Q10" s="32">
        <f>CORREL(DT!J4:J1004,DT!O4:O1004)</f>
        <v>0.55034953927900698</v>
      </c>
    </row>
    <row r="11" spans="1:18">
      <c r="A11" s="31" t="s">
        <v>40</v>
      </c>
      <c r="B11" s="32">
        <f>CORREL(DT!A4:A1004,DT!Y4:Y1004)</f>
        <v>0.91018205461820645</v>
      </c>
      <c r="D11" s="31" t="s">
        <v>9</v>
      </c>
      <c r="E11" s="32">
        <f>CORREL(DT!D4:D1004,DT!U4:U1004)</f>
        <v>0.48121773951145314</v>
      </c>
      <c r="G11" s="31" t="s">
        <v>15</v>
      </c>
      <c r="H11" s="32">
        <f>CORREL(DT!T4:T1004,DT!W4:W1004)</f>
        <v>0.94075290360488684</v>
      </c>
      <c r="J11" s="31" t="s">
        <v>21</v>
      </c>
      <c r="K11" s="32">
        <f>CORREL(DT!K4:K1004,DT!S4:S1004)</f>
        <v>0.86722738271651312</v>
      </c>
      <c r="M11" s="31" t="s">
        <v>28</v>
      </c>
      <c r="N11" s="32">
        <f>CORREL(DT!F4:F1004,DT!R4:R1004)</f>
        <v>0.483045891539648</v>
      </c>
      <c r="P11" s="31" t="s">
        <v>30</v>
      </c>
      <c r="Q11" s="32">
        <f>CORREL(DT!J4:J1004,DT!Z4:Z1004)</f>
        <v>7.69230769230769E-2</v>
      </c>
    </row>
    <row r="12" spans="1:18">
      <c r="A12" s="31" t="s">
        <v>41</v>
      </c>
      <c r="B12" s="32">
        <f>CORREL(DT!L4:L1004,DT!N4:N1004)</f>
        <v>0.9180845587231844</v>
      </c>
      <c r="D12" s="31" t="s">
        <v>10</v>
      </c>
      <c r="E12" s="32">
        <f>CORREL(DT!M4:M1004,DT!U4:U1004)</f>
        <v>0.48121773951145314</v>
      </c>
      <c r="G12" s="31" t="s">
        <v>16</v>
      </c>
      <c r="H12" s="32">
        <f>CORREL(DT!V4:V1004,DT!W4:W1004)</f>
        <v>0.78935221737632622</v>
      </c>
      <c r="J12" s="31" t="s">
        <v>22</v>
      </c>
      <c r="K12" s="32">
        <f>CORREL(DT!Q4:Q1004,DT!S4:S1004)</f>
        <v>0.25819888974716121</v>
      </c>
      <c r="M12" s="31" t="s">
        <v>23</v>
      </c>
      <c r="N12" s="32">
        <f>CORREL(DT!G4:G1004,DT!R4:R1004)</f>
        <v>0</v>
      </c>
      <c r="P12" s="31" t="s">
        <v>29</v>
      </c>
      <c r="Q12" s="32">
        <f>CORREL(DT!O4:O1004,DT!Z4:Z1004)</f>
        <v>0.73379938570534264</v>
      </c>
    </row>
    <row r="13" spans="1:18">
      <c r="A13" s="31" t="s">
        <v>42</v>
      </c>
      <c r="B13" s="32">
        <f>CORREL(DT!L4:L1004,DT!P4:P1004)</f>
        <v>0.42919753763947605</v>
      </c>
      <c r="D13" s="33" t="s">
        <v>826</v>
      </c>
      <c r="E13" s="32">
        <f>AVERAGE(E7:E12)</f>
        <v>0.64338664753350427</v>
      </c>
      <c r="G13" s="33" t="s">
        <v>826</v>
      </c>
      <c r="H13" s="32">
        <f>AVERAGE(H7:H12)</f>
        <v>0.84563801566793584</v>
      </c>
      <c r="J13" s="33" t="s">
        <v>826</v>
      </c>
      <c r="K13" s="32">
        <f>AVERAGE(K7:K12)</f>
        <v>0.3809335362974835</v>
      </c>
      <c r="M13" s="33" t="s">
        <v>826</v>
      </c>
      <c r="N13" s="32">
        <f>AVERAGE(N7:N12)</f>
        <v>0.47020777578839262</v>
      </c>
      <c r="P13" s="33" t="s">
        <v>826</v>
      </c>
      <c r="Q13" s="32">
        <f>AVERAGE(Q7:Q12)</f>
        <v>0.47015385372364121</v>
      </c>
    </row>
    <row r="14" spans="1:18">
      <c r="A14" s="31" t="s">
        <v>43</v>
      </c>
      <c r="B14" s="32">
        <f>CORREL(DT!L4:L1004,DT!X4:X1004)</f>
        <v>0.9226129063148778</v>
      </c>
      <c r="C14" s="7"/>
      <c r="D14" s="44" t="s">
        <v>4</v>
      </c>
      <c r="E14" s="45">
        <f>(4*E13)/(1+(3*E13))</f>
        <v>0.87829560179230282</v>
      </c>
      <c r="F14" s="46"/>
      <c r="G14" s="44" t="s">
        <v>4</v>
      </c>
      <c r="H14" s="45">
        <f>(4*H13)/(1+(3*H13))</f>
        <v>0.95635687430322847</v>
      </c>
      <c r="I14" s="46"/>
      <c r="J14" s="44" t="s">
        <v>4</v>
      </c>
      <c r="K14" s="45">
        <f>(4*K13)/(1+(3*K13))</f>
        <v>0.71109469488974364</v>
      </c>
      <c r="L14" s="46"/>
      <c r="M14" s="44" t="s">
        <v>4</v>
      </c>
      <c r="N14" s="45">
        <f>(4*N13)/(1+(3*N13))</f>
        <v>0.78022604436062082</v>
      </c>
      <c r="P14" s="44" t="s">
        <v>4</v>
      </c>
      <c r="Q14" s="45">
        <f>(4*Q13)/(1+(3*Q13))</f>
        <v>0.78018892530317852</v>
      </c>
    </row>
    <row r="15" spans="1:18">
      <c r="A15" s="31" t="s">
        <v>44</v>
      </c>
      <c r="B15" s="32">
        <f>CORREL(DT!L4:L1004,DT!Y4:Y1004)</f>
        <v>0.79471941423902626</v>
      </c>
      <c r="D15" s="166" t="s">
        <v>1462</v>
      </c>
      <c r="E15" s="36">
        <f>1-EXP(LN(1-E14)+1.96*SQRT(8/(3*(Results!E3-2))))</f>
        <v>0.49073080043877682</v>
      </c>
      <c r="G15" s="166" t="s">
        <v>1462</v>
      </c>
      <c r="H15" s="36">
        <f>1-EXP(LN(1-H14)+1.96*SQRT(8/(3*(Results!E3-2))))</f>
        <v>0.81737636422954674</v>
      </c>
      <c r="J15" s="166" t="s">
        <v>1462</v>
      </c>
      <c r="K15" s="36">
        <f>1-EXP(LN(1-K14)+1.96*SQRT(8/(3*(Results!E3-2))))</f>
        <v>-0.20891747257484061</v>
      </c>
      <c r="M15" s="166" t="s">
        <v>1462</v>
      </c>
      <c r="N15" s="36">
        <f>1-EXP(LN(1-N14)+1.96*SQRT(8/(3*(Results!E3-2))))</f>
        <v>8.0361037718094552E-2</v>
      </c>
      <c r="P15" s="166" t="s">
        <v>1462</v>
      </c>
      <c r="Q15" s="36">
        <f>1-EXP(LN(1-Q14)+1.96*SQRT(8/(3*(Results!E3-2))))</f>
        <v>8.0205713892904096E-2</v>
      </c>
    </row>
    <row r="16" spans="1:18">
      <c r="A16" s="31" t="s">
        <v>45</v>
      </c>
      <c r="B16" s="32">
        <f>CORREL(DT!N4:N1004,DT!P4:P1004)</f>
        <v>0.68061390972977265</v>
      </c>
      <c r="D16" s="167"/>
      <c r="E16" s="36">
        <f>1-EXP(LN(1-E14)-1.96*SQRT(8/(3*(Results!E3-2))))</f>
        <v>0.97091526336982592</v>
      </c>
      <c r="G16" s="167"/>
      <c r="H16" s="36">
        <f>1-EXP(LN(1-H14)-1.96*SQRT(8/(3*(Results!E3-2))))</f>
        <v>0.98957023053150517</v>
      </c>
      <c r="J16" s="167"/>
      <c r="K16" s="36">
        <f>1-EXP(LN(1-K14)-1.96*SQRT(8/(3*(Results!E3-2))))</f>
        <v>0.93095783855032077</v>
      </c>
      <c r="M16" s="167"/>
      <c r="N16" s="36">
        <f>1-EXP(LN(1-N14)-1.96*SQRT(8/(3*(Results!E3-2))))</f>
        <v>0.94747874594446146</v>
      </c>
      <c r="P16" s="167"/>
      <c r="Q16" s="36">
        <f>1-EXP(LN(1-Q14)-1.96*SQRT(8/(3*(Results!E3-2))))</f>
        <v>0.94746987528715099</v>
      </c>
    </row>
    <row r="17" spans="1:18">
      <c r="A17" s="31" t="s">
        <v>46</v>
      </c>
      <c r="B17" s="32">
        <f>CORREL(DT!N4:N1004,DT!X4:X1004)</f>
        <v>0.84084099249539057</v>
      </c>
    </row>
    <row r="18" spans="1:18">
      <c r="A18" s="31" t="s">
        <v>47</v>
      </c>
      <c r="B18" s="32">
        <f>CORREL(DT!N4:N1004,DT!Y4:Y1004)</f>
        <v>0.91018205461820645</v>
      </c>
    </row>
    <row r="19" spans="1:18">
      <c r="A19" s="31" t="s">
        <v>48</v>
      </c>
      <c r="B19" s="32">
        <f>CORREL(DT!P4:P1004,DT!X4:X1004)</f>
        <v>0.25943726083138541</v>
      </c>
    </row>
    <row r="20" spans="1:18">
      <c r="A20" s="31" t="s">
        <v>116</v>
      </c>
      <c r="B20" s="32">
        <f>CORREL(DT!P4:P1004,DT!Y4:Y1004)</f>
        <v>0.81009258730098255</v>
      </c>
    </row>
    <row r="21" spans="1:18">
      <c r="A21" s="31" t="s">
        <v>35</v>
      </c>
      <c r="B21" s="32">
        <f>CORREL(DT!X4:X1004,DT!Y4:Y1004)</f>
        <v>0.60048057676907673</v>
      </c>
    </row>
    <row r="22" spans="1:18">
      <c r="A22" s="33" t="s">
        <v>826</v>
      </c>
      <c r="B22" s="32">
        <f>AVERAGE(B7:B21)</f>
        <v>0.76773222094852889</v>
      </c>
    </row>
    <row r="23" spans="1:18">
      <c r="A23" s="44" t="s">
        <v>4</v>
      </c>
      <c r="B23" s="45">
        <f>(6*B22)/(1+(5*B22))</f>
        <v>0.95199751046341874</v>
      </c>
    </row>
    <row r="24" spans="1:18">
      <c r="A24" s="166" t="s">
        <v>1462</v>
      </c>
      <c r="B24" s="36">
        <f>1-EXP(LN(1-B23)+1.96*SQRT(12/(5*(Results!E3-2))))</f>
        <v>0.81336017164727947</v>
      </c>
    </row>
    <row r="25" spans="1:18">
      <c r="A25" s="167"/>
      <c r="B25" s="36">
        <f>1-EXP(LN(1-B23)-1.96*SQRT(12/(5*(Results!E3-2))))</f>
        <v>0.98765408743649863</v>
      </c>
    </row>
    <row r="27" spans="1:18" ht="66.599999999999994" customHeight="1">
      <c r="A27" s="163" t="s">
        <v>1279</v>
      </c>
      <c r="B27" s="164"/>
      <c r="C27" s="164"/>
      <c r="D27" s="164"/>
      <c r="E27" s="164"/>
      <c r="F27" s="164"/>
      <c r="G27" s="164"/>
      <c r="H27" s="164"/>
      <c r="I27" s="164"/>
      <c r="J27" s="164"/>
      <c r="K27" s="164"/>
      <c r="L27" s="164"/>
      <c r="M27" s="164"/>
      <c r="N27" s="164"/>
      <c r="O27" s="164"/>
      <c r="P27" s="164"/>
      <c r="Q27" s="164"/>
      <c r="R27" s="164"/>
    </row>
    <row r="29" spans="1:18">
      <c r="A29" s="165" t="str">
        <f>VLOOKUP(Read_First!B5,Items!A1:BI50,54,FALSE)</f>
        <v>Attractiveness</v>
      </c>
      <c r="B29" s="165"/>
      <c r="D29" s="165" t="str">
        <f>VLOOKUP(Read_First!B5,Items!A1:BI50,55,FALSE)</f>
        <v>Perspicuity</v>
      </c>
      <c r="E29" s="165"/>
      <c r="G29" s="165" t="str">
        <f>VLOOKUP(Read_First!B5,Items!A1:BI50,56,FALSE)</f>
        <v>Efficiency</v>
      </c>
      <c r="H29" s="165"/>
      <c r="J29" s="165" t="str">
        <f>VLOOKUP(Read_First!B5,Items!A1:BI50,57,FALSE)</f>
        <v>Dependability</v>
      </c>
      <c r="K29" s="165"/>
      <c r="M29" s="165" t="str">
        <f>VLOOKUP(Read_First!B5,Items!A1:BI5,58,FALSE)</f>
        <v>Stimulation</v>
      </c>
      <c r="N29" s="165"/>
      <c r="P29" s="165" t="str">
        <f>VLOOKUP(Read_First!B5,Items!A1:BI55,59,FALSE)</f>
        <v>Novelty</v>
      </c>
      <c r="Q29" s="165"/>
    </row>
    <row r="30" spans="1:18">
      <c r="A30" s="41" t="s">
        <v>1277</v>
      </c>
      <c r="B30" s="41">
        <f>1-((Results!C3+Results!C14+Results!C16+Results!C18+Results!C26+Results!C27)/(36*(Results!M3)))</f>
        <v>0.7937219730941707</v>
      </c>
      <c r="D30" s="41" t="s">
        <v>1277</v>
      </c>
      <c r="E30" s="41">
        <f>1-((Results!C4+Results!C6+Results!C15+Results!C23)/(16*(Results!M4)))</f>
        <v>0.63742690058479545</v>
      </c>
      <c r="G30" s="41" t="s">
        <v>1277</v>
      </c>
      <c r="H30" s="41">
        <f>1-((Results!C11+Results!C22+Results!C24+Results!C25)/(16*(Results!M5)))</f>
        <v>0.68617021276595747</v>
      </c>
      <c r="J30" s="41" t="s">
        <v>1277</v>
      </c>
      <c r="K30" s="41">
        <f>1-((Results!C10+Results!C13+Results!C19+Results!C21)/(16*(Results!M6)))</f>
        <v>0.53398058252427216</v>
      </c>
      <c r="M30" s="41" t="s">
        <v>1277</v>
      </c>
      <c r="N30" s="41">
        <f>1-((Results!C7+Results!C8+Results!C9+Results!C20)/(16*(Results!M7)))</f>
        <v>0.58119658119658135</v>
      </c>
      <c r="P30" s="41" t="s">
        <v>1277</v>
      </c>
      <c r="Q30" s="41">
        <f>1-((Results!C5+Results!C12+Results!C17+Results!C28)/(16*(Results!M8)))</f>
        <v>0.57246376811594213</v>
      </c>
    </row>
    <row r="32" spans="1:18">
      <c r="A32" s="82" t="s">
        <v>0</v>
      </c>
      <c r="B32" s="56" t="s">
        <v>1274</v>
      </c>
      <c r="D32" s="82" t="s">
        <v>0</v>
      </c>
      <c r="E32" s="56" t="s">
        <v>1274</v>
      </c>
      <c r="G32" s="82" t="s">
        <v>0</v>
      </c>
      <c r="H32" s="56" t="s">
        <v>1274</v>
      </c>
      <c r="J32" s="82" t="s">
        <v>0</v>
      </c>
      <c r="K32" s="56" t="s">
        <v>1274</v>
      </c>
      <c r="M32" s="82" t="s">
        <v>0</v>
      </c>
      <c r="N32" s="56" t="s">
        <v>1274</v>
      </c>
      <c r="P32" s="78" t="s">
        <v>0</v>
      </c>
      <c r="Q32" s="81" t="s">
        <v>1274</v>
      </c>
    </row>
    <row r="33" spans="1:17">
      <c r="A33" s="31" t="s">
        <v>36</v>
      </c>
      <c r="B33" s="32">
        <f>COVAR(DT!A4:A1004,DT!L4:L1004)^2</f>
        <v>0.45356101624323197</v>
      </c>
      <c r="D33" s="31" t="s">
        <v>5</v>
      </c>
      <c r="E33" s="32">
        <f>_xlfn.COVARIANCE.S(DT!B4:B1004,DT!D4:D1004)^2</f>
        <v>0.16383219954648531</v>
      </c>
      <c r="G33" s="31" t="s">
        <v>11</v>
      </c>
      <c r="H33" s="32">
        <f>COVAR(DT!I4:I1004,DT!T4:T1004)^2</f>
        <v>2.5339441899208661</v>
      </c>
      <c r="J33" s="31" t="s">
        <v>17</v>
      </c>
      <c r="K33" s="32">
        <f>COVAR(DT!H4:H1004,DT!K4:K1004)^2</f>
        <v>9.3710953769262778E-2</v>
      </c>
      <c r="M33" s="31" t="s">
        <v>24</v>
      </c>
      <c r="N33" s="32">
        <f>COVAR(DT!E4:E1004,DT!F4:F1004)^2</f>
        <v>5.0395668471470208E-2</v>
      </c>
      <c r="P33" s="31" t="s">
        <v>34</v>
      </c>
      <c r="Q33" s="32">
        <f>COVAR(DT!C4:C1004,DT!J4:J1004)^2</f>
        <v>2.6655560183256981E-2</v>
      </c>
    </row>
    <row r="34" spans="1:17">
      <c r="A34" s="31" t="s">
        <v>37</v>
      </c>
      <c r="B34" s="32">
        <f>COVAR(DT!A4:A1004,DT!N4:N1004)^2</f>
        <v>0.48146605581007912</v>
      </c>
      <c r="D34" s="31" t="s">
        <v>6</v>
      </c>
      <c r="E34" s="32">
        <f>_xlfn.COVARIANCE.S(DT!B4:B1004,DT!M4:M1004)^2</f>
        <v>0.16383219954648531</v>
      </c>
      <c r="G34" s="31" t="s">
        <v>12</v>
      </c>
      <c r="H34" s="32">
        <f>COVAR(DT!I4:I1004,DT!V4:V1004)^2</f>
        <v>0.66638900458142447</v>
      </c>
      <c r="J34" s="31" t="s">
        <v>18</v>
      </c>
      <c r="K34" s="32">
        <f>COVAR(DT!H4:H1004,DT!Q4:Q1004)^2</f>
        <v>1.0412328196584766E-2</v>
      </c>
      <c r="M34" s="31" t="s">
        <v>25</v>
      </c>
      <c r="N34" s="32">
        <f>COVAR(DT!E4:E1004,DT!G4:G1004)^2</f>
        <v>1.4993752603082045E-2</v>
      </c>
      <c r="P34" s="31" t="s">
        <v>33</v>
      </c>
      <c r="Q34" s="32">
        <f>COVAR(DT!C4:C1004,DT!O4:O1004)^2</f>
        <v>8.1632653061224483E-2</v>
      </c>
    </row>
    <row r="35" spans="1:17">
      <c r="A35" s="31" t="s">
        <v>38</v>
      </c>
      <c r="B35" s="32">
        <f>COVAR(DT!A4:A1004,DT!P4:P1004)^2</f>
        <v>0.18367346938775508</v>
      </c>
      <c r="D35" s="31" t="s">
        <v>7</v>
      </c>
      <c r="E35" s="32">
        <f>_xlfn.COVARIANCE.S(DT!B4:B1004,DT!U4:U1004)^2</f>
        <v>0.16383219954648531</v>
      </c>
      <c r="G35" s="31" t="s">
        <v>13</v>
      </c>
      <c r="H35" s="32">
        <f>COVAR(DT!I4:I1004,DT!W4:W1004)^2</f>
        <v>0.77009579341940848</v>
      </c>
      <c r="J35" s="31" t="s">
        <v>19</v>
      </c>
      <c r="K35" s="32">
        <f>COVAR(DT!H4:H1004,DT!S4:S1004)^2</f>
        <v>5.0395668471470242E-2</v>
      </c>
      <c r="M35" s="31" t="s">
        <v>26</v>
      </c>
      <c r="N35" s="32">
        <f>COVAR(DT!E4:E1004,DT!R4:R1004)^2</f>
        <v>0.32653061224489793</v>
      </c>
      <c r="P35" s="31" t="s">
        <v>32</v>
      </c>
      <c r="Q35" s="32">
        <f>COVAR(DT!C4:C1004,DT!Z4:Z1004)^2</f>
        <v>1.4993752603082049E-2</v>
      </c>
    </row>
    <row r="36" spans="1:17">
      <c r="A36" s="31" t="s">
        <v>39</v>
      </c>
      <c r="B36" s="32">
        <f>COVAR(DT!A4:A1004,DT!X4:X1004)^2</f>
        <v>0.26030820491461892</v>
      </c>
      <c r="D36" s="31" t="s">
        <v>8</v>
      </c>
      <c r="E36" s="32">
        <f>_xlfn.COVARIANCE.S(DT!D4:D1004,DT!M4:M1004)^2</f>
        <v>0.32653061224489804</v>
      </c>
      <c r="G36" s="31" t="s">
        <v>14</v>
      </c>
      <c r="H36" s="32">
        <f>COVAR(DT!T4:T1004,DT!V4:V1004)^2</f>
        <v>0.42648896293211169</v>
      </c>
      <c r="J36" s="31" t="s">
        <v>20</v>
      </c>
      <c r="K36" s="32">
        <f>COVAR(DT!K4:K1004,DT!Q4:Q1004)^2</f>
        <v>4.1649312786339119E-4</v>
      </c>
      <c r="M36" s="31" t="s">
        <v>27</v>
      </c>
      <c r="N36" s="32">
        <f>COVAR(DT!F4:F1004,DT!G4:G1004)^2</f>
        <v>3.3735943356934604E-2</v>
      </c>
      <c r="P36" s="31" t="s">
        <v>31</v>
      </c>
      <c r="Q36" s="32">
        <f>COVAR(DT!J4:J1004,DT!O4:O1004)^2</f>
        <v>0.18367346938775508</v>
      </c>
    </row>
    <row r="37" spans="1:17">
      <c r="A37" s="31" t="s">
        <v>40</v>
      </c>
      <c r="B37" s="32">
        <f>COVAR(DT!A4:A1004,DT!Y4:Y1004)^2</f>
        <v>0.28154935443565182</v>
      </c>
      <c r="D37" s="31" t="s">
        <v>9</v>
      </c>
      <c r="E37" s="32">
        <f>_xlfn.COVARIANCE.S(DT!D4:D1004,DT!U4:U1004)^2</f>
        <v>0.16383219954648531</v>
      </c>
      <c r="G37" s="31" t="s">
        <v>15</v>
      </c>
      <c r="H37" s="32">
        <f>COVAR(DT!T4:T1004,DT!W4:W1004)^2</f>
        <v>0.92003331945022937</v>
      </c>
      <c r="J37" s="31" t="s">
        <v>21</v>
      </c>
      <c r="K37" s="32">
        <f>COVAR(DT!K4:K1004,DT!S4:S1004)^2</f>
        <v>0.1503540191586839</v>
      </c>
      <c r="M37" s="31" t="s">
        <v>28</v>
      </c>
      <c r="N37" s="32">
        <f>COVAR(DT!F4:F1004,DT!R4:R1004)^2</f>
        <v>8.1632653061224483E-2</v>
      </c>
      <c r="P37" s="31" t="s">
        <v>30</v>
      </c>
      <c r="Q37" s="32">
        <f>COVAR(DT!J4:J1004,DT!Z4:Z1004)^2</f>
        <v>1.6659725114535602E-3</v>
      </c>
    </row>
    <row r="38" spans="1:17">
      <c r="A38" s="31" t="s">
        <v>41</v>
      </c>
      <c r="B38" s="32">
        <f>COVAR(DT!L4:L1004,DT!N4:N1004)^2</f>
        <v>0.45356101624323197</v>
      </c>
      <c r="D38" s="31" t="s">
        <v>10</v>
      </c>
      <c r="E38" s="32">
        <f>_xlfn.COVARIANCE.S(DT!M4:M1004,DT!U4:U1004)^2</f>
        <v>0.16383219954648531</v>
      </c>
      <c r="G38" s="31" t="s">
        <v>16</v>
      </c>
      <c r="H38" s="32">
        <f>COVAR(DT!V4:V1004,DT!W4:W1004)^2</f>
        <v>0.13494377342773842</v>
      </c>
      <c r="J38" s="31" t="s">
        <v>22</v>
      </c>
      <c r="K38" s="32">
        <f>COVAR(DT!Q4:Q1004,DT!S4:S1004)^2</f>
        <v>6.6638900458142452E-3</v>
      </c>
      <c r="M38" s="31" t="s">
        <v>23</v>
      </c>
      <c r="N38" s="32">
        <f>COVAR(DT!G4:G1004,DT!R4:R1004)^2</f>
        <v>0</v>
      </c>
      <c r="P38" s="31" t="s">
        <v>29</v>
      </c>
      <c r="Q38" s="32">
        <f>COVAR(DT!O4:O1004,DT!Z4:Z1004)^2</f>
        <v>0.32653061224489793</v>
      </c>
    </row>
    <row r="39" spans="1:17">
      <c r="A39" s="31" t="s">
        <v>42</v>
      </c>
      <c r="B39" s="32">
        <f>COVAR(DT!L4:L1004,DT!P4:P1004)^2</f>
        <v>8.1632653061224483E-2</v>
      </c>
      <c r="D39" s="31" t="s">
        <v>1275</v>
      </c>
      <c r="E39" s="6">
        <f>SUM(E33:E38)</f>
        <v>1.1456916099773247</v>
      </c>
      <c r="G39" s="31" t="s">
        <v>1275</v>
      </c>
      <c r="H39" s="6">
        <f>SUM(H33:H38)</f>
        <v>5.4518950437317777</v>
      </c>
      <c r="J39" s="31" t="s">
        <v>1275</v>
      </c>
      <c r="K39" s="6">
        <f>SUM(K33:K38)</f>
        <v>0.31195335276967934</v>
      </c>
      <c r="M39" s="31" t="s">
        <v>1275</v>
      </c>
      <c r="N39" s="6">
        <f>SUM(N33:N38)</f>
        <v>0.50728862973760924</v>
      </c>
      <c r="P39" s="31" t="s">
        <v>1275</v>
      </c>
      <c r="Q39" s="6">
        <f>SUM(Q33:Q38)</f>
        <v>0.63515201999167004</v>
      </c>
    </row>
    <row r="40" spans="1:17">
      <c r="A40" s="31" t="s">
        <v>43</v>
      </c>
      <c r="B40" s="32">
        <f>COVAR(DT!L4:L1004,DT!X4:X1004)^2</f>
        <v>0.35027072053311131</v>
      </c>
      <c r="D40" s="33" t="s">
        <v>1276</v>
      </c>
      <c r="E40" s="40">
        <f>E30+SQRT((4/3)*2*E39)/(16*(Results!M4))</f>
        <v>0.85208210214463531</v>
      </c>
      <c r="G40" s="33" t="s">
        <v>1276</v>
      </c>
      <c r="H40" s="40">
        <f>H30+SQRT((4/3)*2*H39)/(16*(Results!M5))</f>
        <v>0.89912605508540666</v>
      </c>
      <c r="J40" s="33" t="s">
        <v>1276</v>
      </c>
      <c r="K40" s="40">
        <f>K30+SQRT((4/3)*2*K39)/(16*(Results!M6))</f>
        <v>0.71993704035610973</v>
      </c>
      <c r="M40" s="33" t="s">
        <v>1276</v>
      </c>
      <c r="N40" s="40">
        <f>N30+SQRT((4/3)*2*N39)/(16*(Results!M7))</f>
        <v>0.78995565590390737</v>
      </c>
      <c r="P40" s="33" t="s">
        <v>1276</v>
      </c>
      <c r="Q40" s="40">
        <f>Q30+SQRT((4/3)*2*Q39)/(16*(Results!M8))</f>
        <v>0.77050855558704956</v>
      </c>
    </row>
    <row r="41" spans="1:17">
      <c r="A41" s="31" t="s">
        <v>44</v>
      </c>
      <c r="B41" s="32">
        <f>COVAR(DT!L4:L1004,DT!Y4:Y1004)^2</f>
        <v>0.23990004164931283</v>
      </c>
    </row>
    <row r="42" spans="1:17">
      <c r="A42" s="31" t="s">
        <v>45</v>
      </c>
      <c r="B42" s="32">
        <f>COVAR(DT!N4:N1004,DT!P4:P1004)^2</f>
        <v>0.18367346938775508</v>
      </c>
    </row>
    <row r="43" spans="1:17">
      <c r="A43" s="31" t="s">
        <v>46</v>
      </c>
      <c r="B43" s="32">
        <f>COVAR(DT!N4:N1004,DT!X4:X1004)^2</f>
        <v>0.26030820491461892</v>
      </c>
    </row>
    <row r="44" spans="1:17">
      <c r="A44" s="31" t="s">
        <v>47</v>
      </c>
      <c r="B44" s="32">
        <f>COVAR(DT!N4:N1004,DT!Y4:Y1004)^2</f>
        <v>0.28154935443565182</v>
      </c>
    </row>
    <row r="45" spans="1:17">
      <c r="A45" s="31" t="s">
        <v>48</v>
      </c>
      <c r="B45" s="32">
        <f>COVAR(DT!P4:P1004,DT!X4:X1004)^2</f>
        <v>2.0408163265306121E-2</v>
      </c>
    </row>
    <row r="46" spans="1:17">
      <c r="A46" s="31" t="s">
        <v>116</v>
      </c>
      <c r="B46" s="32">
        <f>COVAR(DT!P4:P1004,DT!Y4:Y1004)^2</f>
        <v>0.18367346938775508</v>
      </c>
    </row>
    <row r="47" spans="1:17">
      <c r="A47" s="31" t="s">
        <v>35</v>
      </c>
      <c r="B47" s="32">
        <f>COVAR(DT!X4:X1004,DT!Y4:Y1004)^2</f>
        <v>9.3710953769262847E-2</v>
      </c>
    </row>
    <row r="48" spans="1:17">
      <c r="A48" s="31" t="s">
        <v>1275</v>
      </c>
      <c r="B48" s="6">
        <f>SUM(B33:B47)</f>
        <v>3.8092461474385675</v>
      </c>
    </row>
    <row r="49" spans="1:2">
      <c r="A49" s="33" t="s">
        <v>1276</v>
      </c>
      <c r="B49" s="40">
        <f>B30+SQRT((6/5)*2*B48)/(36*(Results!M3))</f>
        <v>0.93608905236587581</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4" customHeight="1">
      <c r="A1" s="162" t="s">
        <v>2211</v>
      </c>
      <c r="B1" s="168"/>
      <c r="C1" s="168"/>
      <c r="D1" s="168"/>
      <c r="E1" s="168"/>
      <c r="F1" s="168"/>
      <c r="G1" s="168"/>
      <c r="H1" s="168"/>
    </row>
    <row r="2" spans="1:8">
      <c r="A2" s="109" t="s">
        <v>110</v>
      </c>
      <c r="B2" s="110" t="s">
        <v>106</v>
      </c>
      <c r="C2" s="110" t="s">
        <v>120</v>
      </c>
      <c r="D2" s="110" t="s">
        <v>121</v>
      </c>
    </row>
    <row r="3" spans="1:8">
      <c r="A3" s="14" t="str">
        <f>VLOOKUP(Read_First!B5,Items!A1:BI50,54,FALSE)</f>
        <v>Attractiveness</v>
      </c>
      <c r="B3" s="49">
        <f>Results!L3</f>
        <v>2.2142857142857144</v>
      </c>
      <c r="C3" s="13" t="str">
        <f>IF(B3&gt;E37,"Excellent",IF(B3&gt;D37,"Good",IF(B3&gt;C37,"Above average",IF(B3&gt;B37,"Below average","Bad"))))</f>
        <v>Excellent</v>
      </c>
      <c r="D3" t="str">
        <f t="shared" ref="D3:D8" si="0">IF(B3&gt;E37,"In the range of the 10% best results",IF(B3&gt;D37,"10% of results better, 75% of results worse",IF(B3&gt;C37,"25% of results better, 50% of results worse",IF(B3&gt;B37,"50% of results better, 25% of results worse","In the range of the 25% worst results"))))</f>
        <v>In the range of the 10% best results</v>
      </c>
    </row>
    <row r="4" spans="1:8">
      <c r="A4" s="14" t="str">
        <f>VLOOKUP(Read_First!B5,Items!A1:BI50,55,FALSE)</f>
        <v>Perspicuity</v>
      </c>
      <c r="B4" s="49">
        <f>Results!L4</f>
        <v>2.2857142857142856</v>
      </c>
      <c r="C4" s="13" t="str">
        <f>IF(B4&gt;E38,"Excellent",IF(B4&gt;D38,"Good",IF(B4&gt;C38,"Above Average",IF(B4&gt;B38,"Below Average","Bad"))))</f>
        <v>Excellent</v>
      </c>
      <c r="D4" t="str">
        <f t="shared" si="0"/>
        <v>In the range of the 10% best results</v>
      </c>
    </row>
    <row r="5" spans="1:8">
      <c r="A5" s="14" t="str">
        <f>VLOOKUP(Read_First!B5,Items!A1:BI50,56,FALSE)</f>
        <v>Efficiency</v>
      </c>
      <c r="B5" s="49">
        <f>Results!L5</f>
        <v>1.8214285714285714</v>
      </c>
      <c r="C5" s="13" t="str">
        <f>IF(B5&gt;E39,"Excellent",IF(B5&gt;D39,"Good",IF(B5&gt;C39,"Above Average",IF(B5&gt;B39,"Below Average","Bad"))))</f>
        <v>Good</v>
      </c>
      <c r="D5" t="str">
        <f t="shared" si="0"/>
        <v>10% of results better, 75% of results worse</v>
      </c>
    </row>
    <row r="6" spans="1:8">
      <c r="A6" s="15" t="str">
        <f>VLOOKUP(Read_First!B5,Items!A1:BI50,57,FALSE)</f>
        <v>Dependability</v>
      </c>
      <c r="B6" s="49">
        <f>Results!L6</f>
        <v>2.0714285714285716</v>
      </c>
      <c r="C6" s="13" t="str">
        <f>IF(B6&gt;E40,"Excellent",IF(B6&gt;D40,"Good",IF(B6&gt;C40,"Above Average",IF(B6&gt;B40,"Below Average","Bad"))))</f>
        <v>Excellent</v>
      </c>
      <c r="D6" t="str">
        <f t="shared" si="0"/>
        <v>In the range of the 10% best results</v>
      </c>
    </row>
    <row r="7" spans="1:8">
      <c r="A7" s="15" t="str">
        <f>VLOOKUP(Read_First!B5,Items!A1:BI50,58,FALSE)</f>
        <v>Stimulation</v>
      </c>
      <c r="B7" s="49">
        <f>Results!L7</f>
        <v>2.3214285714285716</v>
      </c>
      <c r="C7" s="13" t="str">
        <f>IF(B7&gt;E41,"Excellent",IF(B7&gt;D41,"Good",IF(B7&gt;C41,"Above Average",IF(B7&gt;B41,"Below Average","Bad"))))</f>
        <v>Excellent</v>
      </c>
      <c r="D7" t="str">
        <f t="shared" si="0"/>
        <v>In the range of the 10% best results</v>
      </c>
    </row>
    <row r="8" spans="1:8">
      <c r="A8" s="14" t="str">
        <f>VLOOKUP(Read_First!B5,Items!A1:BI50,59,FALSE)</f>
        <v>Novelty</v>
      </c>
      <c r="B8" s="49">
        <f>Results!L8</f>
        <v>2.3214285714285716</v>
      </c>
      <c r="C8" s="13" t="str">
        <f>IF(B8&gt;E42,"Excellent",IF(B8&gt;D42,"Good",IF(B8&gt;C42,"Above Average",IF(B8&gt;B42,"Below Average","Bad"))))</f>
        <v>Excellent</v>
      </c>
      <c r="D8" t="str">
        <f t="shared" si="0"/>
        <v>In the range of the 10% best results</v>
      </c>
    </row>
    <row r="26" spans="1:8">
      <c r="A26" s="169" t="s">
        <v>822</v>
      </c>
      <c r="B26" s="169"/>
      <c r="C26" s="169"/>
      <c r="D26" s="169"/>
      <c r="E26" s="169"/>
      <c r="F26" s="169"/>
      <c r="G26" s="169"/>
      <c r="H26" s="169"/>
    </row>
    <row r="27" spans="1:8" s="17" customFormat="1">
      <c r="A27" s="16" t="s">
        <v>110</v>
      </c>
      <c r="B27" s="16" t="s">
        <v>126</v>
      </c>
      <c r="C27" s="16" t="s">
        <v>125</v>
      </c>
      <c r="D27" s="16" t="s">
        <v>124</v>
      </c>
      <c r="E27" s="16" t="s">
        <v>123</v>
      </c>
      <c r="F27" s="16" t="s">
        <v>122</v>
      </c>
      <c r="G27" s="16" t="s">
        <v>119</v>
      </c>
      <c r="H27" s="16" t="s">
        <v>106</v>
      </c>
    </row>
    <row r="28" spans="1:8">
      <c r="A28" s="14" t="str">
        <f>VLOOKUP(Read_First!B5,Items!A1:BI50,54,FALSE)</f>
        <v>Attractiveness</v>
      </c>
      <c r="B28" s="27">
        <v>-1</v>
      </c>
      <c r="C28" s="28">
        <f>B37</f>
        <v>0.69</v>
      </c>
      <c r="D28" s="28">
        <f>C37-B37</f>
        <v>0.49</v>
      </c>
      <c r="E28" s="28">
        <f>D37-C37</f>
        <v>0.40000000000000013</v>
      </c>
      <c r="F28" s="28">
        <f>E37-D37</f>
        <v>0.26</v>
      </c>
      <c r="G28" s="28">
        <f>2.5-E37</f>
        <v>0.65999999999999992</v>
      </c>
      <c r="H28" s="50">
        <f>Results!L3</f>
        <v>2.2142857142857144</v>
      </c>
    </row>
    <row r="29" spans="1:8">
      <c r="A29" s="14" t="str">
        <f>VLOOKUP(Read_First!B5,Items!A1:BI50,55,FALSE)</f>
        <v>Perspicuity</v>
      </c>
      <c r="B29" s="27">
        <v>-1</v>
      </c>
      <c r="C29" s="28">
        <f t="shared" ref="C29:C33" si="1">B38</f>
        <v>0.72</v>
      </c>
      <c r="D29" s="28">
        <f t="shared" ref="D29:D33" si="2">C38-B38</f>
        <v>0.48</v>
      </c>
      <c r="E29" s="28">
        <f t="shared" ref="E29:E33" si="3">D38-C38</f>
        <v>0.53</v>
      </c>
      <c r="F29" s="28">
        <f t="shared" ref="F29:F33" si="4">E38-D38</f>
        <v>0.27</v>
      </c>
      <c r="G29" s="28">
        <f t="shared" ref="G29:G33" si="5">2.5-E38</f>
        <v>0.5</v>
      </c>
      <c r="H29" s="50">
        <f>Results!L4</f>
        <v>2.2857142857142856</v>
      </c>
    </row>
    <row r="30" spans="1:8">
      <c r="A30" s="14" t="str">
        <f>VLOOKUP(Read_First!B5,Items!A1:BI50,56,FALSE)</f>
        <v>Efficiency</v>
      </c>
      <c r="B30" s="27">
        <v>-1</v>
      </c>
      <c r="C30" s="28">
        <f t="shared" si="1"/>
        <v>0.6</v>
      </c>
      <c r="D30" s="28">
        <f t="shared" si="2"/>
        <v>0.45000000000000007</v>
      </c>
      <c r="E30" s="28">
        <f t="shared" si="3"/>
        <v>0.44999999999999996</v>
      </c>
      <c r="F30" s="28">
        <f t="shared" si="4"/>
        <v>0.37999999999999989</v>
      </c>
      <c r="G30" s="28">
        <f t="shared" si="5"/>
        <v>0.62000000000000011</v>
      </c>
      <c r="H30" s="50">
        <f>Results!L5</f>
        <v>1.8214285714285714</v>
      </c>
    </row>
    <row r="31" spans="1:8">
      <c r="A31" s="15" t="str">
        <f>VLOOKUP(Read_First!B5,Items!A1:BI50,57,FALSE)</f>
        <v>Dependability</v>
      </c>
      <c r="B31" s="27">
        <v>-1</v>
      </c>
      <c r="C31" s="28">
        <f t="shared" si="1"/>
        <v>0.78</v>
      </c>
      <c r="D31" s="28">
        <f t="shared" si="2"/>
        <v>0.35999999999999988</v>
      </c>
      <c r="E31" s="28">
        <f t="shared" si="3"/>
        <v>0.34000000000000008</v>
      </c>
      <c r="F31" s="28">
        <f t="shared" si="4"/>
        <v>0.21999999999999997</v>
      </c>
      <c r="G31" s="28">
        <f t="shared" si="5"/>
        <v>0.8</v>
      </c>
      <c r="H31" s="50">
        <f>Results!L6</f>
        <v>2.0714285714285716</v>
      </c>
    </row>
    <row r="32" spans="1:8">
      <c r="A32" s="15" t="str">
        <f>VLOOKUP(Read_First!B5,Items!A1:BI50,58,FALSE)</f>
        <v>Stimulation</v>
      </c>
      <c r="B32" s="27">
        <v>-1</v>
      </c>
      <c r="C32" s="28">
        <f t="shared" si="1"/>
        <v>0.5</v>
      </c>
      <c r="D32" s="28">
        <f t="shared" si="2"/>
        <v>0.5</v>
      </c>
      <c r="E32" s="28">
        <f t="shared" si="3"/>
        <v>0.35000000000000009</v>
      </c>
      <c r="F32" s="28">
        <f t="shared" si="4"/>
        <v>0.34999999999999987</v>
      </c>
      <c r="G32" s="28">
        <f t="shared" si="5"/>
        <v>0.8</v>
      </c>
      <c r="H32" s="50">
        <f>Results!L7</f>
        <v>2.3214285714285716</v>
      </c>
    </row>
    <row r="33" spans="1:8">
      <c r="A33" s="14" t="str">
        <f>VLOOKUP(Read_First!B5,Items!A1:BI50,59,FALSE)</f>
        <v>Novelty</v>
      </c>
      <c r="B33" s="27">
        <v>-1</v>
      </c>
      <c r="C33" s="28">
        <f t="shared" si="1"/>
        <v>0.16</v>
      </c>
      <c r="D33" s="28">
        <f t="shared" si="2"/>
        <v>0.53999999999999992</v>
      </c>
      <c r="E33" s="28">
        <f t="shared" si="3"/>
        <v>0.42000000000000015</v>
      </c>
      <c r="F33" s="28">
        <f t="shared" si="4"/>
        <v>0.48</v>
      </c>
      <c r="G33" s="28">
        <f t="shared" si="5"/>
        <v>0.89999999999999991</v>
      </c>
      <c r="H33" s="50">
        <f>Results!L8</f>
        <v>2.3214285714285716</v>
      </c>
    </row>
    <row r="35" spans="1:8">
      <c r="A35" s="169" t="s">
        <v>2150</v>
      </c>
      <c r="B35" s="169"/>
      <c r="C35" s="169"/>
      <c r="D35" s="169"/>
      <c r="E35" s="169"/>
    </row>
    <row r="36" spans="1:8">
      <c r="A36" s="13" t="s">
        <v>110</v>
      </c>
      <c r="B36" s="133">
        <v>0.25</v>
      </c>
      <c r="C36" s="133">
        <v>0.5</v>
      </c>
      <c r="D36" s="133">
        <v>0.75</v>
      </c>
      <c r="E36" s="133">
        <v>0.9</v>
      </c>
    </row>
    <row r="37" spans="1:8">
      <c r="A37" s="13" t="str">
        <f>VLOOKUP(Read_First!B5,Items!A1:BI50,54,FALSE)</f>
        <v>Attractiveness</v>
      </c>
      <c r="B37">
        <v>0.69</v>
      </c>
      <c r="C37">
        <v>1.18</v>
      </c>
      <c r="D37">
        <v>1.58</v>
      </c>
      <c r="E37">
        <v>1.84</v>
      </c>
    </row>
    <row r="38" spans="1:8">
      <c r="A38" s="13" t="str">
        <f>VLOOKUP(Read_First!B5,Items!A1:BI50,55,FALSE)</f>
        <v>Perspicuity</v>
      </c>
      <c r="B38">
        <v>0.72</v>
      </c>
      <c r="C38">
        <v>1.2</v>
      </c>
      <c r="D38">
        <v>1.73</v>
      </c>
      <c r="E38">
        <v>2</v>
      </c>
    </row>
    <row r="39" spans="1:8">
      <c r="A39" s="13" t="str">
        <f>VLOOKUP(Read_First!B5,Items!A1:BI50,56,FALSE)</f>
        <v>Efficiency</v>
      </c>
      <c r="B39">
        <v>0.6</v>
      </c>
      <c r="C39">
        <v>1.05</v>
      </c>
      <c r="D39">
        <v>1.5</v>
      </c>
      <c r="E39">
        <v>1.88</v>
      </c>
    </row>
    <row r="40" spans="1:8">
      <c r="A40" s="13" t="str">
        <f>VLOOKUP(Read_First!B5,Items!A1:BI50,57,FALSE)</f>
        <v>Dependability</v>
      </c>
      <c r="B40">
        <v>0.78</v>
      </c>
      <c r="C40">
        <v>1.1399999999999999</v>
      </c>
      <c r="D40">
        <v>1.48</v>
      </c>
      <c r="E40">
        <v>1.7</v>
      </c>
    </row>
    <row r="41" spans="1:8">
      <c r="A41" s="13" t="str">
        <f>VLOOKUP(Read_First!B5,Items!A1:BI50,58,FALSE)</f>
        <v>Stimulation</v>
      </c>
      <c r="B41">
        <v>0.5</v>
      </c>
      <c r="C41">
        <v>1</v>
      </c>
      <c r="D41">
        <v>1.35</v>
      </c>
      <c r="E41">
        <v>1.7</v>
      </c>
    </row>
    <row r="42" spans="1:8">
      <c r="A42" s="13"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sqref="A1:AF1"/>
    </sheetView>
  </sheetViews>
  <sheetFormatPr defaultColWidth="9.140625" defaultRowHeight="15"/>
  <cols>
    <col min="1" max="26" width="3.7109375" style="1" customWidth="1"/>
    <col min="29" max="35" width="13.7109375" style="1" customWidth="1"/>
    <col min="37" max="37" width="18.28515625" style="136" customWidth="1"/>
  </cols>
  <sheetData>
    <row r="1" spans="1:37" ht="170.65" customHeight="1">
      <c r="A1" s="170" t="s">
        <v>2214</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29"/>
      <c r="AH1" s="30"/>
      <c r="AI1" s="1" t="s">
        <v>825</v>
      </c>
    </row>
    <row r="2" spans="1:37">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45" t="s">
        <v>823</v>
      </c>
      <c r="AD2" s="145"/>
      <c r="AE2" s="145"/>
      <c r="AF2" s="145"/>
      <c r="AG2" s="145"/>
      <c r="AH2" s="145"/>
      <c r="AI2" s="145"/>
      <c r="AK2" s="135" t="s">
        <v>2212</v>
      </c>
    </row>
    <row r="3" spans="1:37">
      <c r="A3" s="92">
        <v>1</v>
      </c>
      <c r="B3" s="92">
        <v>2</v>
      </c>
      <c r="C3" s="92">
        <v>3</v>
      </c>
      <c r="D3" s="93">
        <v>4</v>
      </c>
      <c r="E3" s="94">
        <v>5</v>
      </c>
      <c r="F3" s="92">
        <v>6</v>
      </c>
      <c r="G3" s="93">
        <v>7</v>
      </c>
      <c r="H3" s="94">
        <v>8</v>
      </c>
      <c r="I3" s="92">
        <v>9</v>
      </c>
      <c r="J3" s="92">
        <v>10</v>
      </c>
      <c r="K3" s="92">
        <v>11</v>
      </c>
      <c r="L3" s="92">
        <v>12</v>
      </c>
      <c r="M3" s="93">
        <v>13</v>
      </c>
      <c r="N3" s="94">
        <v>14</v>
      </c>
      <c r="O3" s="93">
        <v>15</v>
      </c>
      <c r="P3" s="94">
        <v>16</v>
      </c>
      <c r="Q3" s="92">
        <v>17</v>
      </c>
      <c r="R3" s="92">
        <v>18</v>
      </c>
      <c r="S3" s="92">
        <v>19</v>
      </c>
      <c r="T3" s="92">
        <v>20</v>
      </c>
      <c r="U3" s="92">
        <v>21</v>
      </c>
      <c r="V3" s="92">
        <v>22</v>
      </c>
      <c r="W3" s="92">
        <v>23</v>
      </c>
      <c r="X3" s="93">
        <v>24</v>
      </c>
      <c r="Y3" s="94">
        <v>25</v>
      </c>
      <c r="Z3" s="95">
        <v>26</v>
      </c>
      <c r="AA3" s="53"/>
      <c r="AC3" s="97" t="str">
        <f>VLOOKUP(Read_First!B5,Items!A1:BI50,54,FALSE)</f>
        <v>Attractiveness</v>
      </c>
      <c r="AD3" s="98" t="str">
        <f>VLOOKUP(Read_First!B5,Items!A1:BI50,55,FALSE)</f>
        <v>Perspicuity</v>
      </c>
      <c r="AE3" s="98" t="str">
        <f>VLOOKUP(Read_First!B5,Items!A1:BI50,56,FALSE)</f>
        <v>Efficiency</v>
      </c>
      <c r="AF3" s="99" t="str">
        <f>VLOOKUP(Read_First!B5,Items!A1:BI50,57,FALSE)</f>
        <v>Dependability</v>
      </c>
      <c r="AG3" s="99" t="str">
        <f>VLOOKUP(Read_First!B5,Items!A1:BI50,58,FALSE)</f>
        <v>Stimulation</v>
      </c>
      <c r="AH3" s="99" t="str">
        <f>VLOOKUP(Read_First!B5,Items!A1:BI50,59,FALSE)</f>
        <v>Novelty</v>
      </c>
      <c r="AI3" s="111" t="s">
        <v>824</v>
      </c>
      <c r="AK3" s="135" t="s">
        <v>2213</v>
      </c>
    </row>
    <row r="4" spans="1:37">
      <c r="A4" s="54">
        <f>IF(Data!A4&gt;0,Data!A4-4,"")</f>
        <v>3</v>
      </c>
      <c r="B4" s="54">
        <f>IF(Data!B4&gt;0,Data!B4-4,"")</f>
        <v>3</v>
      </c>
      <c r="C4" s="54">
        <f>IF(Data!C4&gt;0,4-Data!C4,"")</f>
        <v>3</v>
      </c>
      <c r="D4" s="54">
        <f>IF(Data!D4&gt;0,4-Data!D4,"")</f>
        <v>3</v>
      </c>
      <c r="E4" s="54">
        <f>IF(Data!E4&gt;0,4-Data!E4,"")</f>
        <v>3</v>
      </c>
      <c r="F4" s="54">
        <f>IF(Data!F4&gt;0,Data!F4-4,"")</f>
        <v>3</v>
      </c>
      <c r="G4" s="54">
        <f>IF(Data!G4&gt;0,Data!G4-4,"")</f>
        <v>3</v>
      </c>
      <c r="H4" s="54">
        <f>IF(Data!H4&gt;0,Data!H4-4,"")</f>
        <v>3</v>
      </c>
      <c r="I4" s="54">
        <f>IF(Data!I4&gt;0,4-Data!I4,"")</f>
        <v>3</v>
      </c>
      <c r="J4" s="54">
        <f>IF(Data!J4&gt;0,4-Data!J4,"")</f>
        <v>3</v>
      </c>
      <c r="K4" s="54">
        <f>IF(Data!K4&gt;0,Data!K4-4,"")</f>
        <v>3</v>
      </c>
      <c r="L4" s="54">
        <f>IF(Data!L4&gt;0,4-Data!L4,"")</f>
        <v>3</v>
      </c>
      <c r="M4" s="54">
        <f>IF(Data!M4&gt;0,Data!M4-4,"")</f>
        <v>3</v>
      </c>
      <c r="N4" s="54">
        <f>IF(Data!N4&gt;0,Data!N4-4,"")</f>
        <v>3</v>
      </c>
      <c r="O4" s="54">
        <f>IF(Data!O4&gt;0,Data!O4-4,"")</f>
        <v>3</v>
      </c>
      <c r="P4" s="54">
        <f>IF(Data!P4&gt;0,Data!P4-4,"")</f>
        <v>3</v>
      </c>
      <c r="Q4" s="54">
        <f>IF(Data!Q4&gt;0,4-Data!Q4,"")</f>
        <v>3</v>
      </c>
      <c r="R4" s="1">
        <f>IF(Data!R4&gt;0,4-Data!R4,"")</f>
        <v>3</v>
      </c>
      <c r="S4" s="54">
        <f>IF(Data!S4&gt;0,4-Data!S4,"")</f>
        <v>3</v>
      </c>
      <c r="T4" s="54">
        <f>IF(Data!T4&gt;0,Data!T4-4,"")</f>
        <v>3</v>
      </c>
      <c r="U4" s="54">
        <f>IF(Data!U4&gt;0,4-Data!U4,"")</f>
        <v>3</v>
      </c>
      <c r="V4" s="54">
        <f>IF(Data!V4&gt;0,Data!V4-4,"")</f>
        <v>3</v>
      </c>
      <c r="W4" s="54">
        <f>IF(Data!W4&gt;0,4-Data!W4,"")</f>
        <v>3</v>
      </c>
      <c r="X4" s="54">
        <f>IF(Data!X4&gt;0,4-Data!X4,"")</f>
        <v>3</v>
      </c>
      <c r="Y4" s="54">
        <f>IF(Data!Y4&gt;0,4-Data!Y4,"")</f>
        <v>3</v>
      </c>
      <c r="Z4" s="54">
        <f>IF(Data!Z4&gt;0,Data!Z4-4,"")</f>
        <v>3</v>
      </c>
      <c r="AC4" s="59" t="str">
        <f>IF((MAX(A4,L4,N4,P4,X4,Y4)-MIN(A4,L4,N4,P4,X4,Y4))&gt;3,1,"")</f>
        <v/>
      </c>
      <c r="AD4" s="59" t="str">
        <f t="shared" ref="AD4" si="0">IF((MAX(B4,D4,M4,U4)-MIN(B4,D4,M4,U4))&gt;3,1,"")</f>
        <v/>
      </c>
      <c r="AE4" s="59" t="str">
        <f t="shared" ref="AE4" si="1">IF((MAX(I4,T4,V4,W4)-MIN(I4,T4,V4,W4))&gt;3,1,"")</f>
        <v/>
      </c>
      <c r="AF4" s="59" t="str">
        <f t="shared" ref="AF4" si="2">IF((MAX(H4,K4,Q4,S4)-MIN(H4,K4,Q4,S4))&gt;3,1,"")</f>
        <v/>
      </c>
      <c r="AG4" s="59" t="str">
        <f>IF((MAX(E4,F4,G4,R4)-MIN(E4,F4,G4,R4))&gt;3,1,"")</f>
        <v/>
      </c>
      <c r="AH4" s="59" t="str">
        <f t="shared" ref="AH4" si="3">IF((MAX(C4,J4,O4,Z4)-MIN(C4,J4,O4,Z4))&gt;3,1,"")</f>
        <v/>
      </c>
      <c r="AI4" s="57">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13</v>
      </c>
    </row>
    <row r="5" spans="1:37">
      <c r="A5" s="1">
        <f>IF(Data!A5&gt;0,Data!A5-4,"")</f>
        <v>2</v>
      </c>
      <c r="B5" s="1">
        <f>IF(Data!B5&gt;0,Data!B5-4,"")</f>
        <v>2</v>
      </c>
      <c r="C5" s="1">
        <f>IF(Data!C5&gt;0,4-Data!C5,"")</f>
        <v>2</v>
      </c>
      <c r="D5" s="1">
        <f>IF(Data!D5&gt;0,4-Data!D5,"")</f>
        <v>1</v>
      </c>
      <c r="E5" s="1">
        <f>IF(Data!E5&gt;0,4-Data!E5,"")</f>
        <v>3</v>
      </c>
      <c r="F5" s="1">
        <f>IF(Data!F5&gt;0,Data!F5-4,"")</f>
        <v>2</v>
      </c>
      <c r="G5" s="1">
        <f>IF(Data!G5&gt;0,Data!G5-4,"")</f>
        <v>3</v>
      </c>
      <c r="H5" s="1">
        <f>IF(Data!H5&gt;0,Data!H5-4,"")</f>
        <v>0</v>
      </c>
      <c r="I5" s="1">
        <f>IF(Data!I5&gt;0,4-Data!I5,"")</f>
        <v>1</v>
      </c>
      <c r="J5" s="1">
        <f>IF(Data!J5&gt;0,4-Data!J5,"")</f>
        <v>2</v>
      </c>
      <c r="K5" s="1">
        <f>IF(Data!K5&gt;0,Data!K5-4,"")</f>
        <v>2</v>
      </c>
      <c r="L5" s="1">
        <f>IF(Data!L5&gt;0,4-Data!L5,"")</f>
        <v>3</v>
      </c>
      <c r="M5" s="1">
        <f>IF(Data!M5&gt;0,Data!M5-4,"")</f>
        <v>1</v>
      </c>
      <c r="N5" s="1">
        <f>IF(Data!N5&gt;0,Data!N5-4,"")</f>
        <v>2</v>
      </c>
      <c r="O5" s="1">
        <f>IF(Data!O5&gt;0,Data!O5-4,"")</f>
        <v>1</v>
      </c>
      <c r="P5" s="1">
        <f>IF(Data!P5&gt;0,Data!P5-4,"")</f>
        <v>1</v>
      </c>
      <c r="Q5" s="1">
        <f>IF(Data!Q5&gt;0,4-Data!Q5,"")</f>
        <v>2</v>
      </c>
      <c r="R5" s="1">
        <f>IF(Data!R5&gt;0,4-Data!R5,"")</f>
        <v>2</v>
      </c>
      <c r="S5" s="1">
        <f>IF(Data!S5&gt;0,4-Data!S5,"")</f>
        <v>2</v>
      </c>
      <c r="T5" s="1">
        <f>IF(Data!T5&gt;0,Data!T5-4,"")</f>
        <v>0</v>
      </c>
      <c r="U5" s="1">
        <f>IF(Data!U5&gt;0,4-Data!U5,"")</f>
        <v>2</v>
      </c>
      <c r="V5" s="1">
        <f>IF(Data!V5&gt;0,Data!V5-4,"")</f>
        <v>2</v>
      </c>
      <c r="W5" s="1">
        <f>IF(Data!W5&gt;0,4-Data!W5,"")</f>
        <v>2</v>
      </c>
      <c r="X5" s="1">
        <f>IF(Data!X5&gt;0,4-Data!X5,"")</f>
        <v>3</v>
      </c>
      <c r="Y5" s="1">
        <f>IF(Data!Y5&gt;0,4-Data!Y5,"")</f>
        <v>2</v>
      </c>
      <c r="Z5" s="1">
        <f>IF(Data!Z5&gt;0,Data!Z5-4,"")</f>
        <v>3</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c r="AK5" s="2">
        <f>IF(MAX(COUNTIF(Data!A5:Z5,1),COUNTIF(Data!A5:Z5,2),COUNTIF(Data!A5:Z5,3),COUNTIF(Data!A5:Z5,4),COUNTIF(Data!A5:Z5,5),COUNTIF(Data!A5:Z5,6),COUNTIF(Data!A5:Z5,7))&gt;0,MAX(COUNTIF(Data!A5:Z5,1),COUNTIF(Data!A5:Z5,2),COUNTIF(Data!A5:Z5,3),COUNTIF(Data!A5:Z5,4),COUNTIF(Data!A5:Z5,5),COUNTIF(Data!A5:Z5,6),COUNTIF(Data!A5:Z5,7)),"")</f>
        <v>8</v>
      </c>
    </row>
    <row r="6" spans="1:37">
      <c r="A6" s="1">
        <f>IF(Data!A6&gt;0,Data!A6-4,"")</f>
        <v>2</v>
      </c>
      <c r="B6" s="1">
        <f>IF(Data!B6&gt;0,Data!B6-4,"")</f>
        <v>1</v>
      </c>
      <c r="C6" s="1">
        <f>IF(Data!C6&gt;0,4-Data!C6,"")</f>
        <v>2</v>
      </c>
      <c r="D6" s="1">
        <f>IF(Data!D6&gt;0,4-Data!D6,"")</f>
        <v>2</v>
      </c>
      <c r="E6" s="1">
        <f>IF(Data!E6&gt;0,4-Data!E6,"")</f>
        <v>2</v>
      </c>
      <c r="F6" s="1">
        <f>IF(Data!F6&gt;0,Data!F6-4,"")</f>
        <v>2</v>
      </c>
      <c r="G6" s="1">
        <f>IF(Data!G6&gt;0,Data!G6-4,"")</f>
        <v>2</v>
      </c>
      <c r="H6" s="1">
        <f>IF(Data!H6&gt;0,Data!H6-4,"")</f>
        <v>1</v>
      </c>
      <c r="I6" s="1">
        <f>IF(Data!I6&gt;0,4-Data!I6,"")</f>
        <v>1</v>
      </c>
      <c r="J6" s="1">
        <f>IF(Data!J6&gt;0,4-Data!J6,"")</f>
        <v>3</v>
      </c>
      <c r="K6" s="1">
        <f>IF(Data!K6&gt;0,Data!K6-4,"")</f>
        <v>2</v>
      </c>
      <c r="L6" s="1">
        <f>IF(Data!L6&gt;0,4-Data!L6,"")</f>
        <v>2</v>
      </c>
      <c r="M6" s="1">
        <f>IF(Data!M6&gt;0,Data!M6-4,"")</f>
        <v>2</v>
      </c>
      <c r="N6" s="1">
        <f>IF(Data!N6&gt;0,Data!N6-4,"")</f>
        <v>2</v>
      </c>
      <c r="O6" s="1">
        <f>IF(Data!O6&gt;0,Data!O6-4,"")</f>
        <v>2</v>
      </c>
      <c r="P6" s="1">
        <f>IF(Data!P6&gt;0,Data!P6-4,"")</f>
        <v>2</v>
      </c>
      <c r="Q6" s="1">
        <f>IF(Data!Q6&gt;0,4-Data!Q6,"")</f>
        <v>2</v>
      </c>
      <c r="R6" s="1">
        <f>IF(Data!R6&gt;0,4-Data!R6,"")</f>
        <v>2</v>
      </c>
      <c r="S6" s="1">
        <f>IF(Data!S6&gt;0,4-Data!S6,"")</f>
        <v>2</v>
      </c>
      <c r="T6" s="1">
        <f>IF(Data!T6&gt;0,Data!T6-4,"")</f>
        <v>2</v>
      </c>
      <c r="U6" s="1">
        <f>IF(Data!U6&gt;0,4-Data!U6,"")</f>
        <v>2</v>
      </c>
      <c r="V6" s="1">
        <f>IF(Data!V6&gt;0,Data!V6-4,"")</f>
        <v>2</v>
      </c>
      <c r="W6" s="1">
        <f>IF(Data!W6&gt;0,4-Data!W6,"")</f>
        <v>3</v>
      </c>
      <c r="X6" s="1">
        <f>IF(Data!X6&gt;0,4-Data!X6,"")</f>
        <v>2</v>
      </c>
      <c r="Y6" s="1">
        <f>IF(Data!Y6&gt;0,4-Data!Y6,"")</f>
        <v>2</v>
      </c>
      <c r="Z6" s="1">
        <f>IF(Data!Z6&gt;0,Data!Z6-4,"")</f>
        <v>2</v>
      </c>
      <c r="AC6" s="4" t="str">
        <f t="shared" si="4"/>
        <v/>
      </c>
      <c r="AD6" s="4" t="str">
        <f t="shared" si="5"/>
        <v/>
      </c>
      <c r="AE6" s="4" t="str">
        <f t="shared" si="6"/>
        <v/>
      </c>
      <c r="AF6" s="4" t="str">
        <f t="shared" si="7"/>
        <v/>
      </c>
      <c r="AG6" s="4" t="str">
        <f t="shared" si="8"/>
        <v/>
      </c>
      <c r="AH6" s="4" t="str">
        <f t="shared" si="9"/>
        <v/>
      </c>
      <c r="AI6" s="2">
        <f t="shared" si="10"/>
        <v>0</v>
      </c>
      <c r="AK6" s="2">
        <f>IF(MAX(COUNTIF(Data!A6:Z6,1),COUNTIF(Data!A6:Z6,2),COUNTIF(Data!A6:Z6,3),COUNTIF(Data!A6:Z6,4),COUNTIF(Data!A6:Z6,5),COUNTIF(Data!A6:Z6,6),COUNTIF(Data!A6:Z6,7))&gt;0,MAX(COUNTIF(Data!A6:Z6,1),COUNTIF(Data!A6:Z6,2),COUNTIF(Data!A6:Z6,3),COUNTIF(Data!A6:Z6,4),COUNTIF(Data!A6:Z6,5),COUNTIF(Data!A6:Z6,6),COUNTIF(Data!A6:Z6,7)),"")</f>
        <v>11</v>
      </c>
    </row>
    <row r="7" spans="1:37">
      <c r="A7" s="1">
        <f>IF(Data!A7&gt;0,Data!A7-4,"")</f>
        <v>1</v>
      </c>
      <c r="B7" s="1">
        <f>IF(Data!B7&gt;0,Data!B7-4,"")</f>
        <v>2</v>
      </c>
      <c r="C7" s="1">
        <f>IF(Data!C7&gt;0,4-Data!C7,"")</f>
        <v>2</v>
      </c>
      <c r="D7" s="1">
        <f>IF(Data!D7&gt;0,4-Data!D7,"")</f>
        <v>2</v>
      </c>
      <c r="E7" s="1">
        <f>IF(Data!E7&gt;0,4-Data!E7,"")</f>
        <v>2</v>
      </c>
      <c r="F7" s="1">
        <f>IF(Data!F7&gt;0,Data!F7-4,"")</f>
        <v>1</v>
      </c>
      <c r="G7" s="1">
        <f>IF(Data!G7&gt;0,Data!G7-4,"")</f>
        <v>2</v>
      </c>
      <c r="H7" s="1">
        <f>IF(Data!H7&gt;0,Data!H7-4,"")</f>
        <v>2</v>
      </c>
      <c r="I7" s="1">
        <f>IF(Data!I7&gt;0,4-Data!I7,"")</f>
        <v>0</v>
      </c>
      <c r="J7" s="1">
        <f>IF(Data!J7&gt;0,4-Data!J7,"")</f>
        <v>1</v>
      </c>
      <c r="K7" s="1">
        <f>IF(Data!K7&gt;0,Data!K7-4,"")</f>
        <v>2</v>
      </c>
      <c r="L7" s="1">
        <f>IF(Data!L7&gt;0,4-Data!L7,"")</f>
        <v>1</v>
      </c>
      <c r="M7" s="1">
        <f>IF(Data!M7&gt;0,Data!M7-4,"")</f>
        <v>2</v>
      </c>
      <c r="N7" s="1">
        <f>IF(Data!N7&gt;0,Data!N7-4,"")</f>
        <v>1</v>
      </c>
      <c r="O7" s="1">
        <f>IF(Data!O7&gt;0,Data!O7-4,"")</f>
        <v>2</v>
      </c>
      <c r="P7" s="1">
        <f>IF(Data!P7&gt;0,Data!P7-4,"")</f>
        <v>2</v>
      </c>
      <c r="Q7" s="1">
        <f>IF(Data!Q7&gt;0,4-Data!Q7,"")</f>
        <v>2</v>
      </c>
      <c r="R7" s="1">
        <f>IF(Data!R7&gt;0,4-Data!R7,"")</f>
        <v>2</v>
      </c>
      <c r="S7" s="1">
        <f>IF(Data!S7&gt;0,4-Data!S7,"")</f>
        <v>2</v>
      </c>
      <c r="T7" s="1">
        <f>IF(Data!T7&gt;0,Data!T7-4,"")</f>
        <v>1</v>
      </c>
      <c r="U7" s="1">
        <f>IF(Data!U7&gt;0,4-Data!U7,"")</f>
        <v>3</v>
      </c>
      <c r="V7" s="1">
        <f>IF(Data!V7&gt;0,Data!V7-4,"")</f>
        <v>2</v>
      </c>
      <c r="W7" s="1">
        <f>IF(Data!W7&gt;0,4-Data!W7,"")</f>
        <v>2</v>
      </c>
      <c r="X7" s="1">
        <f>IF(Data!X7&gt;0,4-Data!X7,"")</f>
        <v>1</v>
      </c>
      <c r="Y7" s="1">
        <f>IF(Data!Y7&gt;0,4-Data!Y7,"")</f>
        <v>2</v>
      </c>
      <c r="Z7" s="1">
        <f>IF(Data!Z7&gt;0,Data!Z7-4,"")</f>
        <v>3</v>
      </c>
      <c r="AC7" s="4" t="str">
        <f t="shared" si="4"/>
        <v/>
      </c>
      <c r="AD7" s="4" t="str">
        <f t="shared" si="5"/>
        <v/>
      </c>
      <c r="AE7" s="4" t="str">
        <f t="shared" si="6"/>
        <v/>
      </c>
      <c r="AF7" s="4" t="str">
        <f t="shared" si="7"/>
        <v/>
      </c>
      <c r="AG7" s="4" t="str">
        <f t="shared" si="8"/>
        <v/>
      </c>
      <c r="AH7" s="4" t="str">
        <f t="shared" si="9"/>
        <v/>
      </c>
      <c r="AI7" s="2">
        <f t="shared" si="10"/>
        <v>0</v>
      </c>
      <c r="AK7" s="2">
        <f>IF(MAX(COUNTIF(Data!A7:Z7,1),COUNTIF(Data!A7:Z7,2),COUNTIF(Data!A7:Z7,3),COUNTIF(Data!A7:Z7,4),COUNTIF(Data!A7:Z7,5),COUNTIF(Data!A7:Z7,6),COUNTIF(Data!A7:Z7,7))&gt;0,MAX(COUNTIF(Data!A7:Z7,1),COUNTIF(Data!A7:Z7,2),COUNTIF(Data!A7:Z7,3),COUNTIF(Data!A7:Z7,4),COUNTIF(Data!A7:Z7,5),COUNTIF(Data!A7:Z7,6),COUNTIF(Data!A7:Z7,7)),"")</f>
        <v>8</v>
      </c>
    </row>
    <row r="8" spans="1:37">
      <c r="A8" s="1">
        <f>IF(Data!A8&gt;0,Data!A8-4,"")</f>
        <v>1</v>
      </c>
      <c r="B8" s="1">
        <f>IF(Data!B8&gt;0,Data!B8-4,"")</f>
        <v>2</v>
      </c>
      <c r="C8" s="1">
        <f>IF(Data!C8&gt;0,4-Data!C8,"")</f>
        <v>2</v>
      </c>
      <c r="D8" s="1">
        <f>IF(Data!D8&gt;0,4-Data!D8,"")</f>
        <v>2</v>
      </c>
      <c r="E8" s="1">
        <f>IF(Data!E8&gt;0,4-Data!E8,"")</f>
        <v>1</v>
      </c>
      <c r="F8" s="1">
        <f>IF(Data!F8&gt;0,Data!F8-4,"")</f>
        <v>2</v>
      </c>
      <c r="G8" s="1">
        <f>IF(Data!G8&gt;0,Data!G8-4,"")</f>
        <v>3</v>
      </c>
      <c r="H8" s="1">
        <f>IF(Data!H8&gt;0,Data!H8-4,"")</f>
        <v>1</v>
      </c>
      <c r="I8" s="1">
        <f>IF(Data!I8&gt;0,4-Data!I8,"")</f>
        <v>-1</v>
      </c>
      <c r="J8" s="1">
        <f>IF(Data!J8&gt;0,4-Data!J8,"")</f>
        <v>2</v>
      </c>
      <c r="K8" s="1">
        <f>IF(Data!K8&gt;0,Data!K8-4,"")</f>
        <v>1</v>
      </c>
      <c r="L8" s="1">
        <f>IF(Data!L8&gt;0,4-Data!L8,"")</f>
        <v>1</v>
      </c>
      <c r="M8" s="1">
        <f>IF(Data!M8&gt;0,Data!M8-4,"")</f>
        <v>2</v>
      </c>
      <c r="N8" s="1">
        <f>IF(Data!N8&gt;0,Data!N8-4,"")</f>
        <v>1</v>
      </c>
      <c r="O8" s="1">
        <f>IF(Data!O8&gt;0,Data!O8-4,"")</f>
        <v>0</v>
      </c>
      <c r="P8" s="1">
        <f>IF(Data!P8&gt;0,Data!P8-4,"")</f>
        <v>1</v>
      </c>
      <c r="Q8" s="1">
        <f>IF(Data!Q8&gt;0,4-Data!Q8,"")</f>
        <v>3</v>
      </c>
      <c r="R8" s="1">
        <f>IF(Data!R8&gt;0,4-Data!R8,"")</f>
        <v>0</v>
      </c>
      <c r="S8" s="1">
        <f>IF(Data!S8&gt;0,4-Data!S8,"")</f>
        <v>1</v>
      </c>
      <c r="T8" s="1">
        <f>IF(Data!T8&gt;0,Data!T8-4,"")</f>
        <v>-1</v>
      </c>
      <c r="U8" s="1">
        <f>IF(Data!U8&gt;0,4-Data!U8,"")</f>
        <v>0</v>
      </c>
      <c r="V8" s="1">
        <f>IF(Data!V8&gt;0,Data!V8-4,"")</f>
        <v>1</v>
      </c>
      <c r="W8" s="1">
        <f>IF(Data!W8&gt;0,4-Data!W8,"")</f>
        <v>1</v>
      </c>
      <c r="X8" s="1">
        <f>IF(Data!X8&gt;0,4-Data!X8,"")</f>
        <v>2</v>
      </c>
      <c r="Y8" s="1">
        <f>IF(Data!Y8&gt;0,4-Data!Y8,"")</f>
        <v>1</v>
      </c>
      <c r="Z8" s="1">
        <f>IF(Data!Z8&gt;0,Data!Z8-4,"")</f>
        <v>1</v>
      </c>
      <c r="AC8" s="4" t="str">
        <f t="shared" si="4"/>
        <v/>
      </c>
      <c r="AD8" s="4" t="str">
        <f t="shared" si="5"/>
        <v/>
      </c>
      <c r="AE8" s="4" t="str">
        <f t="shared" si="6"/>
        <v/>
      </c>
      <c r="AF8" s="4" t="str">
        <f t="shared" si="7"/>
        <v/>
      </c>
      <c r="AG8" s="4" t="str">
        <f t="shared" si="8"/>
        <v/>
      </c>
      <c r="AH8" s="4" t="str">
        <f t="shared" si="9"/>
        <v/>
      </c>
      <c r="AI8" s="2">
        <f t="shared" si="10"/>
        <v>0</v>
      </c>
      <c r="AK8" s="2">
        <f>IF(MAX(COUNTIF(Data!A8:Z8,1),COUNTIF(Data!A8:Z8,2),COUNTIF(Data!A8:Z8,3),COUNTIF(Data!A8:Z8,4),COUNTIF(Data!A8:Z8,5),COUNTIF(Data!A8:Z8,6),COUNTIF(Data!A8:Z8,7))&gt;0,MAX(COUNTIF(Data!A8:Z8,1),COUNTIF(Data!A8:Z8,2),COUNTIF(Data!A8:Z8,3),COUNTIF(Data!A8:Z8,4),COUNTIF(Data!A8:Z8,5),COUNTIF(Data!A8:Z8,6),COUNTIF(Data!A8:Z8,7)),"")</f>
        <v>8</v>
      </c>
    </row>
    <row r="9" spans="1:37">
      <c r="A9" s="1">
        <f>IF(Data!A9&gt;0,Data!A9-4,"")</f>
        <v>3</v>
      </c>
      <c r="B9" s="1">
        <f>IF(Data!B9&gt;0,Data!B9-4,"")</f>
        <v>3</v>
      </c>
      <c r="C9" s="1">
        <f>IF(Data!C9&gt;0,4-Data!C9,"")</f>
        <v>3</v>
      </c>
      <c r="D9" s="1">
        <f>IF(Data!D9&gt;0,4-Data!D9,"")</f>
        <v>3</v>
      </c>
      <c r="E9" s="1">
        <f>IF(Data!E9&gt;0,4-Data!E9,"")</f>
        <v>3</v>
      </c>
      <c r="F9" s="1">
        <f>IF(Data!F9&gt;0,Data!F9-4,"")</f>
        <v>3</v>
      </c>
      <c r="G9" s="1">
        <f>IF(Data!G9&gt;0,Data!G9-4,"")</f>
        <v>3</v>
      </c>
      <c r="H9" s="1">
        <f>IF(Data!H9&gt;0,Data!H9-4,"")</f>
        <v>1</v>
      </c>
      <c r="I9" s="1">
        <f>IF(Data!I9&gt;0,4-Data!I9,"")</f>
        <v>2</v>
      </c>
      <c r="J9" s="1">
        <f>IF(Data!J9&gt;0,4-Data!J9,"")</f>
        <v>3</v>
      </c>
      <c r="K9" s="1">
        <f>IF(Data!K9&gt;0,Data!K9-4,"")</f>
        <v>3</v>
      </c>
      <c r="L9" s="1">
        <f>IF(Data!L9&gt;0,4-Data!L9,"")</f>
        <v>3</v>
      </c>
      <c r="M9" s="1">
        <f>IF(Data!M9&gt;0,Data!M9-4,"")</f>
        <v>3</v>
      </c>
      <c r="N9" s="1">
        <f>IF(Data!N9&gt;0,Data!N9-4,"")</f>
        <v>3</v>
      </c>
      <c r="O9" s="1">
        <f>IF(Data!O9&gt;0,Data!O9-4,"")</f>
        <v>3</v>
      </c>
      <c r="P9" s="1">
        <f>IF(Data!P9&gt;0,Data!P9-4,"")</f>
        <v>2</v>
      </c>
      <c r="Q9" s="1">
        <f>IF(Data!Q9&gt;0,4-Data!Q9,"")</f>
        <v>3</v>
      </c>
      <c r="R9" s="1">
        <f>IF(Data!R9&gt;0,4-Data!R9,"")</f>
        <v>3</v>
      </c>
      <c r="S9" s="1">
        <f>IF(Data!S9&gt;0,4-Data!S9,"")</f>
        <v>3</v>
      </c>
      <c r="T9" s="1">
        <f>IF(Data!T9&gt;0,Data!T9-4,"")</f>
        <v>3</v>
      </c>
      <c r="U9" s="1">
        <f>IF(Data!U9&gt;0,4-Data!U9,"")</f>
        <v>3</v>
      </c>
      <c r="V9" s="1">
        <f>IF(Data!V9&gt;0,Data!V9-4,"")</f>
        <v>2</v>
      </c>
      <c r="W9" s="1">
        <f>IF(Data!W9&gt;0,4-Data!W9,"")</f>
        <v>3</v>
      </c>
      <c r="X9" s="1">
        <f>IF(Data!X9&gt;0,4-Data!X9,"")</f>
        <v>3</v>
      </c>
      <c r="Y9" s="1">
        <f>IF(Data!Y9&gt;0,4-Data!Y9,"")</f>
        <v>3</v>
      </c>
      <c r="Z9" s="1">
        <f>IF(Data!Z9&gt;0,Data!Z9-4,"")</f>
        <v>3</v>
      </c>
      <c r="AC9" s="4" t="str">
        <f t="shared" si="4"/>
        <v/>
      </c>
      <c r="AD9" s="4" t="str">
        <f t="shared" si="5"/>
        <v/>
      </c>
      <c r="AE9" s="4" t="str">
        <f t="shared" si="6"/>
        <v/>
      </c>
      <c r="AF9" s="4" t="str">
        <f t="shared" si="7"/>
        <v/>
      </c>
      <c r="AG9" s="4" t="str">
        <f t="shared" si="8"/>
        <v/>
      </c>
      <c r="AH9" s="4" t="str">
        <f t="shared" si="9"/>
        <v/>
      </c>
      <c r="AI9" s="2">
        <f t="shared" si="10"/>
        <v>0</v>
      </c>
      <c r="AK9" s="2">
        <f>IF(MAX(COUNTIF(Data!A9:Z9,1),COUNTIF(Data!A9:Z9,2),COUNTIF(Data!A9:Z9,3),COUNTIF(Data!A9:Z9,4),COUNTIF(Data!A9:Z9,5),COUNTIF(Data!A9:Z9,6),COUNTIF(Data!A9:Z9,7))&gt;0,MAX(COUNTIF(Data!A9:Z9,1),COUNTIF(Data!A9:Z9,2),COUNTIF(Data!A9:Z9,3),COUNTIF(Data!A9:Z9,4),COUNTIF(Data!A9:Z9,5),COUNTIF(Data!A9:Z9,6),COUNTIF(Data!A9:Z9,7)),"")</f>
        <v>12</v>
      </c>
    </row>
    <row r="10" spans="1:37">
      <c r="A10" s="1">
        <f>IF(Data!A10&gt;0,Data!A10-4,"")</f>
        <v>3</v>
      </c>
      <c r="B10" s="1">
        <f>IF(Data!B10&gt;0,Data!B10-4,"")</f>
        <v>3</v>
      </c>
      <c r="C10" s="1">
        <f>IF(Data!C10&gt;0,4-Data!C10,"")</f>
        <v>2</v>
      </c>
      <c r="D10" s="1">
        <f>IF(Data!D10&gt;0,4-Data!D10,"")</f>
        <v>3</v>
      </c>
      <c r="E10" s="1">
        <f>IF(Data!E10&gt;0,4-Data!E10,"")</f>
        <v>3</v>
      </c>
      <c r="F10" s="1">
        <f>IF(Data!F10&gt;0,Data!F10-4,"")</f>
        <v>2</v>
      </c>
      <c r="G10" s="1">
        <f>IF(Data!G10&gt;0,Data!G10-4,"")</f>
        <v>3</v>
      </c>
      <c r="H10" s="1">
        <f>IF(Data!H10&gt;0,Data!H10-4,"")</f>
        <v>2</v>
      </c>
      <c r="I10" s="1">
        <f>IF(Data!I10&gt;0,4-Data!I10,"")</f>
        <v>3</v>
      </c>
      <c r="J10" s="1">
        <f>IF(Data!J10&gt;0,4-Data!J10,"")</f>
        <v>3</v>
      </c>
      <c r="K10" s="1">
        <f>IF(Data!K10&gt;0,Data!K10-4,"")</f>
        <v>3</v>
      </c>
      <c r="L10" s="1">
        <f>IF(Data!L10&gt;0,4-Data!L10,"")</f>
        <v>3</v>
      </c>
      <c r="M10" s="1">
        <f>IF(Data!M10&gt;0,Data!M10-4,"")</f>
        <v>3</v>
      </c>
      <c r="N10" s="1">
        <f>IF(Data!N10&gt;0,Data!N10-4,"")</f>
        <v>3</v>
      </c>
      <c r="O10" s="1">
        <f>IF(Data!O10&gt;0,Data!O10-4,"")</f>
        <v>3</v>
      </c>
      <c r="P10" s="1">
        <f>IF(Data!P10&gt;0,Data!P10-4,"")</f>
        <v>3</v>
      </c>
      <c r="Q10" s="1">
        <f>IF(Data!Q10&gt;0,4-Data!Q10,"")</f>
        <v>2</v>
      </c>
      <c r="R10" s="1">
        <f>IF(Data!R10&gt;0,4-Data!R10,"")</f>
        <v>2</v>
      </c>
      <c r="S10" s="1">
        <f>IF(Data!S10&gt;0,4-Data!S10,"")</f>
        <v>2</v>
      </c>
      <c r="T10" s="1">
        <f>IF(Data!T10&gt;0,Data!T10-4,"")</f>
        <v>2</v>
      </c>
      <c r="U10" s="1">
        <f>IF(Data!U10&gt;0,4-Data!U10,"")</f>
        <v>3</v>
      </c>
      <c r="V10" s="1">
        <f>IF(Data!V10&gt;0,Data!V10-4,"")</f>
        <v>3</v>
      </c>
      <c r="W10" s="1">
        <f>IF(Data!W10&gt;0,4-Data!W10,"")</f>
        <v>3</v>
      </c>
      <c r="X10" s="1">
        <f>IF(Data!X10&gt;0,4-Data!X10,"")</f>
        <v>3</v>
      </c>
      <c r="Y10" s="1">
        <f>IF(Data!Y10&gt;0,4-Data!Y10,"")</f>
        <v>3</v>
      </c>
      <c r="Z10" s="1">
        <f>IF(Data!Z10&gt;0,Data!Z10-4,"")</f>
        <v>3</v>
      </c>
      <c r="AC10" s="4" t="str">
        <f t="shared" si="4"/>
        <v/>
      </c>
      <c r="AD10" s="4" t="str">
        <f t="shared" si="5"/>
        <v/>
      </c>
      <c r="AE10" s="4" t="str">
        <f t="shared" si="6"/>
        <v/>
      </c>
      <c r="AF10" s="4" t="str">
        <f t="shared" si="7"/>
        <v/>
      </c>
      <c r="AG10" s="4" t="str">
        <f t="shared" si="8"/>
        <v/>
      </c>
      <c r="AH10" s="4" t="str">
        <f t="shared" si="9"/>
        <v/>
      </c>
      <c r="AI10" s="2">
        <f t="shared" si="10"/>
        <v>0</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10</v>
      </c>
    </row>
    <row r="11" spans="1:37">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4" t="str">
        <f t="shared" si="4"/>
        <v/>
      </c>
      <c r="AD11" s="4" t="str">
        <f t="shared" si="5"/>
        <v/>
      </c>
      <c r="AE11" s="4" t="str">
        <f t="shared" si="6"/>
        <v/>
      </c>
      <c r="AF11" s="4" t="str">
        <f t="shared" si="7"/>
        <v/>
      </c>
      <c r="AG11" s="4" t="str">
        <f t="shared" si="8"/>
        <v/>
      </c>
      <c r="AH11" s="4" t="str">
        <f t="shared" si="9"/>
        <v/>
      </c>
      <c r="AI11" s="2" t="str">
        <f t="shared" si="10"/>
        <v/>
      </c>
      <c r="AK11" s="2" t="str">
        <f>IF(MAX(COUNTIF(Data!A11:Z11,1),COUNTIF(Data!A11:Z11,2),COUNTIF(Data!A11:Z11,3),COUNTIF(Data!A11:Z11,4),COUNTIF(Data!A11:Z11,5),COUNTIF(Data!A11:Z11,6),COUNTIF(Data!A11:Z11,7))&gt;0,MAX(COUNTIF(Data!A11:Z11,1),COUNTIF(Data!A11:Z11,2),COUNTIF(Data!A11:Z11,3),COUNTIF(Data!A11:Z11,4),COUNTIF(Data!A11:Z11,5),COUNTIF(Data!A11:Z11,6),COUNTIF(Data!A11:Z11,7)),"")</f>
        <v/>
      </c>
    </row>
    <row r="12" spans="1:37">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4" t="str">
        <f t="shared" si="4"/>
        <v/>
      </c>
      <c r="AD12" s="4" t="str">
        <f t="shared" si="5"/>
        <v/>
      </c>
      <c r="AE12" s="4" t="str">
        <f t="shared" si="6"/>
        <v/>
      </c>
      <c r="AF12" s="4" t="str">
        <f t="shared" si="7"/>
        <v/>
      </c>
      <c r="AG12" s="4" t="str">
        <f t="shared" si="8"/>
        <v/>
      </c>
      <c r="AH12" s="4" t="str">
        <f t="shared" si="9"/>
        <v/>
      </c>
      <c r="AI12" s="2" t="str">
        <f t="shared" si="10"/>
        <v/>
      </c>
      <c r="AK12" s="2" t="str">
        <f>IF(MAX(COUNTIF(Data!A12:Z12,1),COUNTIF(Data!A12:Z12,2),COUNTIF(Data!A12:Z12,3),COUNTIF(Data!A12:Z12,4),COUNTIF(Data!A12:Z12,5),COUNTIF(Data!A12:Z12,6),COUNTIF(Data!A12:Z12,7))&gt;0,MAX(COUNTIF(Data!A12:Z12,1),COUNTIF(Data!A12:Z12,2),COUNTIF(Data!A12:Z12,3),COUNTIF(Data!A12:Z12,4),COUNTIF(Data!A12:Z12,5),COUNTIF(Data!A12:Z12,6),COUNTIF(Data!A12:Z12,7)),"")</f>
        <v/>
      </c>
    </row>
    <row r="13" spans="1:37">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4" t="str">
        <f t="shared" si="4"/>
        <v/>
      </c>
      <c r="AD13" s="4" t="str">
        <f t="shared" si="5"/>
        <v/>
      </c>
      <c r="AE13" s="4" t="str">
        <f t="shared" si="6"/>
        <v/>
      </c>
      <c r="AF13" s="4" t="str">
        <f t="shared" si="7"/>
        <v/>
      </c>
      <c r="AG13" s="4" t="str">
        <f t="shared" si="8"/>
        <v/>
      </c>
      <c r="AH13" s="4" t="str">
        <f t="shared" si="9"/>
        <v/>
      </c>
      <c r="AI13" s="2" t="str">
        <f t="shared" si="10"/>
        <v/>
      </c>
      <c r="AK13" s="2" t="str">
        <f>IF(MAX(COUNTIF(Data!A13:Z13,1),COUNTIF(Data!A13:Z13,2),COUNTIF(Data!A13:Z13,3),COUNTIF(Data!A13:Z13,4),COUNTIF(Data!A13:Z13,5),COUNTIF(Data!A13:Z13,6),COUNTIF(Data!A13:Z13,7))&gt;0,MAX(COUNTIF(Data!A13:Z13,1),COUNTIF(Data!A13:Z13,2),COUNTIF(Data!A13:Z13,3),COUNTIF(Data!A13:Z13,4),COUNTIF(Data!A13:Z13,5),COUNTIF(Data!A13:Z13,6),COUNTIF(Data!A13:Z13,7)),"")</f>
        <v/>
      </c>
    </row>
    <row r="14" spans="1:37">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t="str">
        <f t="shared" si="10"/>
        <v/>
      </c>
      <c r="AK14" s="2" t="str">
        <f>IF(MAX(COUNTIF(Data!A14:Z14,1),COUNTIF(Data!A14:Z14,2),COUNTIF(Data!A14:Z14,3),COUNTIF(Data!A14:Z14,4),COUNTIF(Data!A14:Z14,5),COUNTIF(Data!A14:Z14,6),COUNTIF(Data!A14:Z14,7))&gt;0,MAX(COUNTIF(Data!A14:Z14,1),COUNTIF(Data!A14:Z14,2),COUNTIF(Data!A14:Z14,3),COUNTIF(Data!A14:Z14,4),COUNTIF(Data!A14:Z14,5),COUNTIF(Data!A14:Z14,6),COUNTIF(Data!A14:Z14,7)),"")</f>
        <v/>
      </c>
    </row>
    <row r="15" spans="1:37">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4" t="str">
        <f t="shared" si="11"/>
        <v/>
      </c>
      <c r="AD15" s="4" t="str">
        <f t="shared" si="12"/>
        <v/>
      </c>
      <c r="AE15" s="4" t="str">
        <f t="shared" si="13"/>
        <v/>
      </c>
      <c r="AF15" s="4" t="str">
        <f t="shared" si="14"/>
        <v/>
      </c>
      <c r="AG15" s="4" t="str">
        <f t="shared" si="8"/>
        <v/>
      </c>
      <c r="AH15" s="4" t="str">
        <f t="shared" si="15"/>
        <v/>
      </c>
      <c r="AI15" s="2" t="str">
        <f t="shared" si="10"/>
        <v/>
      </c>
      <c r="AK15" s="2" t="str">
        <f>IF(MAX(COUNTIF(Data!A15:Z15,1),COUNTIF(Data!A15:Z15,2),COUNTIF(Data!A15:Z15,3),COUNTIF(Data!A15:Z15,4),COUNTIF(Data!A15:Z15,5),COUNTIF(Data!A15:Z15,6),COUNTIF(Data!A15:Z15,7))&gt;0,MAX(COUNTIF(Data!A15:Z15,1),COUNTIF(Data!A15:Z15,2),COUNTIF(Data!A15:Z15,3),COUNTIF(Data!A15:Z15,4),COUNTIF(Data!A15:Z15,5),COUNTIF(Data!A15:Z15,6),COUNTIF(Data!A15:Z15,7)),"")</f>
        <v/>
      </c>
    </row>
    <row r="16" spans="1:37">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4" t="str">
        <f t="shared" si="11"/>
        <v/>
      </c>
      <c r="AD16" s="4" t="str">
        <f t="shared" si="12"/>
        <v/>
      </c>
      <c r="AE16" s="4" t="str">
        <f t="shared" si="13"/>
        <v/>
      </c>
      <c r="AF16" s="4" t="str">
        <f t="shared" si="14"/>
        <v/>
      </c>
      <c r="AG16" s="4" t="str">
        <f t="shared" si="8"/>
        <v/>
      </c>
      <c r="AH16" s="4" t="str">
        <f t="shared" si="15"/>
        <v/>
      </c>
      <c r="AI16" s="2" t="str">
        <f t="shared" si="10"/>
        <v/>
      </c>
      <c r="AK16" s="2" t="str">
        <f>IF(MAX(COUNTIF(Data!A16:Z16,1),COUNTIF(Data!A16:Z16,2),COUNTIF(Data!A16:Z16,3),COUNTIF(Data!A16:Z16,4),COUNTIF(Data!A16:Z16,5),COUNTIF(Data!A16:Z16,6),COUNTIF(Data!A16:Z16,7))&gt;0,MAX(COUNTIF(Data!A16:Z16,1),COUNTIF(Data!A16:Z16,2),COUNTIF(Data!A16:Z16,3),COUNTIF(Data!A16:Z16,4),COUNTIF(Data!A16:Z16,5),COUNTIF(Data!A16:Z16,6),COUNTIF(Data!A16:Z16,7)),"")</f>
        <v/>
      </c>
    </row>
    <row r="17" spans="1:37">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2" t="str">
        <f t="shared" si="10"/>
        <v/>
      </c>
      <c r="AK17" s="2" t="str">
        <f>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spans="1:37">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1"/>
        <v/>
      </c>
      <c r="AD18" s="4" t="str">
        <f t="shared" si="12"/>
        <v/>
      </c>
      <c r="AE18" s="4" t="str">
        <f t="shared" si="13"/>
        <v/>
      </c>
      <c r="AF18" s="4" t="str">
        <f t="shared" si="14"/>
        <v/>
      </c>
      <c r="AG18" s="4" t="str">
        <f t="shared" si="8"/>
        <v/>
      </c>
      <c r="AH18" s="4" t="str">
        <f t="shared" si="15"/>
        <v/>
      </c>
      <c r="AI18" s="2" t="str">
        <f t="shared" si="10"/>
        <v/>
      </c>
      <c r="AK18" s="2" t="str">
        <f>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spans="1:37">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1"/>
        <v/>
      </c>
      <c r="AD19" s="4" t="str">
        <f t="shared" si="12"/>
        <v/>
      </c>
      <c r="AE19" s="4" t="str">
        <f t="shared" si="13"/>
        <v/>
      </c>
      <c r="AF19" s="4" t="str">
        <f t="shared" si="14"/>
        <v/>
      </c>
      <c r="AG19" s="4" t="str">
        <f t="shared" si="8"/>
        <v/>
      </c>
      <c r="AH19" s="4" t="str">
        <f t="shared" si="15"/>
        <v/>
      </c>
      <c r="AI19" s="2" t="str">
        <f t="shared" si="10"/>
        <v/>
      </c>
      <c r="AK19" s="2" t="str">
        <f>IF(MAX(COUNTIF(Data!A19:Z19,1),COUNTIF(Data!A19:Z19,2),COUNTIF(Data!A19:Z19,3),COUNTIF(Data!A19:Z19,4),COUNTIF(Data!A19:Z19,5),COUNTIF(Data!A19:Z19,6),COUNTIF(Data!A19:Z19,7))&gt;0,MAX(COUNTIF(Data!A19:Z19,1),COUNTIF(Data!A19:Z19,2),COUNTIF(Data!A19:Z19,3),COUNTIF(Data!A19:Z19,4),COUNTIF(Data!A19:Z19,5),COUNTIF(Data!A19:Z19,6),COUNTIF(Data!A19:Z19,7)),"")</f>
        <v/>
      </c>
    </row>
    <row r="20" spans="1:37">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1"/>
        <v/>
      </c>
      <c r="AD20" s="4" t="str">
        <f t="shared" si="12"/>
        <v/>
      </c>
      <c r="AE20" s="4" t="str">
        <f t="shared" si="13"/>
        <v/>
      </c>
      <c r="AF20" s="4" t="str">
        <f t="shared" si="14"/>
        <v/>
      </c>
      <c r="AG20" s="4" t="str">
        <f t="shared" si="8"/>
        <v/>
      </c>
      <c r="AH20" s="4" t="str">
        <f t="shared" si="15"/>
        <v/>
      </c>
      <c r="AI20" s="2" t="str">
        <f t="shared" si="10"/>
        <v/>
      </c>
      <c r="AK20" s="2" t="str">
        <f>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spans="1:37">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c r="AK21" s="2" t="str">
        <f>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spans="1:37">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c r="AK22" s="2" t="str">
        <f>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spans="1:37">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c r="AK23" s="2"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spans="1:37">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c r="AK24" s="2"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spans="1:37">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c r="AK25" s="2"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spans="1:37">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c r="AK26" s="2"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spans="1:37">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c r="AK27" s="2"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spans="1:37">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c r="AK28" s="2"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Riccardo Caprile</cp:lastModifiedBy>
  <dcterms:created xsi:type="dcterms:W3CDTF">2012-03-20T13:56:56Z</dcterms:created>
  <dcterms:modified xsi:type="dcterms:W3CDTF">2024-07-03T16:24:53Z</dcterms:modified>
</cp:coreProperties>
</file>