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Il mio Drive\"/>
    </mc:Choice>
  </mc:AlternateContent>
  <xr:revisionPtr revIDLastSave="0" documentId="13_ncr:1_{3A04E93C-68FB-418E-AE7F-B9C562D9A7E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light" sheetId="1" r:id="rId1"/>
    <sheet name="heavy" sheetId="2" r:id="rId2"/>
    <sheet name="heavy threads" sheetId="3" r:id="rId3"/>
  </sheets>
  <calcPr calcId="191029"/>
  <extLst>
    <ext uri="GoogleSheetsCustomDataVersion1">
      <go:sheetsCustomData xmlns:go="http://customooxmlschemas.google.com/" r:id="rId7" roundtripDataSignature="AMtx7mh6BpDG9DXCHUnQM9m4ZEnl0ulBMw=="/>
    </ext>
  </extLst>
</workbook>
</file>

<file path=xl/calcChain.xml><?xml version="1.0" encoding="utf-8"?>
<calcChain xmlns="http://schemas.openxmlformats.org/spreadsheetml/2006/main">
  <c r="J9" i="2" l="1"/>
  <c r="E9" i="2"/>
  <c r="J73" i="3"/>
  <c r="J72" i="3"/>
  <c r="J71" i="3"/>
  <c r="J70" i="3"/>
  <c r="J69" i="3"/>
  <c r="J68" i="3"/>
  <c r="J67" i="3"/>
  <c r="J66" i="3"/>
  <c r="J63" i="3"/>
  <c r="J62" i="3"/>
  <c r="J61" i="3"/>
  <c r="J60" i="3"/>
  <c r="I9" i="3" s="1"/>
  <c r="J59" i="3"/>
  <c r="J58" i="3"/>
  <c r="J57" i="3"/>
  <c r="J56" i="3"/>
  <c r="J53" i="3"/>
  <c r="J52" i="3"/>
  <c r="I51" i="3"/>
  <c r="H51" i="3"/>
  <c r="J51" i="3" s="1"/>
  <c r="H10" i="3" s="1"/>
  <c r="G51" i="3"/>
  <c r="F51" i="3"/>
  <c r="E51" i="3"/>
  <c r="I50" i="3"/>
  <c r="H50" i="3"/>
  <c r="G50" i="3"/>
  <c r="F50" i="3"/>
  <c r="J50" i="3" s="1"/>
  <c r="H9" i="3" s="1"/>
  <c r="E50" i="3"/>
  <c r="I49" i="3"/>
  <c r="H49" i="3"/>
  <c r="G49" i="3"/>
  <c r="F49" i="3"/>
  <c r="E49" i="3"/>
  <c r="J49" i="3" s="1"/>
  <c r="H8" i="3" s="1"/>
  <c r="J48" i="3"/>
  <c r="I48" i="3"/>
  <c r="H48" i="3"/>
  <c r="G48" i="3"/>
  <c r="F48" i="3"/>
  <c r="E48" i="3"/>
  <c r="I47" i="3"/>
  <c r="H47" i="3"/>
  <c r="J47" i="3" s="1"/>
  <c r="H6" i="3" s="1"/>
  <c r="G47" i="3"/>
  <c r="F47" i="3"/>
  <c r="E47" i="3"/>
  <c r="I46" i="3"/>
  <c r="H46" i="3"/>
  <c r="G46" i="3"/>
  <c r="F46" i="3"/>
  <c r="J46" i="3" s="1"/>
  <c r="H5" i="3" s="1"/>
  <c r="E46" i="3"/>
  <c r="J43" i="3"/>
  <c r="J42" i="3"/>
  <c r="J41" i="3"/>
  <c r="H40" i="3"/>
  <c r="J40" i="3" s="1"/>
  <c r="G9" i="3" s="1"/>
  <c r="J39" i="3"/>
  <c r="G8" i="3" s="1"/>
  <c r="I39" i="3"/>
  <c r="H39" i="3"/>
  <c r="G39" i="3"/>
  <c r="F39" i="3"/>
  <c r="E39" i="3"/>
  <c r="I38" i="3"/>
  <c r="H38" i="3"/>
  <c r="G38" i="3"/>
  <c r="F38" i="3"/>
  <c r="E38" i="3"/>
  <c r="J38" i="3" s="1"/>
  <c r="G7" i="3" s="1"/>
  <c r="I37" i="3"/>
  <c r="H37" i="3"/>
  <c r="G37" i="3"/>
  <c r="F37" i="3"/>
  <c r="E37" i="3"/>
  <c r="J37" i="3" s="1"/>
  <c r="G6" i="3" s="1"/>
  <c r="I36" i="3"/>
  <c r="H36" i="3"/>
  <c r="G36" i="3"/>
  <c r="F36" i="3"/>
  <c r="E36" i="3"/>
  <c r="J36" i="3" s="1"/>
  <c r="G5" i="3" s="1"/>
  <c r="J33" i="3"/>
  <c r="F12" i="3" s="1"/>
  <c r="J32" i="3"/>
  <c r="J31" i="3"/>
  <c r="J30" i="3"/>
  <c r="J29" i="3"/>
  <c r="F8" i="3" s="1"/>
  <c r="J28" i="3"/>
  <c r="J27" i="3"/>
  <c r="J26" i="3"/>
  <c r="J23" i="3"/>
  <c r="E12" i="3" s="1"/>
  <c r="J22" i="3"/>
  <c r="J21" i="3"/>
  <c r="J20" i="3"/>
  <c r="J19" i="3"/>
  <c r="E8" i="3" s="1"/>
  <c r="J18" i="3"/>
  <c r="J17" i="3"/>
  <c r="J16" i="3"/>
  <c r="U15" i="3"/>
  <c r="U16" i="3" s="1"/>
  <c r="V13" i="3"/>
  <c r="V14" i="3" s="1"/>
  <c r="U13" i="3"/>
  <c r="U14" i="3" s="1"/>
  <c r="J12" i="3"/>
  <c r="V15" i="3" s="1"/>
  <c r="V16" i="3" s="1"/>
  <c r="I12" i="3"/>
  <c r="H12" i="3"/>
  <c r="G12" i="3"/>
  <c r="J11" i="3"/>
  <c r="I11" i="3"/>
  <c r="H11" i="3"/>
  <c r="G11" i="3"/>
  <c r="F11" i="3"/>
  <c r="E11" i="3"/>
  <c r="J10" i="3"/>
  <c r="I10" i="3"/>
  <c r="G10" i="3"/>
  <c r="F10" i="3"/>
  <c r="E10" i="3"/>
  <c r="J9" i="3"/>
  <c r="F9" i="3"/>
  <c r="E9" i="3"/>
  <c r="J8" i="3"/>
  <c r="I8" i="3"/>
  <c r="T7" i="3"/>
  <c r="T8" i="3" s="1"/>
  <c r="S7" i="3"/>
  <c r="S8" i="3" s="1"/>
  <c r="J7" i="3"/>
  <c r="I7" i="3"/>
  <c r="H7" i="3"/>
  <c r="F7" i="3"/>
  <c r="E7" i="3"/>
  <c r="J6" i="3"/>
  <c r="I6" i="3"/>
  <c r="F6" i="3"/>
  <c r="E6" i="3"/>
  <c r="P5" i="3"/>
  <c r="P6" i="3" s="1"/>
  <c r="O5" i="3"/>
  <c r="O6" i="3" s="1"/>
  <c r="J5" i="3"/>
  <c r="Q15" i="3" s="1"/>
  <c r="Q16" i="3" s="1"/>
  <c r="I5" i="3"/>
  <c r="Q13" i="3" s="1"/>
  <c r="Q14" i="3" s="1"/>
  <c r="F5" i="3"/>
  <c r="O7" i="3" s="1"/>
  <c r="O8" i="3" s="1"/>
  <c r="E5" i="3"/>
  <c r="S5" i="3" s="1"/>
  <c r="S6" i="3" s="1"/>
  <c r="J73" i="2"/>
  <c r="J72" i="2"/>
  <c r="J71" i="2"/>
  <c r="J70" i="2"/>
  <c r="J69" i="2"/>
  <c r="J68" i="2"/>
  <c r="J67" i="2"/>
  <c r="J66" i="2"/>
  <c r="J63" i="2"/>
  <c r="I12" i="2" s="1"/>
  <c r="V13" i="2" s="1"/>
  <c r="V14" i="2" s="1"/>
  <c r="J62" i="2"/>
  <c r="J61" i="2"/>
  <c r="J60" i="2"/>
  <c r="J59" i="2"/>
  <c r="I8" i="2" s="1"/>
  <c r="J58" i="2"/>
  <c r="J57" i="2"/>
  <c r="J56" i="2"/>
  <c r="J53" i="2"/>
  <c r="H12" i="2" s="1"/>
  <c r="J52" i="2"/>
  <c r="J51" i="2"/>
  <c r="J50" i="2"/>
  <c r="J49" i="2"/>
  <c r="H8" i="2" s="1"/>
  <c r="J48" i="2"/>
  <c r="J47" i="2"/>
  <c r="J46" i="2"/>
  <c r="J43" i="2"/>
  <c r="G12" i="2" s="1"/>
  <c r="J42" i="2"/>
  <c r="J41" i="2"/>
  <c r="J40" i="2"/>
  <c r="J39" i="2"/>
  <c r="J38" i="2"/>
  <c r="J37" i="2"/>
  <c r="J36" i="2"/>
  <c r="J33" i="2"/>
  <c r="F12" i="2" s="1"/>
  <c r="J32" i="2"/>
  <c r="F11" i="2" s="1"/>
  <c r="J31" i="2"/>
  <c r="J30" i="2"/>
  <c r="J29" i="2"/>
  <c r="J28" i="2"/>
  <c r="J27" i="2"/>
  <c r="J26" i="2"/>
  <c r="J23" i="2"/>
  <c r="E12" i="2" s="1"/>
  <c r="J22" i="2"/>
  <c r="E11" i="2" s="1"/>
  <c r="J21" i="2"/>
  <c r="J20" i="2"/>
  <c r="J19" i="2"/>
  <c r="J18" i="2"/>
  <c r="J17" i="2"/>
  <c r="J16" i="2"/>
  <c r="J12" i="2"/>
  <c r="V15" i="2" s="1"/>
  <c r="V16" i="2" s="1"/>
  <c r="T11" i="2"/>
  <c r="T12" i="2" s="1"/>
  <c r="S11" i="2"/>
  <c r="S12" i="2" s="1"/>
  <c r="J11" i="2"/>
  <c r="I11" i="2"/>
  <c r="H11" i="2"/>
  <c r="G11" i="2"/>
  <c r="J10" i="2"/>
  <c r="I10" i="2"/>
  <c r="H10" i="2"/>
  <c r="G10" i="2"/>
  <c r="F10" i="2"/>
  <c r="E10" i="2"/>
  <c r="P9" i="2"/>
  <c r="P10" i="2" s="1"/>
  <c r="O9" i="2"/>
  <c r="O10" i="2" s="1"/>
  <c r="I9" i="2"/>
  <c r="H9" i="2"/>
  <c r="G9" i="2"/>
  <c r="F9" i="2"/>
  <c r="J8" i="2"/>
  <c r="G8" i="2"/>
  <c r="F8" i="2"/>
  <c r="E8" i="2"/>
  <c r="T7" i="2"/>
  <c r="T8" i="2" s="1"/>
  <c r="S7" i="2"/>
  <c r="S8" i="2" s="1"/>
  <c r="J7" i="2"/>
  <c r="I7" i="2"/>
  <c r="H7" i="2"/>
  <c r="G7" i="2"/>
  <c r="F7" i="2"/>
  <c r="E7" i="2"/>
  <c r="J6" i="2"/>
  <c r="I6" i="2"/>
  <c r="H6" i="2"/>
  <c r="G6" i="2"/>
  <c r="F6" i="2"/>
  <c r="E6" i="2"/>
  <c r="P5" i="2"/>
  <c r="P6" i="2" s="1"/>
  <c r="O5" i="2"/>
  <c r="O6" i="2" s="1"/>
  <c r="J5" i="2"/>
  <c r="Q15" i="2" s="1"/>
  <c r="Q16" i="2" s="1"/>
  <c r="I5" i="2"/>
  <c r="Q13" i="2" s="1"/>
  <c r="Q14" i="2" s="1"/>
  <c r="H5" i="2"/>
  <c r="O11" i="2" s="1"/>
  <c r="O12" i="2" s="1"/>
  <c r="G5" i="2"/>
  <c r="S9" i="2" s="1"/>
  <c r="S10" i="2" s="1"/>
  <c r="F5" i="2"/>
  <c r="O7" i="2" s="1"/>
  <c r="O8" i="2" s="1"/>
  <c r="E5" i="2"/>
  <c r="J83" i="1"/>
  <c r="J82" i="1"/>
  <c r="J81" i="1"/>
  <c r="J80" i="1"/>
  <c r="J79" i="1"/>
  <c r="J78" i="1"/>
  <c r="J77" i="1"/>
  <c r="J76" i="1"/>
  <c r="J73" i="1"/>
  <c r="J12" i="1" s="1"/>
  <c r="V15" i="1" s="1"/>
  <c r="V16" i="1" s="1"/>
  <c r="J72" i="1"/>
  <c r="J71" i="1"/>
  <c r="J70" i="1"/>
  <c r="J69" i="1"/>
  <c r="J68" i="1"/>
  <c r="J67" i="1"/>
  <c r="J66" i="1"/>
  <c r="J63" i="1"/>
  <c r="I12" i="1" s="1"/>
  <c r="V13" i="1" s="1"/>
  <c r="V14" i="1" s="1"/>
  <c r="J62" i="1"/>
  <c r="J61" i="1"/>
  <c r="J60" i="1"/>
  <c r="J59" i="1"/>
  <c r="J58" i="1"/>
  <c r="J57" i="1"/>
  <c r="J56" i="1"/>
  <c r="J53" i="1"/>
  <c r="H12" i="1" s="1"/>
  <c r="J52" i="1"/>
  <c r="J51" i="1"/>
  <c r="J50" i="1"/>
  <c r="J49" i="1"/>
  <c r="J48" i="1"/>
  <c r="J47" i="1"/>
  <c r="J46" i="1"/>
  <c r="J43" i="1"/>
  <c r="G12" i="1" s="1"/>
  <c r="J42" i="1"/>
  <c r="J41" i="1"/>
  <c r="J40" i="1"/>
  <c r="J39" i="1"/>
  <c r="J38" i="1"/>
  <c r="J37" i="1"/>
  <c r="J36" i="1"/>
  <c r="J33" i="1"/>
  <c r="F12" i="1" s="1"/>
  <c r="J32" i="1"/>
  <c r="J31" i="1"/>
  <c r="J30" i="1"/>
  <c r="J29" i="1"/>
  <c r="J28" i="1"/>
  <c r="J27" i="1"/>
  <c r="J26" i="1"/>
  <c r="J23" i="1"/>
  <c r="E12" i="1" s="1"/>
  <c r="V5" i="1" s="1"/>
  <c r="V6" i="1" s="1"/>
  <c r="J22" i="1"/>
  <c r="J21" i="1"/>
  <c r="J20" i="1"/>
  <c r="J19" i="1"/>
  <c r="J18" i="1"/>
  <c r="T17" i="1"/>
  <c r="T18" i="1" s="1"/>
  <c r="J17" i="1"/>
  <c r="J16" i="1"/>
  <c r="K12" i="1"/>
  <c r="U11" i="1"/>
  <c r="U12" i="1" s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S9" i="1"/>
  <c r="S10" i="1" s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Q7" i="1" s="1"/>
  <c r="Q8" i="1" s="1"/>
  <c r="E7" i="1"/>
  <c r="K6" i="1"/>
  <c r="J6" i="1"/>
  <c r="I6" i="1"/>
  <c r="H6" i="1"/>
  <c r="G6" i="1"/>
  <c r="F6" i="1"/>
  <c r="E6" i="1"/>
  <c r="O5" i="1"/>
  <c r="O6" i="1" s="1"/>
  <c r="K5" i="1"/>
  <c r="O17" i="1" s="1"/>
  <c r="O18" i="1" s="1"/>
  <c r="J5" i="1"/>
  <c r="Q15" i="1" s="1"/>
  <c r="Q16" i="1" s="1"/>
  <c r="I5" i="1"/>
  <c r="Q13" i="1" s="1"/>
  <c r="Q14" i="1" s="1"/>
  <c r="H5" i="1"/>
  <c r="P11" i="1" s="1"/>
  <c r="P12" i="1" s="1"/>
  <c r="G5" i="1"/>
  <c r="F5" i="1"/>
  <c r="T7" i="1" s="1"/>
  <c r="T8" i="1" s="1"/>
  <c r="E5" i="1"/>
  <c r="R5" i="1" s="1"/>
  <c r="R6" i="1" s="1"/>
  <c r="S5" i="2" l="1"/>
  <c r="S6" i="2" s="1"/>
  <c r="O11" i="3"/>
  <c r="O12" i="3" s="1"/>
  <c r="V11" i="3"/>
  <c r="V12" i="3" s="1"/>
  <c r="U11" i="3"/>
  <c r="U12" i="3" s="1"/>
  <c r="S11" i="3"/>
  <c r="S12" i="3" s="1"/>
  <c r="R11" i="3"/>
  <c r="R12" i="3" s="1"/>
  <c r="Q11" i="3"/>
  <c r="Q12" i="3" s="1"/>
  <c r="P11" i="3"/>
  <c r="P12" i="3" s="1"/>
  <c r="T11" i="3"/>
  <c r="T12" i="3" s="1"/>
  <c r="V9" i="1"/>
  <c r="V10" i="1" s="1"/>
  <c r="S9" i="3"/>
  <c r="S10" i="3" s="1"/>
  <c r="R9" i="3"/>
  <c r="R10" i="3" s="1"/>
  <c r="Q9" i="3"/>
  <c r="Q10" i="3" s="1"/>
  <c r="O9" i="3"/>
  <c r="O10" i="3" s="1"/>
  <c r="V9" i="3"/>
  <c r="V10" i="3" s="1"/>
  <c r="U9" i="3"/>
  <c r="U10" i="3" s="1"/>
  <c r="T9" i="3"/>
  <c r="T10" i="3" s="1"/>
  <c r="P9" i="3"/>
  <c r="P10" i="3" s="1"/>
  <c r="S5" i="1"/>
  <c r="S6" i="1" s="1"/>
  <c r="U7" i="1"/>
  <c r="U8" i="1" s="1"/>
  <c r="O9" i="1"/>
  <c r="O10" i="1" s="1"/>
  <c r="Q11" i="1"/>
  <c r="Q12" i="1" s="1"/>
  <c r="R13" i="1"/>
  <c r="R14" i="1" s="1"/>
  <c r="R15" i="1"/>
  <c r="R16" i="1" s="1"/>
  <c r="P17" i="1"/>
  <c r="P18" i="1" s="1"/>
  <c r="T5" i="2"/>
  <c r="T6" i="2" s="1"/>
  <c r="P7" i="2"/>
  <c r="P8" i="2" s="1"/>
  <c r="T9" i="2"/>
  <c r="T10" i="2" s="1"/>
  <c r="P11" i="2"/>
  <c r="P12" i="2" s="1"/>
  <c r="R13" i="2"/>
  <c r="R14" i="2" s="1"/>
  <c r="R15" i="2"/>
  <c r="R16" i="2" s="1"/>
  <c r="T5" i="3"/>
  <c r="T6" i="3" s="1"/>
  <c r="P7" i="3"/>
  <c r="P8" i="3" s="1"/>
  <c r="R13" i="3"/>
  <c r="R14" i="3" s="1"/>
  <c r="R15" i="3"/>
  <c r="R16" i="3" s="1"/>
  <c r="T5" i="1"/>
  <c r="T6" i="1" s="1"/>
  <c r="V7" i="1"/>
  <c r="V8" i="1" s="1"/>
  <c r="P9" i="1"/>
  <c r="P10" i="1" s="1"/>
  <c r="R11" i="1"/>
  <c r="R12" i="1" s="1"/>
  <c r="S13" i="1"/>
  <c r="S14" i="1" s="1"/>
  <c r="S15" i="1"/>
  <c r="S16" i="1" s="1"/>
  <c r="Q17" i="1"/>
  <c r="Q18" i="1" s="1"/>
  <c r="U5" i="2"/>
  <c r="U6" i="2" s="1"/>
  <c r="Q7" i="2"/>
  <c r="Q8" i="2" s="1"/>
  <c r="U9" i="2"/>
  <c r="U10" i="2" s="1"/>
  <c r="Q11" i="2"/>
  <c r="Q12" i="2" s="1"/>
  <c r="S13" i="2"/>
  <c r="S14" i="2" s="1"/>
  <c r="S15" i="2"/>
  <c r="S16" i="2" s="1"/>
  <c r="U5" i="3"/>
  <c r="U6" i="3" s="1"/>
  <c r="Q7" i="3"/>
  <c r="Q8" i="3" s="1"/>
  <c r="S13" i="3"/>
  <c r="S14" i="3" s="1"/>
  <c r="S15" i="3"/>
  <c r="S16" i="3" s="1"/>
  <c r="U5" i="1"/>
  <c r="U6" i="1" s="1"/>
  <c r="O7" i="1"/>
  <c r="O8" i="1" s="1"/>
  <c r="Q9" i="1"/>
  <c r="Q10" i="1" s="1"/>
  <c r="S11" i="1"/>
  <c r="S12" i="1" s="1"/>
  <c r="T13" i="1"/>
  <c r="T14" i="1" s="1"/>
  <c r="T15" i="1"/>
  <c r="T16" i="1" s="1"/>
  <c r="R17" i="1"/>
  <c r="R18" i="1" s="1"/>
  <c r="V5" i="2"/>
  <c r="V6" i="2" s="1"/>
  <c r="R7" i="2"/>
  <c r="R8" i="2" s="1"/>
  <c r="V9" i="2"/>
  <c r="V10" i="2" s="1"/>
  <c r="R11" i="2"/>
  <c r="R12" i="2" s="1"/>
  <c r="T13" i="2"/>
  <c r="T14" i="2" s="1"/>
  <c r="T15" i="2"/>
  <c r="T16" i="2" s="1"/>
  <c r="V5" i="3"/>
  <c r="V6" i="3" s="1"/>
  <c r="R7" i="3"/>
  <c r="R8" i="3" s="1"/>
  <c r="T13" i="3"/>
  <c r="T14" i="3" s="1"/>
  <c r="T15" i="3"/>
  <c r="T16" i="3" s="1"/>
  <c r="P7" i="1"/>
  <c r="P8" i="1" s="1"/>
  <c r="R9" i="1"/>
  <c r="R10" i="1" s="1"/>
  <c r="T11" i="1"/>
  <c r="T12" i="1" s="1"/>
  <c r="U13" i="1"/>
  <c r="U14" i="1" s="1"/>
  <c r="U15" i="1"/>
  <c r="U16" i="1" s="1"/>
  <c r="S17" i="1"/>
  <c r="S18" i="1" s="1"/>
  <c r="U13" i="2"/>
  <c r="U14" i="2" s="1"/>
  <c r="U15" i="2"/>
  <c r="U16" i="2" s="1"/>
  <c r="P5" i="1"/>
  <c r="P6" i="1" s="1"/>
  <c r="R7" i="1"/>
  <c r="R8" i="1" s="1"/>
  <c r="T9" i="1"/>
  <c r="T10" i="1" s="1"/>
  <c r="V11" i="1"/>
  <c r="V12" i="1" s="1"/>
  <c r="O13" i="1"/>
  <c r="O14" i="1" s="1"/>
  <c r="O15" i="1"/>
  <c r="O16" i="1" s="1"/>
  <c r="U17" i="1"/>
  <c r="U18" i="1" s="1"/>
  <c r="Q5" i="2"/>
  <c r="Q6" i="2" s="1"/>
  <c r="U7" i="2"/>
  <c r="U8" i="2" s="1"/>
  <c r="Q9" i="2"/>
  <c r="Q10" i="2" s="1"/>
  <c r="U11" i="2"/>
  <c r="U12" i="2" s="1"/>
  <c r="O13" i="2"/>
  <c r="O14" i="2" s="1"/>
  <c r="O15" i="2"/>
  <c r="O16" i="2" s="1"/>
  <c r="Q5" i="3"/>
  <c r="Q6" i="3" s="1"/>
  <c r="U7" i="3"/>
  <c r="U8" i="3" s="1"/>
  <c r="O13" i="3"/>
  <c r="O14" i="3" s="1"/>
  <c r="O15" i="3"/>
  <c r="O16" i="3" s="1"/>
  <c r="Q5" i="1"/>
  <c r="Q6" i="1" s="1"/>
  <c r="S7" i="1"/>
  <c r="S8" i="1" s="1"/>
  <c r="U9" i="1"/>
  <c r="U10" i="1" s="1"/>
  <c r="O11" i="1"/>
  <c r="O12" i="1" s="1"/>
  <c r="P13" i="1"/>
  <c r="P14" i="1" s="1"/>
  <c r="P15" i="1"/>
  <c r="P16" i="1" s="1"/>
  <c r="V17" i="1"/>
  <c r="V18" i="1" s="1"/>
  <c r="R5" i="2"/>
  <c r="R6" i="2" s="1"/>
  <c r="V7" i="2"/>
  <c r="V8" i="2" s="1"/>
  <c r="R9" i="2"/>
  <c r="R10" i="2" s="1"/>
  <c r="V11" i="2"/>
  <c r="V12" i="2" s="1"/>
  <c r="P13" i="2"/>
  <c r="P14" i="2" s="1"/>
  <c r="P15" i="2"/>
  <c r="P16" i="2" s="1"/>
  <c r="R5" i="3"/>
  <c r="R6" i="3" s="1"/>
  <c r="V7" i="3"/>
  <c r="V8" i="3" s="1"/>
  <c r="P13" i="3"/>
  <c r="P14" i="3" s="1"/>
  <c r="P15" i="3"/>
  <c r="P16" i="3" s="1"/>
</calcChain>
</file>

<file path=xl/sharedStrings.xml><?xml version="1.0" encoding="utf-8"?>
<sst xmlns="http://schemas.openxmlformats.org/spreadsheetml/2006/main" count="58" uniqueCount="12">
  <si>
    <t>r=400</t>
  </si>
  <si>
    <t># Processes</t>
  </si>
  <si>
    <t># Frames</t>
  </si>
  <si>
    <t>i=1000</t>
  </si>
  <si>
    <t>t=1</t>
  </si>
  <si>
    <t>S</t>
  </si>
  <si>
    <t>E</t>
  </si>
  <si>
    <t>Th</t>
  </si>
  <si>
    <t>r=4000</t>
  </si>
  <si>
    <t>i=6000</t>
  </si>
  <si>
    <t># Threads</t>
  </si>
  <si>
    <t>16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</si>
</sst>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0"/>
    <numFmt numFmtId="166" formatCode="0.0000"/>
    <numFmt numFmtId="167" formatCode="#,##0.00000"/>
    <numFmt numFmtId="168" formatCode="dd\-mm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1" fillId="0" borderId="6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/>
    <xf numFmtId="0" fontId="1" fillId="0" borderId="8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0" fontId="1" fillId="0" borderId="11" xfId="0" applyFont="1" applyBorder="1"/>
    <xf numFmtId="2" fontId="1" fillId="0" borderId="11" xfId="0" applyNumberFormat="1" applyFont="1" applyBorder="1"/>
    <xf numFmtId="2" fontId="1" fillId="0" borderId="12" xfId="0" applyNumberFormat="1" applyFont="1" applyBorder="1"/>
    <xf numFmtId="165" fontId="1" fillId="0" borderId="0" xfId="0" applyNumberFormat="1" applyFont="1"/>
    <xf numFmtId="0" fontId="1" fillId="0" borderId="14" xfId="0" applyFont="1" applyBorder="1"/>
    <xf numFmtId="0" fontId="1" fillId="0" borderId="2" xfId="0" applyFont="1" applyBorder="1"/>
    <xf numFmtId="164" fontId="1" fillId="0" borderId="2" xfId="0" applyNumberFormat="1" applyFont="1" applyBorder="1"/>
    <xf numFmtId="166" fontId="1" fillId="0" borderId="14" xfId="0" applyNumberFormat="1" applyFont="1" applyBorder="1"/>
    <xf numFmtId="164" fontId="1" fillId="0" borderId="0" xfId="0" applyNumberFormat="1" applyFont="1"/>
    <xf numFmtId="166" fontId="1" fillId="0" borderId="6" xfId="0" applyNumberFormat="1" applyFont="1" applyBorder="1"/>
    <xf numFmtId="166" fontId="1" fillId="0" borderId="2" xfId="0" applyNumberFormat="1" applyFont="1" applyBorder="1"/>
    <xf numFmtId="167" fontId="1" fillId="0" borderId="0" xfId="0" applyNumberFormat="1" applyFont="1"/>
    <xf numFmtId="168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/>
    <xf numFmtId="2" fontId="1" fillId="0" borderId="5" xfId="0" applyNumberFormat="1" applyFont="1" applyBorder="1"/>
    <xf numFmtId="2" fontId="1" fillId="0" borderId="20" xfId="0" applyNumberFormat="1" applyFont="1" applyBorder="1"/>
    <xf numFmtId="0" fontId="1" fillId="0" borderId="22" xfId="0" applyFont="1" applyBorder="1"/>
    <xf numFmtId="2" fontId="1" fillId="0" borderId="22" xfId="0" applyNumberFormat="1" applyFont="1" applyBorder="1"/>
    <xf numFmtId="2" fontId="1" fillId="0" borderId="23" xfId="0" applyNumberFormat="1" applyFont="1" applyBorder="1"/>
    <xf numFmtId="0" fontId="1" fillId="0" borderId="25" xfId="0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/>
    <xf numFmtId="0" fontId="1" fillId="0" borderId="13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1" xfId="0" applyFont="1" applyBorder="1" applyAlignment="1">
      <alignment horizontal="center" vertical="center"/>
    </xf>
    <xf numFmtId="0" fontId="2" fillId="0" borderId="24" xfId="0" applyFont="1" applyBorder="1"/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8575" cmpd="sng">
              <a:solidFill>
                <a:schemeClr val="tx2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light!$O$5:$V$5</c:f>
              <c:numCache>
                <c:formatCode>0.00</c:formatCode>
                <c:ptCount val="8"/>
                <c:pt idx="0">
                  <c:v>1</c:v>
                </c:pt>
                <c:pt idx="1">
                  <c:v>1.3475396987484303</c:v>
                </c:pt>
                <c:pt idx="2">
                  <c:v>1.3422383976914434</c:v>
                </c:pt>
                <c:pt idx="3">
                  <c:v>1.2013096551061144</c:v>
                </c:pt>
                <c:pt idx="4">
                  <c:v>2.1507210340366769</c:v>
                </c:pt>
                <c:pt idx="5">
                  <c:v>1.9195242124800034</c:v>
                </c:pt>
                <c:pt idx="6">
                  <c:v>1.8550583819618336</c:v>
                </c:pt>
                <c:pt idx="7">
                  <c:v>1.0853609948429344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5-49D8-AAB7-9A22B3536969}"/>
            </c:ext>
          </c:extLst>
        </c:ser>
        <c:ser>
          <c:idx val="1"/>
          <c:order val="1"/>
          <c:tx>
            <c:v>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light!$O$7:$V$7</c:f>
              <c:numCache>
                <c:formatCode>0.00</c:formatCode>
                <c:ptCount val="8"/>
                <c:pt idx="0">
                  <c:v>1</c:v>
                </c:pt>
                <c:pt idx="1">
                  <c:v>1.3974006802997612</c:v>
                </c:pt>
                <c:pt idx="2">
                  <c:v>2.1240747560434037</c:v>
                </c:pt>
                <c:pt idx="3">
                  <c:v>2.5973575505036712</c:v>
                </c:pt>
                <c:pt idx="4">
                  <c:v>2.5560768184801348</c:v>
                </c:pt>
                <c:pt idx="5">
                  <c:v>3.9694161159199539</c:v>
                </c:pt>
                <c:pt idx="6">
                  <c:v>1.935394750339372</c:v>
                </c:pt>
                <c:pt idx="7">
                  <c:v>1.8224613485083783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5-49D8-AAB7-9A22B3536969}"/>
            </c:ext>
          </c:extLst>
        </c:ser>
        <c:ser>
          <c:idx val="2"/>
          <c:order val="2"/>
          <c:tx>
            <c:v>4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light!$O$9:$V$9</c:f>
              <c:numCache>
                <c:formatCode>0.00</c:formatCode>
                <c:ptCount val="8"/>
                <c:pt idx="0">
                  <c:v>1</c:v>
                </c:pt>
                <c:pt idx="1">
                  <c:v>1.3615243514041535</c:v>
                </c:pt>
                <c:pt idx="2">
                  <c:v>3.7955132668462759</c:v>
                </c:pt>
                <c:pt idx="3">
                  <c:v>6.2679192171708644</c:v>
                </c:pt>
                <c:pt idx="4">
                  <c:v>7.0448821477549428</c:v>
                </c:pt>
                <c:pt idx="5">
                  <c:v>8.308037108497329</c:v>
                </c:pt>
                <c:pt idx="6">
                  <c:v>10.403127756396248</c:v>
                </c:pt>
                <c:pt idx="7">
                  <c:v>5.0784011272159857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5-49D8-AAB7-9A22B3536969}"/>
            </c:ext>
          </c:extLst>
        </c:ser>
        <c:ser>
          <c:idx val="3"/>
          <c:order val="3"/>
          <c:tx>
            <c:v>8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light!$O$11:$V$11</c:f>
              <c:numCache>
                <c:formatCode>0.00</c:formatCode>
                <c:ptCount val="8"/>
                <c:pt idx="0">
                  <c:v>1</c:v>
                </c:pt>
                <c:pt idx="1">
                  <c:v>1.6872320435377512</c:v>
                </c:pt>
                <c:pt idx="2">
                  <c:v>1.7982108049168324</c:v>
                </c:pt>
                <c:pt idx="3">
                  <c:v>2.5628307441721128</c:v>
                </c:pt>
                <c:pt idx="4">
                  <c:v>3.8515141041239906</c:v>
                </c:pt>
                <c:pt idx="5">
                  <c:v>5.2658987031330673</c:v>
                </c:pt>
                <c:pt idx="6">
                  <c:v>7.6387738429009016</c:v>
                </c:pt>
                <c:pt idx="7">
                  <c:v>4.1196500301178851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5-49D8-AAB7-9A22B3536969}"/>
            </c:ext>
          </c:extLst>
        </c:ser>
        <c:ser>
          <c:idx val="4"/>
          <c:order val="4"/>
          <c:tx>
            <c:v>16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light!$O$13:$V$13</c:f>
              <c:numCache>
                <c:formatCode>0.00</c:formatCode>
                <c:ptCount val="8"/>
                <c:pt idx="0">
                  <c:v>1</c:v>
                </c:pt>
                <c:pt idx="1">
                  <c:v>1.2655422245846848</c:v>
                </c:pt>
                <c:pt idx="2">
                  <c:v>1.8181848037020447</c:v>
                </c:pt>
                <c:pt idx="3">
                  <c:v>1.9662418395558869</c:v>
                </c:pt>
                <c:pt idx="4">
                  <c:v>5.7524523285146811</c:v>
                </c:pt>
                <c:pt idx="5">
                  <c:v>10.384626262553802</c:v>
                </c:pt>
                <c:pt idx="6">
                  <c:v>7.8782341311342643</c:v>
                </c:pt>
                <c:pt idx="7">
                  <c:v>5.9567019878626271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5-49D8-AAB7-9A22B3536969}"/>
            </c:ext>
          </c:extLst>
        </c:ser>
        <c:ser>
          <c:idx val="5"/>
          <c:order val="5"/>
          <c:tx>
            <c:v>32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light!$O$15:$V$15</c:f>
              <c:numCache>
                <c:formatCode>0.00</c:formatCode>
                <c:ptCount val="8"/>
                <c:pt idx="0">
                  <c:v>1</c:v>
                </c:pt>
                <c:pt idx="1">
                  <c:v>1.5268393969309033</c:v>
                </c:pt>
                <c:pt idx="2">
                  <c:v>1.9440629301228987</c:v>
                </c:pt>
                <c:pt idx="3">
                  <c:v>2.691761541546144</c:v>
                </c:pt>
                <c:pt idx="4">
                  <c:v>5.0372893855259591</c:v>
                </c:pt>
                <c:pt idx="5">
                  <c:v>9.0089544649549982</c:v>
                </c:pt>
                <c:pt idx="6">
                  <c:v>12.825903989506918</c:v>
                </c:pt>
                <c:pt idx="7">
                  <c:v>10.251273537564703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5-49D8-AAB7-9A22B3536969}"/>
            </c:ext>
          </c:extLst>
        </c:ser>
        <c:ser>
          <c:idx val="6"/>
          <c:order val="6"/>
          <c:tx>
            <c:v>64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light!$O$17:$V$17</c:f>
              <c:numCache>
                <c:formatCode>0.00</c:formatCode>
                <c:ptCount val="8"/>
                <c:pt idx="0">
                  <c:v>1</c:v>
                </c:pt>
                <c:pt idx="1">
                  <c:v>1.8499264603902446</c:v>
                </c:pt>
                <c:pt idx="2">
                  <c:v>2.7105157147054761</c:v>
                </c:pt>
                <c:pt idx="3">
                  <c:v>3.516566316650021</c:v>
                </c:pt>
                <c:pt idx="4">
                  <c:v>4.240190876016495</c:v>
                </c:pt>
                <c:pt idx="5">
                  <c:v>8.9449841495608222</c:v>
                </c:pt>
                <c:pt idx="6">
                  <c:v>13.874549629514473</c:v>
                </c:pt>
                <c:pt idx="7">
                  <c:v>8.4766740491839414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5-49D8-AAB7-9A22B3536969}"/>
            </c:ext>
          </c:extLst>
        </c:ser>
        <c:ser>
          <c:idx val="7"/>
          <c:order val="7"/>
          <c:tx>
            <c:v>Th</c:v>
          </c:tx>
          <c:spPr>
            <a:ln w="28575"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light!$O$19:$V$19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D5-49D8-AAB7-9A22B353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3872"/>
        <c:axId val="1831916807"/>
      </c:lineChart>
      <c:catAx>
        <c:axId val="13129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831916807"/>
        <c:crosses val="autoZero"/>
        <c:auto val="1"/>
        <c:lblAlgn val="ctr"/>
        <c:lblOffset val="100"/>
        <c:noMultiLvlLbl val="1"/>
      </c:catAx>
      <c:valAx>
        <c:axId val="1831916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1293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8575" cmpd="sng">
              <a:solidFill>
                <a:schemeClr val="tx2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light!$O$6:$V$6</c:f>
              <c:numCache>
                <c:formatCode>0.00</c:formatCode>
                <c:ptCount val="8"/>
                <c:pt idx="0">
                  <c:v>1</c:v>
                </c:pt>
                <c:pt idx="1">
                  <c:v>0.67376984937421514</c:v>
                </c:pt>
                <c:pt idx="2">
                  <c:v>0.33555959942286084</c:v>
                </c:pt>
                <c:pt idx="3">
                  <c:v>0.1501637068882643</c:v>
                </c:pt>
                <c:pt idx="4">
                  <c:v>0.13442006462729231</c:v>
                </c:pt>
                <c:pt idx="5">
                  <c:v>5.9985131640000106E-2</c:v>
                </c:pt>
                <c:pt idx="6">
                  <c:v>2.898528721815365E-2</c:v>
                </c:pt>
                <c:pt idx="7">
                  <c:v>8.4793827722104247E-3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EE8-9E38-6D75EA6F0C9B}"/>
            </c:ext>
          </c:extLst>
        </c:ser>
        <c:ser>
          <c:idx val="1"/>
          <c:order val="1"/>
          <c:tx>
            <c:v>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light!$O$8:$V$8</c:f>
              <c:numCache>
                <c:formatCode>0.00</c:formatCode>
                <c:ptCount val="8"/>
                <c:pt idx="0">
                  <c:v>1</c:v>
                </c:pt>
                <c:pt idx="1">
                  <c:v>0.69870034014988058</c:v>
                </c:pt>
                <c:pt idx="2">
                  <c:v>0.53101868901085092</c:v>
                </c:pt>
                <c:pt idx="3">
                  <c:v>0.3246696938129589</c:v>
                </c:pt>
                <c:pt idx="4">
                  <c:v>0.15975480115500842</c:v>
                </c:pt>
                <c:pt idx="5">
                  <c:v>0.12404425362249856</c:v>
                </c:pt>
                <c:pt idx="6">
                  <c:v>3.0240542974052688E-2</c:v>
                </c:pt>
                <c:pt idx="7">
                  <c:v>1.4237979285221705E-2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EE8-9E38-6D75EA6F0C9B}"/>
            </c:ext>
          </c:extLst>
        </c:ser>
        <c:ser>
          <c:idx val="2"/>
          <c:order val="2"/>
          <c:tx>
            <c:v>4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light!$O$10:$V$10</c:f>
              <c:numCache>
                <c:formatCode>0.00</c:formatCode>
                <c:ptCount val="8"/>
                <c:pt idx="0">
                  <c:v>1</c:v>
                </c:pt>
                <c:pt idx="1">
                  <c:v>0.68076217570207676</c:v>
                </c:pt>
                <c:pt idx="2">
                  <c:v>0.94887831671156897</c:v>
                </c:pt>
                <c:pt idx="3">
                  <c:v>0.78348990214635805</c:v>
                </c:pt>
                <c:pt idx="4">
                  <c:v>0.44030513423468393</c:v>
                </c:pt>
                <c:pt idx="5">
                  <c:v>0.25962615964054153</c:v>
                </c:pt>
                <c:pt idx="6">
                  <c:v>0.16254887119369138</c:v>
                </c:pt>
                <c:pt idx="7">
                  <c:v>3.9675008806374888E-2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B-4EE8-9E38-6D75EA6F0C9B}"/>
            </c:ext>
          </c:extLst>
        </c:ser>
        <c:ser>
          <c:idx val="3"/>
          <c:order val="3"/>
          <c:tx>
            <c:v>8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light!$O$12:$V$12</c:f>
              <c:numCache>
                <c:formatCode>0.00</c:formatCode>
                <c:ptCount val="8"/>
                <c:pt idx="0">
                  <c:v>1</c:v>
                </c:pt>
                <c:pt idx="1">
                  <c:v>0.84361602176887562</c:v>
                </c:pt>
                <c:pt idx="2">
                  <c:v>0.4495527012292081</c:v>
                </c:pt>
                <c:pt idx="3">
                  <c:v>0.3203538430215141</c:v>
                </c:pt>
                <c:pt idx="4">
                  <c:v>0.24071963150774942</c:v>
                </c:pt>
                <c:pt idx="5">
                  <c:v>0.16455933447290835</c:v>
                </c:pt>
                <c:pt idx="6">
                  <c:v>0.11935584129532659</c:v>
                </c:pt>
                <c:pt idx="7">
                  <c:v>3.2184765860295977E-2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EE8-9E38-6D75EA6F0C9B}"/>
            </c:ext>
          </c:extLst>
        </c:ser>
        <c:ser>
          <c:idx val="4"/>
          <c:order val="4"/>
          <c:tx>
            <c:v>16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light!$O$14:$V$14</c:f>
              <c:numCache>
                <c:formatCode>0.00</c:formatCode>
                <c:ptCount val="8"/>
                <c:pt idx="0">
                  <c:v>1</c:v>
                </c:pt>
                <c:pt idx="1">
                  <c:v>0.6327711122923424</c:v>
                </c:pt>
                <c:pt idx="2">
                  <c:v>0.45454620092551118</c:v>
                </c:pt>
                <c:pt idx="3">
                  <c:v>0.24578022994448587</c:v>
                </c:pt>
                <c:pt idx="4">
                  <c:v>0.35952827053216757</c:v>
                </c:pt>
                <c:pt idx="5">
                  <c:v>0.3245195707048063</c:v>
                </c:pt>
                <c:pt idx="6">
                  <c:v>0.12309740829897288</c:v>
                </c:pt>
                <c:pt idx="7">
                  <c:v>4.6536734280176774E-2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B-4EE8-9E38-6D75EA6F0C9B}"/>
            </c:ext>
          </c:extLst>
        </c:ser>
        <c:ser>
          <c:idx val="5"/>
          <c:order val="5"/>
          <c:tx>
            <c:v>32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light!$O$16:$V$16</c:f>
              <c:numCache>
                <c:formatCode>0.00</c:formatCode>
                <c:ptCount val="8"/>
                <c:pt idx="0">
                  <c:v>1</c:v>
                </c:pt>
                <c:pt idx="1">
                  <c:v>0.76341969846545166</c:v>
                </c:pt>
                <c:pt idx="2">
                  <c:v>0.48601573253072466</c:v>
                </c:pt>
                <c:pt idx="3">
                  <c:v>0.336470192693268</c:v>
                </c:pt>
                <c:pt idx="4">
                  <c:v>0.31483058659537244</c:v>
                </c:pt>
                <c:pt idx="5">
                  <c:v>0.28152982702984369</c:v>
                </c:pt>
                <c:pt idx="6">
                  <c:v>0.20040474983604559</c:v>
                </c:pt>
                <c:pt idx="7">
                  <c:v>8.0088074512224244E-2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B-4EE8-9E38-6D75EA6F0C9B}"/>
            </c:ext>
          </c:extLst>
        </c:ser>
        <c:ser>
          <c:idx val="6"/>
          <c:order val="6"/>
          <c:tx>
            <c:v>64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light!$O$4:$V$4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light!$O$18:$V$18</c:f>
              <c:numCache>
                <c:formatCode>0.00</c:formatCode>
                <c:ptCount val="8"/>
                <c:pt idx="0">
                  <c:v>1</c:v>
                </c:pt>
                <c:pt idx="1">
                  <c:v>0.92496323019512228</c:v>
                </c:pt>
                <c:pt idx="2">
                  <c:v>0.67762892867636904</c:v>
                </c:pt>
                <c:pt idx="3">
                  <c:v>0.43957078958125262</c:v>
                </c:pt>
                <c:pt idx="4">
                  <c:v>0.26501192975103094</c:v>
                </c:pt>
                <c:pt idx="5">
                  <c:v>0.27953075467377569</c:v>
                </c:pt>
                <c:pt idx="6">
                  <c:v>0.21678983796116363</c:v>
                </c:pt>
                <c:pt idx="7">
                  <c:v>6.6224016009249542E-2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B-4EE8-9E38-6D75EA6F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04777"/>
        <c:axId val="407152292"/>
      </c:lineChart>
      <c:catAx>
        <c:axId val="100030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07152292"/>
        <c:crosses val="autoZero"/>
        <c:auto val="1"/>
        <c:lblAlgn val="ctr"/>
        <c:lblOffset val="100"/>
        <c:noMultiLvlLbl val="1"/>
      </c:catAx>
      <c:valAx>
        <c:axId val="407152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003047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heavy!$O$5:$V$5</c:f>
              <c:numCache>
                <c:formatCode>0.00</c:formatCode>
                <c:ptCount val="8"/>
                <c:pt idx="0">
                  <c:v>1</c:v>
                </c:pt>
                <c:pt idx="1">
                  <c:v>2.3806581392922261</c:v>
                </c:pt>
                <c:pt idx="2">
                  <c:v>2.0556521500381755</c:v>
                </c:pt>
                <c:pt idx="3">
                  <c:v>2.2818024879654986</c:v>
                </c:pt>
                <c:pt idx="4">
                  <c:v>3.5601209150319795</c:v>
                </c:pt>
                <c:pt idx="5">
                  <c:v>5.9430709628514578</c:v>
                </c:pt>
                <c:pt idx="6">
                  <c:v>9.5788753669680187</c:v>
                </c:pt>
                <c:pt idx="7">
                  <c:v>13.481588799737592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6-4D96-96A8-00AC72D2D815}"/>
            </c:ext>
          </c:extLst>
        </c:ser>
        <c:ser>
          <c:idx val="1"/>
          <c:order val="1"/>
          <c:tx>
            <c:v>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heavy!$O$7:$V$7</c:f>
              <c:numCache>
                <c:formatCode>0.00</c:formatCode>
                <c:ptCount val="8"/>
                <c:pt idx="0">
                  <c:v>1</c:v>
                </c:pt>
                <c:pt idx="1">
                  <c:v>1.1985852909776447</c:v>
                </c:pt>
                <c:pt idx="2">
                  <c:v>2.8118353426167899</c:v>
                </c:pt>
                <c:pt idx="3">
                  <c:v>3.5827770419317515</c:v>
                </c:pt>
                <c:pt idx="4">
                  <c:v>5.9197788004361076</c:v>
                </c:pt>
                <c:pt idx="5">
                  <c:v>10.507283551430612</c:v>
                </c:pt>
                <c:pt idx="6">
                  <c:v>11.646140546646627</c:v>
                </c:pt>
                <c:pt idx="7">
                  <c:v>20.128346368489453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6-4D96-96A8-00AC72D2D815}"/>
            </c:ext>
          </c:extLst>
        </c:ser>
        <c:ser>
          <c:idx val="2"/>
          <c:order val="2"/>
          <c:tx>
            <c:v>4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heavy!$O$9:$V$9</c:f>
              <c:numCache>
                <c:formatCode>0.00</c:formatCode>
                <c:ptCount val="8"/>
                <c:pt idx="0">
                  <c:v>1</c:v>
                </c:pt>
                <c:pt idx="1">
                  <c:v>1.5414163829785386</c:v>
                </c:pt>
                <c:pt idx="2">
                  <c:v>2.2664543947236866</c:v>
                </c:pt>
                <c:pt idx="3">
                  <c:v>4.3402177759916603</c:v>
                </c:pt>
                <c:pt idx="4">
                  <c:v>5.3114009514130736</c:v>
                </c:pt>
                <c:pt idx="5">
                  <c:v>6.7312013906202903</c:v>
                </c:pt>
                <c:pt idx="6">
                  <c:v>12.353038137120132</c:v>
                </c:pt>
                <c:pt idx="7">
                  <c:v>20.41812125590025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6-4D96-96A8-00AC72D2D815}"/>
            </c:ext>
          </c:extLst>
        </c:ser>
        <c:ser>
          <c:idx val="3"/>
          <c:order val="3"/>
          <c:tx>
            <c:v>8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heavy!$O$11:$V$11</c:f>
              <c:numCache>
                <c:formatCode>0.00</c:formatCode>
                <c:ptCount val="8"/>
                <c:pt idx="0">
                  <c:v>1</c:v>
                </c:pt>
                <c:pt idx="1">
                  <c:v>1.5784522122861486</c:v>
                </c:pt>
                <c:pt idx="2">
                  <c:v>1.962623955931089</c:v>
                </c:pt>
                <c:pt idx="3">
                  <c:v>2.536506021165966</c:v>
                </c:pt>
                <c:pt idx="4">
                  <c:v>4.2137341342576784</c:v>
                </c:pt>
                <c:pt idx="5">
                  <c:v>6.6839212607983178</c:v>
                </c:pt>
                <c:pt idx="6">
                  <c:v>10.667672038615541</c:v>
                </c:pt>
                <c:pt idx="7">
                  <c:v>18.891189161915754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6-4D96-96A8-00AC72D2D815}"/>
            </c:ext>
          </c:extLst>
        </c:ser>
        <c:ser>
          <c:idx val="4"/>
          <c:order val="4"/>
          <c:tx>
            <c:v>16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heavy!$O$13:$V$13</c:f>
              <c:numCache>
                <c:formatCode>0.00</c:formatCode>
                <c:ptCount val="8"/>
                <c:pt idx="0">
                  <c:v>1</c:v>
                </c:pt>
                <c:pt idx="1">
                  <c:v>1.5405000274929772</c:v>
                </c:pt>
                <c:pt idx="2">
                  <c:v>1.7728147287230234</c:v>
                </c:pt>
                <c:pt idx="3">
                  <c:v>3.182949534688114</c:v>
                </c:pt>
                <c:pt idx="4">
                  <c:v>7.0192810972118629</c:v>
                </c:pt>
                <c:pt idx="5">
                  <c:v>11.787205199538811</c:v>
                </c:pt>
                <c:pt idx="6">
                  <c:v>19.638292676904744</c:v>
                </c:pt>
                <c:pt idx="7">
                  <c:v>35.028108778628564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36-4D96-96A8-00AC72D2D815}"/>
            </c:ext>
          </c:extLst>
        </c:ser>
        <c:ser>
          <c:idx val="5"/>
          <c:order val="5"/>
          <c:tx>
            <c:v>32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heavy!$O$15:$V$15</c:f>
              <c:numCache>
                <c:formatCode>0.00</c:formatCode>
                <c:ptCount val="8"/>
                <c:pt idx="0">
                  <c:v>1</c:v>
                </c:pt>
                <c:pt idx="1">
                  <c:v>1.1611057791872423</c:v>
                </c:pt>
                <c:pt idx="2">
                  <c:v>1.3949758740461764</c:v>
                </c:pt>
                <c:pt idx="3">
                  <c:v>1.7901546918483526</c:v>
                </c:pt>
                <c:pt idx="4">
                  <c:v>3.3987974827797283</c:v>
                </c:pt>
                <c:pt idx="5">
                  <c:v>6.737215862232377</c:v>
                </c:pt>
                <c:pt idx="6">
                  <c:v>12.913466780681947</c:v>
                </c:pt>
                <c:pt idx="7">
                  <c:v>20.069522795238179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36-4D96-96A8-00AC72D2D815}"/>
            </c:ext>
          </c:extLst>
        </c:ser>
        <c:ser>
          <c:idx val="6"/>
          <c:order val="6"/>
          <c:tx>
            <c:v>Th</c:v>
          </c:tx>
          <c:spPr>
            <a:ln w="28575"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heavy!$O$19:$V$19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36-4D96-96A8-00AC72D2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12694"/>
        <c:axId val="72986375"/>
      </c:lineChart>
      <c:catAx>
        <c:axId val="512312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72986375"/>
        <c:crosses val="autoZero"/>
        <c:auto val="1"/>
        <c:lblAlgn val="ctr"/>
        <c:lblOffset val="100"/>
        <c:noMultiLvlLbl val="1"/>
      </c:catAx>
      <c:valAx>
        <c:axId val="72986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23126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heavy!$O$6:$V$6</c:f>
              <c:numCache>
                <c:formatCode>0.00</c:formatCode>
                <c:ptCount val="8"/>
                <c:pt idx="0">
                  <c:v>1</c:v>
                </c:pt>
                <c:pt idx="1">
                  <c:v>1.1903290696461131</c:v>
                </c:pt>
                <c:pt idx="2">
                  <c:v>0.51391303750954387</c:v>
                </c:pt>
                <c:pt idx="3">
                  <c:v>0.28522531099568732</c:v>
                </c:pt>
                <c:pt idx="4">
                  <c:v>0.22250755718949872</c:v>
                </c:pt>
                <c:pt idx="5">
                  <c:v>0.18572096758910805</c:v>
                </c:pt>
                <c:pt idx="6">
                  <c:v>0.14966992760887529</c:v>
                </c:pt>
                <c:pt idx="7">
                  <c:v>0.10532491249794994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F-4525-8089-2CF078356BB4}"/>
            </c:ext>
          </c:extLst>
        </c:ser>
        <c:ser>
          <c:idx val="1"/>
          <c:order val="1"/>
          <c:tx>
            <c:v>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heavy!$O$8:$V$8</c:f>
              <c:numCache>
                <c:formatCode>0.00</c:formatCode>
                <c:ptCount val="8"/>
                <c:pt idx="0">
                  <c:v>1</c:v>
                </c:pt>
                <c:pt idx="1">
                  <c:v>0.59929264548882233</c:v>
                </c:pt>
                <c:pt idx="2">
                  <c:v>0.70295883565419748</c:v>
                </c:pt>
                <c:pt idx="3">
                  <c:v>0.44784713024146894</c:v>
                </c:pt>
                <c:pt idx="4">
                  <c:v>0.36998617502725673</c:v>
                </c:pt>
                <c:pt idx="5">
                  <c:v>0.32835261098220664</c:v>
                </c:pt>
                <c:pt idx="6">
                  <c:v>0.18197094604135355</c:v>
                </c:pt>
                <c:pt idx="7">
                  <c:v>0.15725270600382385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F-4525-8089-2CF078356BB4}"/>
            </c:ext>
          </c:extLst>
        </c:ser>
        <c:ser>
          <c:idx val="2"/>
          <c:order val="2"/>
          <c:tx>
            <c:v>4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heavy!$O$10:$V$10</c:f>
              <c:numCache>
                <c:formatCode>0.00</c:formatCode>
                <c:ptCount val="8"/>
                <c:pt idx="0">
                  <c:v>1</c:v>
                </c:pt>
                <c:pt idx="1">
                  <c:v>0.77070819148926928</c:v>
                </c:pt>
                <c:pt idx="2">
                  <c:v>0.56661359868092165</c:v>
                </c:pt>
                <c:pt idx="3">
                  <c:v>0.54252722199895753</c:v>
                </c:pt>
                <c:pt idx="4">
                  <c:v>0.3319625594633171</c:v>
                </c:pt>
                <c:pt idx="5">
                  <c:v>0.21035004345688407</c:v>
                </c:pt>
                <c:pt idx="6">
                  <c:v>0.19301622089250206</c:v>
                </c:pt>
                <c:pt idx="7">
                  <c:v>0.1595165723117207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F-4525-8089-2CF078356BB4}"/>
            </c:ext>
          </c:extLst>
        </c:ser>
        <c:ser>
          <c:idx val="3"/>
          <c:order val="3"/>
          <c:tx>
            <c:v>8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heavy!$O$12:$V$12</c:f>
              <c:numCache>
                <c:formatCode>0.00</c:formatCode>
                <c:ptCount val="8"/>
                <c:pt idx="0">
                  <c:v>1</c:v>
                </c:pt>
                <c:pt idx="1">
                  <c:v>0.78922610614307431</c:v>
                </c:pt>
                <c:pt idx="2">
                  <c:v>0.49065598898277224</c:v>
                </c:pt>
                <c:pt idx="3">
                  <c:v>0.31706325264574575</c:v>
                </c:pt>
                <c:pt idx="4">
                  <c:v>0.2633583833911049</c:v>
                </c:pt>
                <c:pt idx="5">
                  <c:v>0.20887253939994743</c:v>
                </c:pt>
                <c:pt idx="6">
                  <c:v>0.16668237560336782</c:v>
                </c:pt>
                <c:pt idx="7">
                  <c:v>0.14758741532746683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F-4525-8089-2CF078356BB4}"/>
            </c:ext>
          </c:extLst>
        </c:ser>
        <c:ser>
          <c:idx val="4"/>
          <c:order val="4"/>
          <c:tx>
            <c:v>16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heavy!$O$14:$V$14</c:f>
              <c:numCache>
                <c:formatCode>0.00</c:formatCode>
                <c:ptCount val="8"/>
                <c:pt idx="0">
                  <c:v>1</c:v>
                </c:pt>
                <c:pt idx="1">
                  <c:v>0.7702500137464886</c:v>
                </c:pt>
                <c:pt idx="2">
                  <c:v>0.44320368218075584</c:v>
                </c:pt>
                <c:pt idx="3">
                  <c:v>0.39786869183601425</c:v>
                </c:pt>
                <c:pt idx="4">
                  <c:v>0.43870506857574143</c:v>
                </c:pt>
                <c:pt idx="5">
                  <c:v>0.36835016248558783</c:v>
                </c:pt>
                <c:pt idx="6">
                  <c:v>0.30684832307663662</c:v>
                </c:pt>
                <c:pt idx="7">
                  <c:v>0.27365709983303566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F-4525-8089-2CF078356BB4}"/>
            </c:ext>
          </c:extLst>
        </c:ser>
        <c:ser>
          <c:idx val="5"/>
          <c:order val="5"/>
          <c:tx>
            <c:v>32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heavy!$O$4:$V$4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heavy!$O$16:$V$16</c:f>
              <c:numCache>
                <c:formatCode>0.00</c:formatCode>
                <c:ptCount val="8"/>
                <c:pt idx="0">
                  <c:v>1</c:v>
                </c:pt>
                <c:pt idx="1">
                  <c:v>0.58055288959362117</c:v>
                </c:pt>
                <c:pt idx="2">
                  <c:v>0.3487439685115441</c:v>
                </c:pt>
                <c:pt idx="3">
                  <c:v>0.22376933648104408</c:v>
                </c:pt>
                <c:pt idx="4">
                  <c:v>0.21242484267373302</c:v>
                </c:pt>
                <c:pt idx="5">
                  <c:v>0.21053799569476178</c:v>
                </c:pt>
                <c:pt idx="6">
                  <c:v>0.20177291844815542</c:v>
                </c:pt>
                <c:pt idx="7">
                  <c:v>0.15679314683779827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F-4525-8089-2CF07835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47537"/>
        <c:axId val="1269991901"/>
      </c:lineChart>
      <c:catAx>
        <c:axId val="1033247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69991901"/>
        <c:crosses val="autoZero"/>
        <c:auto val="1"/>
        <c:lblAlgn val="ctr"/>
        <c:lblOffset val="100"/>
        <c:noMultiLvlLbl val="1"/>
      </c:catAx>
      <c:valAx>
        <c:axId val="1269991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332475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threads'!$O$5:$V$5</c:f>
              <c:numCache>
                <c:formatCode>0.00</c:formatCode>
                <c:ptCount val="8"/>
                <c:pt idx="0">
                  <c:v>1</c:v>
                </c:pt>
                <c:pt idx="1">
                  <c:v>1.3300409725673099</c:v>
                </c:pt>
                <c:pt idx="2">
                  <c:v>1.2746997372265976</c:v>
                </c:pt>
                <c:pt idx="3">
                  <c:v>2.4399572961038656</c:v>
                </c:pt>
                <c:pt idx="4">
                  <c:v>5.1169603756460305</c:v>
                </c:pt>
                <c:pt idx="5">
                  <c:v>5.0965839885369943</c:v>
                </c:pt>
                <c:pt idx="6">
                  <c:v>5.4834198635200009</c:v>
                </c:pt>
                <c:pt idx="7">
                  <c:v>5.4952946295322711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4D1-B9F2-FD4AB2154A16}"/>
            </c:ext>
          </c:extLst>
        </c:ser>
        <c:ser>
          <c:idx val="1"/>
          <c:order val="1"/>
          <c:tx>
            <c:v>2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threads'!$O$7:$V$7</c:f>
              <c:numCache>
                <c:formatCode>0.00</c:formatCode>
                <c:ptCount val="8"/>
                <c:pt idx="0">
                  <c:v>1</c:v>
                </c:pt>
                <c:pt idx="1">
                  <c:v>1.4017436711705695</c:v>
                </c:pt>
                <c:pt idx="2">
                  <c:v>3.4392565902434238</c:v>
                </c:pt>
                <c:pt idx="3">
                  <c:v>5.830316508210923</c:v>
                </c:pt>
                <c:pt idx="4">
                  <c:v>8.5937695172783695</c:v>
                </c:pt>
                <c:pt idx="5">
                  <c:v>10.142713826201499</c:v>
                </c:pt>
                <c:pt idx="6">
                  <c:v>11.361002887121069</c:v>
                </c:pt>
                <c:pt idx="7">
                  <c:v>10.926718337902578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4D1-B9F2-FD4AB2154A16}"/>
            </c:ext>
          </c:extLst>
        </c:ser>
        <c:ser>
          <c:idx val="2"/>
          <c:order val="2"/>
          <c:tx>
            <c:v>4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threads'!$O$9:$V$9</c:f>
              <c:numCache>
                <c:formatCode>0.00</c:formatCode>
                <c:ptCount val="8"/>
                <c:pt idx="0">
                  <c:v>1</c:v>
                </c:pt>
                <c:pt idx="1">
                  <c:v>1.5858743201244316</c:v>
                </c:pt>
                <c:pt idx="2">
                  <c:v>2.5802379587407307</c:v>
                </c:pt>
                <c:pt idx="3">
                  <c:v>3.0543217389285053</c:v>
                </c:pt>
                <c:pt idx="4">
                  <c:v>7.9275964384877984</c:v>
                </c:pt>
                <c:pt idx="5">
                  <c:v>10.128918771791561</c:v>
                </c:pt>
                <c:pt idx="6">
                  <c:v>11.924406358232464</c:v>
                </c:pt>
                <c:pt idx="7">
                  <c:v>12.60883666248562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A-44D1-B9F2-FD4AB2154A16}"/>
            </c:ext>
          </c:extLst>
        </c:ser>
        <c:ser>
          <c:idx val="3"/>
          <c:order val="3"/>
          <c:tx>
            <c:v>8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threads'!$O$11:$V$11</c:f>
              <c:numCache>
                <c:formatCode>0.00</c:formatCode>
                <c:ptCount val="8"/>
                <c:pt idx="0">
                  <c:v>1</c:v>
                </c:pt>
                <c:pt idx="1">
                  <c:v>1.4341311546706665</c:v>
                </c:pt>
                <c:pt idx="2">
                  <c:v>2.9022787984281124</c:v>
                </c:pt>
                <c:pt idx="3">
                  <c:v>5.203313057705941</c:v>
                </c:pt>
                <c:pt idx="4">
                  <c:v>10.149485400147835</c:v>
                </c:pt>
                <c:pt idx="5">
                  <c:v>14.371981788491404</c:v>
                </c:pt>
                <c:pt idx="6">
                  <c:v>14.24468364426895</c:v>
                </c:pt>
                <c:pt idx="7">
                  <c:v>14.465805633074025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A-44D1-B9F2-FD4AB2154A16}"/>
            </c:ext>
          </c:extLst>
        </c:ser>
        <c:ser>
          <c:idx val="4"/>
          <c:order val="4"/>
          <c:tx>
            <c:v>16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threads'!$O$13:$V$13</c:f>
              <c:numCache>
                <c:formatCode>0.00</c:formatCode>
                <c:ptCount val="8"/>
                <c:pt idx="0">
                  <c:v>1</c:v>
                </c:pt>
                <c:pt idx="1">
                  <c:v>1.712140900403988</c:v>
                </c:pt>
                <c:pt idx="2">
                  <c:v>3.6376654288482935</c:v>
                </c:pt>
                <c:pt idx="3">
                  <c:v>5.7138307821755054</c:v>
                </c:pt>
                <c:pt idx="4">
                  <c:v>9.6228025971384579</c:v>
                </c:pt>
                <c:pt idx="5">
                  <c:v>11.438332791341161</c:v>
                </c:pt>
                <c:pt idx="6">
                  <c:v>15.335091956333345</c:v>
                </c:pt>
                <c:pt idx="7">
                  <c:v>12.030039189008971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A-44D1-B9F2-FD4AB2154A16}"/>
            </c:ext>
          </c:extLst>
        </c:ser>
        <c:ser>
          <c:idx val="5"/>
          <c:order val="5"/>
          <c:tx>
            <c:v>32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threads'!$O$15:$V$15</c:f>
              <c:numCache>
                <c:formatCode>0.00</c:formatCode>
                <c:ptCount val="8"/>
                <c:pt idx="0">
                  <c:v>1</c:v>
                </c:pt>
                <c:pt idx="1">
                  <c:v>1.8232515333796828</c:v>
                </c:pt>
                <c:pt idx="2">
                  <c:v>2.9986887190803118</c:v>
                </c:pt>
                <c:pt idx="3">
                  <c:v>7.1795299071280754</c:v>
                </c:pt>
                <c:pt idx="4">
                  <c:v>11.888936368603565</c:v>
                </c:pt>
                <c:pt idx="5">
                  <c:v>10.996513964791468</c:v>
                </c:pt>
                <c:pt idx="6">
                  <c:v>10.909809008834353</c:v>
                </c:pt>
                <c:pt idx="7">
                  <c:v>16.621862153765438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A-44D1-B9F2-FD4AB2154A16}"/>
            </c:ext>
          </c:extLst>
        </c:ser>
        <c:ser>
          <c:idx val="6"/>
          <c:order val="6"/>
          <c:tx>
            <c:v>Th</c:v>
          </c:tx>
          <c:spPr>
            <a:ln cmpd="sng">
              <a:solidFill>
                <a:srgbClr val="4472C4"/>
              </a:solidFill>
              <a:prstDash val="sysDash"/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threads'!$O$19:$V$19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1A-44D1-B9F2-FD4AB215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88962"/>
        <c:axId val="1303157459"/>
      </c:lineChart>
      <c:catAx>
        <c:axId val="95068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03157459"/>
        <c:crosses val="autoZero"/>
        <c:auto val="1"/>
        <c:lblAlgn val="ctr"/>
        <c:lblOffset val="100"/>
        <c:noMultiLvlLbl val="1"/>
      </c:catAx>
      <c:valAx>
        <c:axId val="1303157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50688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threads'!$O$6:$V$6</c:f>
              <c:numCache>
                <c:formatCode>0.00</c:formatCode>
                <c:ptCount val="8"/>
                <c:pt idx="0">
                  <c:v>1</c:v>
                </c:pt>
                <c:pt idx="1">
                  <c:v>0.66502048628365495</c:v>
                </c:pt>
                <c:pt idx="2">
                  <c:v>0.31867493430664939</c:v>
                </c:pt>
                <c:pt idx="3">
                  <c:v>0.3049946620129832</c:v>
                </c:pt>
                <c:pt idx="4">
                  <c:v>0.3198100234778769</c:v>
                </c:pt>
                <c:pt idx="5">
                  <c:v>0.15926824964178107</c:v>
                </c:pt>
                <c:pt idx="6">
                  <c:v>8.5678435367500014E-2</c:v>
                </c:pt>
                <c:pt idx="7">
                  <c:v>4.2931989293220868E-2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241-999B-6AF78C618A00}"/>
            </c:ext>
          </c:extLst>
        </c:ser>
        <c:ser>
          <c:idx val="1"/>
          <c:order val="1"/>
          <c:tx>
            <c:v>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threads'!$O$8:$V$8</c:f>
              <c:numCache>
                <c:formatCode>0.00</c:formatCode>
                <c:ptCount val="8"/>
                <c:pt idx="0">
                  <c:v>1</c:v>
                </c:pt>
                <c:pt idx="1">
                  <c:v>0.70087183558528476</c:v>
                </c:pt>
                <c:pt idx="2">
                  <c:v>0.85981414756085595</c:v>
                </c:pt>
                <c:pt idx="3">
                  <c:v>0.72878956352636537</c:v>
                </c:pt>
                <c:pt idx="4">
                  <c:v>0.53711059482989809</c:v>
                </c:pt>
                <c:pt idx="5">
                  <c:v>0.31695980706879684</c:v>
                </c:pt>
                <c:pt idx="6">
                  <c:v>0.1775156701112667</c:v>
                </c:pt>
                <c:pt idx="7">
                  <c:v>8.5364987014863891E-2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241-999B-6AF78C618A00}"/>
            </c:ext>
          </c:extLst>
        </c:ser>
        <c:ser>
          <c:idx val="2"/>
          <c:order val="2"/>
          <c:tx>
            <c:v>4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threads'!$O$10:$V$10</c:f>
              <c:numCache>
                <c:formatCode>0.00</c:formatCode>
                <c:ptCount val="8"/>
                <c:pt idx="0">
                  <c:v>1</c:v>
                </c:pt>
                <c:pt idx="1">
                  <c:v>0.79293716006221582</c:v>
                </c:pt>
                <c:pt idx="2">
                  <c:v>0.64505948968518267</c:v>
                </c:pt>
                <c:pt idx="3">
                  <c:v>0.38179021736606317</c:v>
                </c:pt>
                <c:pt idx="4">
                  <c:v>0.4954747774054874</c:v>
                </c:pt>
                <c:pt idx="5">
                  <c:v>0.31652871161848628</c:v>
                </c:pt>
                <c:pt idx="6">
                  <c:v>0.18631884934738224</c:v>
                </c:pt>
                <c:pt idx="7">
                  <c:v>9.8506536425668909E-2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5-4241-999B-6AF78C618A00}"/>
            </c:ext>
          </c:extLst>
        </c:ser>
        <c:ser>
          <c:idx val="3"/>
          <c:order val="3"/>
          <c:tx>
            <c:v>8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threads'!$O$12:$V$12</c:f>
              <c:numCache>
                <c:formatCode>0.00</c:formatCode>
                <c:ptCount val="8"/>
                <c:pt idx="0">
                  <c:v>1</c:v>
                </c:pt>
                <c:pt idx="1">
                  <c:v>0.71706557733533327</c:v>
                </c:pt>
                <c:pt idx="2">
                  <c:v>0.72556969960702811</c:v>
                </c:pt>
                <c:pt idx="3">
                  <c:v>0.65041413221324262</c:v>
                </c:pt>
                <c:pt idx="4">
                  <c:v>0.6343428375092397</c:v>
                </c:pt>
                <c:pt idx="5">
                  <c:v>0.44912443089035636</c:v>
                </c:pt>
                <c:pt idx="6">
                  <c:v>0.22257318194170234</c:v>
                </c:pt>
                <c:pt idx="7">
                  <c:v>0.11301410650839082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5-4241-999B-6AF78C618A00}"/>
            </c:ext>
          </c:extLst>
        </c:ser>
        <c:ser>
          <c:idx val="4"/>
          <c:order val="4"/>
          <c:tx>
            <c:v>16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threads'!$O$14:$V$14</c:f>
              <c:numCache>
                <c:formatCode>0.00</c:formatCode>
                <c:ptCount val="8"/>
                <c:pt idx="0">
                  <c:v>1</c:v>
                </c:pt>
                <c:pt idx="1">
                  <c:v>0.85607045020199402</c:v>
                </c:pt>
                <c:pt idx="2">
                  <c:v>0.90941635721207337</c:v>
                </c:pt>
                <c:pt idx="3">
                  <c:v>0.71422884777193818</c:v>
                </c:pt>
                <c:pt idx="4">
                  <c:v>0.60142516232115362</c:v>
                </c:pt>
                <c:pt idx="5">
                  <c:v>0.35744789972941127</c:v>
                </c:pt>
                <c:pt idx="6">
                  <c:v>0.23961081181770852</c:v>
                </c:pt>
                <c:pt idx="7">
                  <c:v>9.3984681164132583E-2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5-4241-999B-6AF78C618A00}"/>
            </c:ext>
          </c:extLst>
        </c:ser>
        <c:ser>
          <c:idx val="5"/>
          <c:order val="5"/>
          <c:tx>
            <c:v>32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'heavy threads'!$O$4:$V$4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'heavy threads'!$O$16:$V$16</c:f>
              <c:numCache>
                <c:formatCode>0.00</c:formatCode>
                <c:ptCount val="8"/>
                <c:pt idx="0">
                  <c:v>1</c:v>
                </c:pt>
                <c:pt idx="1">
                  <c:v>0.91162576668984141</c:v>
                </c:pt>
                <c:pt idx="2">
                  <c:v>0.74967217977007794</c:v>
                </c:pt>
                <c:pt idx="3">
                  <c:v>0.89744123839100942</c:v>
                </c:pt>
                <c:pt idx="4">
                  <c:v>0.7430585230377228</c:v>
                </c:pt>
                <c:pt idx="5">
                  <c:v>0.34364106139973338</c:v>
                </c:pt>
                <c:pt idx="6">
                  <c:v>0.17046576576303676</c:v>
                </c:pt>
                <c:pt idx="7">
                  <c:v>0.12985829807629248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5-4241-999B-6AF78C61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24303"/>
        <c:axId val="1075286938"/>
      </c:lineChart>
      <c:catAx>
        <c:axId val="79532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75286938"/>
        <c:crosses val="autoZero"/>
        <c:auto val="1"/>
        <c:lblAlgn val="ctr"/>
        <c:lblOffset val="100"/>
        <c:noMultiLvlLbl val="1"/>
      </c:catAx>
      <c:valAx>
        <c:axId val="107528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sz="1000" b="0" i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7953243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581025</xdr:colOff>
      <xdr:row>22</xdr:row>
      <xdr:rowOff>9525</xdr:rowOff>
    </xdr:from>
    <xdr:ext cx="5619750" cy="3714750"/>
    <xdr:graphicFrame macro="">
      <xdr:nvGraphicFramePr>
        <xdr:cNvPr id="1864521966" name="Chart 1">
          <a:extLst>
            <a:ext uri="{FF2B5EF4-FFF2-40B4-BE49-F238E27FC236}">
              <a16:creationId xmlns:a16="http://schemas.microsoft.com/office/drawing/2014/main" id="{00000000-0008-0000-0000-0000EE58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42</xdr:row>
      <xdr:rowOff>0</xdr:rowOff>
    </xdr:from>
    <xdr:ext cx="5648325" cy="3714750"/>
    <xdr:graphicFrame macro="">
      <xdr:nvGraphicFramePr>
        <xdr:cNvPr id="699475125" name="Chart 2">
          <a:extLst>
            <a:ext uri="{FF2B5EF4-FFF2-40B4-BE49-F238E27FC236}">
              <a16:creationId xmlns:a16="http://schemas.microsoft.com/office/drawing/2014/main" id="{00000000-0008-0000-0000-0000B524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581025</xdr:colOff>
      <xdr:row>22</xdr:row>
      <xdr:rowOff>9525</xdr:rowOff>
    </xdr:from>
    <xdr:ext cx="5619750" cy="3714750"/>
    <xdr:graphicFrame macro="">
      <xdr:nvGraphicFramePr>
        <xdr:cNvPr id="588311844" name="Chart 3">
          <a:extLst>
            <a:ext uri="{FF2B5EF4-FFF2-40B4-BE49-F238E27FC236}">
              <a16:creationId xmlns:a16="http://schemas.microsoft.com/office/drawing/2014/main" id="{00000000-0008-0000-0100-000024ED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42</xdr:row>
      <xdr:rowOff>0</xdr:rowOff>
    </xdr:from>
    <xdr:ext cx="5648325" cy="3714750"/>
    <xdr:graphicFrame macro="">
      <xdr:nvGraphicFramePr>
        <xdr:cNvPr id="678847178" name="Chart 4">
          <a:extLst>
            <a:ext uri="{FF2B5EF4-FFF2-40B4-BE49-F238E27FC236}">
              <a16:creationId xmlns:a16="http://schemas.microsoft.com/office/drawing/2014/main" id="{00000000-0008-0000-0100-0000CA62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581025</xdr:colOff>
      <xdr:row>22</xdr:row>
      <xdr:rowOff>9525</xdr:rowOff>
    </xdr:from>
    <xdr:ext cx="5619750" cy="3714750"/>
    <xdr:graphicFrame macro="">
      <xdr:nvGraphicFramePr>
        <xdr:cNvPr id="723147579" name="Chart 5">
          <a:extLst>
            <a:ext uri="{FF2B5EF4-FFF2-40B4-BE49-F238E27FC236}">
              <a16:creationId xmlns:a16="http://schemas.microsoft.com/office/drawing/2014/main" id="{00000000-0008-0000-0200-00003B5B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42</xdr:row>
      <xdr:rowOff>0</xdr:rowOff>
    </xdr:from>
    <xdr:ext cx="5648325" cy="3714750"/>
    <xdr:graphicFrame macro="">
      <xdr:nvGraphicFramePr>
        <xdr:cNvPr id="1525439643" name="Chart 6" title="Grafico">
          <a:extLst>
            <a:ext uri="{FF2B5EF4-FFF2-40B4-BE49-F238E27FC236}">
              <a16:creationId xmlns:a16="http://schemas.microsoft.com/office/drawing/2014/main" id="{00000000-0008-0000-0200-00009B5CE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1000"/>
  <sheetViews>
    <sheetView topLeftCell="A51" zoomScaleNormal="100" workbookViewId="0">
      <selection activeCell="AA32" sqref="AA32"/>
    </sheetView>
  </sheetViews>
  <sheetFormatPr defaultColWidth="12.625" defaultRowHeight="15" customHeight="1" x14ac:dyDescent="0.2"/>
  <cols>
    <col min="1" max="3" width="5" customWidth="1"/>
    <col min="4" max="4" width="9.75" bestFit="1" customWidth="1"/>
    <col min="5" max="11" width="8.25" customWidth="1"/>
    <col min="12" max="12" width="5" customWidth="1"/>
    <col min="13" max="13" width="7.75" bestFit="1" customWidth="1"/>
    <col min="14" max="14" width="1.625" customWidth="1"/>
    <col min="15" max="26" width="5" customWidth="1"/>
    <col min="27" max="27" width="11" customWidth="1"/>
  </cols>
  <sheetData>
    <row r="3" spans="2:26" x14ac:dyDescent="0.25">
      <c r="B3" s="1" t="s">
        <v>0</v>
      </c>
      <c r="D3" s="41" t="s">
        <v>1</v>
      </c>
      <c r="E3" s="43" t="s">
        <v>2</v>
      </c>
      <c r="F3" s="44"/>
      <c r="G3" s="44"/>
      <c r="H3" s="44"/>
      <c r="I3" s="44"/>
      <c r="J3" s="44"/>
      <c r="K3" s="45"/>
      <c r="M3" s="1"/>
      <c r="N3" s="1"/>
      <c r="O3" s="36" t="s">
        <v>1</v>
      </c>
      <c r="P3" s="36"/>
      <c r="Q3" s="36"/>
      <c r="R3" s="36"/>
      <c r="S3" s="36"/>
      <c r="T3" s="36"/>
      <c r="U3" s="36"/>
      <c r="V3" s="36"/>
      <c r="W3" s="1"/>
      <c r="X3" s="1"/>
      <c r="Y3" s="1"/>
      <c r="Z3" s="1"/>
    </row>
    <row r="4" spans="2:26" ht="15.75" thickBot="1" x14ac:dyDescent="0.3">
      <c r="B4" s="1" t="s">
        <v>3</v>
      </c>
      <c r="D4" s="42"/>
      <c r="E4" s="2">
        <v>1</v>
      </c>
      <c r="F4" s="2">
        <v>2</v>
      </c>
      <c r="G4" s="2">
        <v>4</v>
      </c>
      <c r="H4" s="2">
        <v>8</v>
      </c>
      <c r="I4" s="2">
        <v>16</v>
      </c>
      <c r="J4" s="2">
        <v>32</v>
      </c>
      <c r="K4" s="2">
        <v>64</v>
      </c>
      <c r="M4" s="25" t="s">
        <v>2</v>
      </c>
      <c r="N4" s="26"/>
      <c r="O4" s="24">
        <v>1</v>
      </c>
      <c r="P4" s="24">
        <v>2</v>
      </c>
      <c r="Q4" s="24">
        <v>4</v>
      </c>
      <c r="R4" s="24">
        <v>8</v>
      </c>
      <c r="S4" s="24">
        <v>16</v>
      </c>
      <c r="T4" s="24">
        <v>32</v>
      </c>
      <c r="U4" s="24">
        <v>64</v>
      </c>
      <c r="V4" s="24">
        <v>128</v>
      </c>
      <c r="W4" s="3"/>
      <c r="X4" s="3"/>
      <c r="Y4" s="3"/>
      <c r="Z4" s="3"/>
    </row>
    <row r="5" spans="2:26" x14ac:dyDescent="0.25">
      <c r="B5" s="1" t="s">
        <v>4</v>
      </c>
      <c r="D5" s="2">
        <v>1</v>
      </c>
      <c r="E5" s="5">
        <f t="shared" ref="E5:E12" si="0">J16</f>
        <v>0.12696141999999999</v>
      </c>
      <c r="F5" s="5">
        <f t="shared" ref="F5:F12" si="1">J26</f>
        <v>0.41459042000000002</v>
      </c>
      <c r="G5" s="5">
        <f t="shared" ref="G5:G12" si="2">J36</f>
        <v>1.10559802</v>
      </c>
      <c r="H5" s="5">
        <f t="shared" ref="H5:H12" si="3">J46</f>
        <v>1.5072247999999999</v>
      </c>
      <c r="I5" s="5">
        <f t="shared" ref="I5:I12" si="4">J56</f>
        <v>7.0644115999999997</v>
      </c>
      <c r="J5" s="5">
        <f t="shared" ref="J5:J12" si="5">J66</f>
        <v>10.573753999999999</v>
      </c>
      <c r="K5" s="5">
        <f t="shared" ref="K5:K12" si="6">J76</f>
        <v>19.812732</v>
      </c>
      <c r="M5" s="46">
        <v>1</v>
      </c>
      <c r="N5" s="30" t="s">
        <v>5</v>
      </c>
      <c r="O5" s="31">
        <f>$E5/E5</f>
        <v>1</v>
      </c>
      <c r="P5" s="31">
        <f>$E5/E6</f>
        <v>1.3475396987484303</v>
      </c>
      <c r="Q5" s="31">
        <f>$E5/E7</f>
        <v>1.3422383976914434</v>
      </c>
      <c r="R5" s="31">
        <f>$E5/E8</f>
        <v>1.2013096551061144</v>
      </c>
      <c r="S5" s="31">
        <f>$E5/E9</f>
        <v>2.1507210340366769</v>
      </c>
      <c r="T5" s="31">
        <f>$E5/E10</f>
        <v>1.9195242124800034</v>
      </c>
      <c r="U5" s="31">
        <f>$E5/E11</f>
        <v>1.8550583819618336</v>
      </c>
      <c r="V5" s="32">
        <f>$E5/E12</f>
        <v>1.0853609948429344</v>
      </c>
    </row>
    <row r="6" spans="2:26" ht="15.75" thickBot="1" x14ac:dyDescent="0.3">
      <c r="D6" s="2">
        <v>2</v>
      </c>
      <c r="E6" s="5">
        <f t="shared" si="0"/>
        <v>9.4217202E-2</v>
      </c>
      <c r="F6" s="5">
        <f t="shared" si="1"/>
        <v>0.29668686</v>
      </c>
      <c r="G6" s="5">
        <f t="shared" si="2"/>
        <v>0.81202955999999982</v>
      </c>
      <c r="H6" s="5">
        <f t="shared" si="3"/>
        <v>0.89331209999999994</v>
      </c>
      <c r="I6" s="5">
        <f t="shared" si="4"/>
        <v>5.5821224000000003</v>
      </c>
      <c r="J6" s="5">
        <f t="shared" si="5"/>
        <v>6.9252561999999998</v>
      </c>
      <c r="K6" s="5">
        <f t="shared" si="6"/>
        <v>10.7100106</v>
      </c>
      <c r="M6" s="47"/>
      <c r="N6" s="33" t="s">
        <v>6</v>
      </c>
      <c r="O6" s="34">
        <f t="shared" ref="O6:V6" si="7">O5/O$4</f>
        <v>1</v>
      </c>
      <c r="P6" s="34">
        <f t="shared" si="7"/>
        <v>0.67376984937421514</v>
      </c>
      <c r="Q6" s="34">
        <f t="shared" si="7"/>
        <v>0.33555959942286084</v>
      </c>
      <c r="R6" s="34">
        <f t="shared" si="7"/>
        <v>0.1501637068882643</v>
      </c>
      <c r="S6" s="34">
        <f t="shared" si="7"/>
        <v>0.13442006462729231</v>
      </c>
      <c r="T6" s="34">
        <f t="shared" si="7"/>
        <v>5.9985131640000106E-2</v>
      </c>
      <c r="U6" s="34">
        <f t="shared" si="7"/>
        <v>2.898528721815365E-2</v>
      </c>
      <c r="V6" s="35">
        <f t="shared" si="7"/>
        <v>8.4793827722104247E-3</v>
      </c>
    </row>
    <row r="7" spans="2:26" x14ac:dyDescent="0.25">
      <c r="D7" s="2">
        <v>4</v>
      </c>
      <c r="E7" s="5">
        <f t="shared" si="0"/>
        <v>9.4589322000000003E-2</v>
      </c>
      <c r="F7" s="5">
        <f t="shared" si="1"/>
        <v>0.19518636</v>
      </c>
      <c r="G7" s="5">
        <f t="shared" si="2"/>
        <v>0.29129078000000003</v>
      </c>
      <c r="H7" s="5">
        <f t="shared" si="3"/>
        <v>0.83818026000000001</v>
      </c>
      <c r="I7" s="5">
        <f t="shared" si="4"/>
        <v>3.8854200000000008</v>
      </c>
      <c r="J7" s="5">
        <f t="shared" si="5"/>
        <v>5.4389978000000001</v>
      </c>
      <c r="K7" s="5">
        <f t="shared" si="6"/>
        <v>7.309580200000001</v>
      </c>
      <c r="M7" s="48">
        <v>2</v>
      </c>
      <c r="N7" s="27" t="s">
        <v>5</v>
      </c>
      <c r="O7" s="28">
        <f>$F5/F5</f>
        <v>1</v>
      </c>
      <c r="P7" s="28">
        <f>$F5/F6</f>
        <v>1.3974006802997612</v>
      </c>
      <c r="Q7" s="28">
        <f>$F5/F7</f>
        <v>2.1240747560434037</v>
      </c>
      <c r="R7" s="28">
        <f>$F5/F8</f>
        <v>2.5973575505036712</v>
      </c>
      <c r="S7" s="28">
        <f>$F5/F9</f>
        <v>2.5560768184801348</v>
      </c>
      <c r="T7" s="28">
        <f>$F5/F10</f>
        <v>3.9694161159199539</v>
      </c>
      <c r="U7" s="28">
        <f>$F5/F11</f>
        <v>1.935394750339372</v>
      </c>
      <c r="V7" s="29">
        <f>$F5/F12</f>
        <v>1.8224613485083783</v>
      </c>
    </row>
    <row r="8" spans="2:26" x14ac:dyDescent="0.25">
      <c r="D8" s="2">
        <v>8</v>
      </c>
      <c r="E8" s="5">
        <f t="shared" si="0"/>
        <v>0.10568584</v>
      </c>
      <c r="F8" s="5">
        <f t="shared" si="1"/>
        <v>0.15962008</v>
      </c>
      <c r="G8" s="5">
        <f t="shared" si="2"/>
        <v>0.17638995999999998</v>
      </c>
      <c r="H8" s="5">
        <f t="shared" si="3"/>
        <v>0.58810938000000001</v>
      </c>
      <c r="I8" s="5">
        <f t="shared" si="4"/>
        <v>3.5928497999999998</v>
      </c>
      <c r="J8" s="5">
        <f t="shared" si="5"/>
        <v>3.9281912000000005</v>
      </c>
      <c r="K8" s="5">
        <f t="shared" si="6"/>
        <v>5.6341130000000001</v>
      </c>
      <c r="M8" s="38"/>
      <c r="N8" s="9" t="s">
        <v>6</v>
      </c>
      <c r="O8" s="10">
        <f t="shared" ref="O8:V8" si="8">O7/O$4</f>
        <v>1</v>
      </c>
      <c r="P8" s="10">
        <f t="shared" si="8"/>
        <v>0.69870034014988058</v>
      </c>
      <c r="Q8" s="10">
        <f t="shared" si="8"/>
        <v>0.53101868901085092</v>
      </c>
      <c r="R8" s="10">
        <f t="shared" si="8"/>
        <v>0.3246696938129589</v>
      </c>
      <c r="S8" s="10">
        <f t="shared" si="8"/>
        <v>0.15975480115500842</v>
      </c>
      <c r="T8" s="10">
        <f t="shared" si="8"/>
        <v>0.12404425362249856</v>
      </c>
      <c r="U8" s="10">
        <f t="shared" si="8"/>
        <v>3.0240542974052688E-2</v>
      </c>
      <c r="V8" s="11">
        <f t="shared" si="8"/>
        <v>1.4237979285221705E-2</v>
      </c>
    </row>
    <row r="9" spans="2:26" x14ac:dyDescent="0.25">
      <c r="D9" s="2">
        <v>16</v>
      </c>
      <c r="E9" s="5">
        <f t="shared" si="0"/>
        <v>5.9032025999999994E-2</v>
      </c>
      <c r="F9" s="5">
        <f t="shared" si="1"/>
        <v>0.16219795000000001</v>
      </c>
      <c r="G9" s="5">
        <f t="shared" si="2"/>
        <v>0.15693634000000001</v>
      </c>
      <c r="H9" s="5">
        <f t="shared" si="3"/>
        <v>0.39133306000000001</v>
      </c>
      <c r="I9" s="5">
        <f t="shared" si="4"/>
        <v>1.22806956</v>
      </c>
      <c r="J9" s="5">
        <f t="shared" si="5"/>
        <v>2.0990960000000003</v>
      </c>
      <c r="K9" s="5">
        <f t="shared" si="6"/>
        <v>4.6726037999999992</v>
      </c>
      <c r="M9" s="37">
        <v>4</v>
      </c>
      <c r="N9" s="6" t="s">
        <v>5</v>
      </c>
      <c r="O9" s="7">
        <f>$G5/G5</f>
        <v>1</v>
      </c>
      <c r="P9" s="7">
        <f>$G5/G6</f>
        <v>1.3615243514041535</v>
      </c>
      <c r="Q9" s="7">
        <f>$G5/G7</f>
        <v>3.7955132668462759</v>
      </c>
      <c r="R9" s="7">
        <f>$G5/G8</f>
        <v>6.2679192171708644</v>
      </c>
      <c r="S9" s="7">
        <f>$G5/G9</f>
        <v>7.0448821477549428</v>
      </c>
      <c r="T9" s="7">
        <f>$G5/G10</f>
        <v>8.308037108497329</v>
      </c>
      <c r="U9" s="7">
        <f>$G5/G11</f>
        <v>10.403127756396248</v>
      </c>
      <c r="V9" s="8">
        <f>$G5/G12</f>
        <v>5.0784011272159857</v>
      </c>
    </row>
    <row r="10" spans="2:26" x14ac:dyDescent="0.25">
      <c r="D10" s="2">
        <v>32</v>
      </c>
      <c r="E10" s="5">
        <f t="shared" si="0"/>
        <v>6.6142129999999993E-2</v>
      </c>
      <c r="F10" s="5">
        <f t="shared" si="1"/>
        <v>0.1044461976</v>
      </c>
      <c r="G10" s="5">
        <f t="shared" si="2"/>
        <v>0.13307571999999998</v>
      </c>
      <c r="H10" s="5">
        <f t="shared" si="3"/>
        <v>0.28622365999999999</v>
      </c>
      <c r="I10" s="5">
        <f t="shared" si="4"/>
        <v>0.68027596000000001</v>
      </c>
      <c r="J10" s="5">
        <f t="shared" si="5"/>
        <v>1.1736938000000001</v>
      </c>
      <c r="K10" s="5">
        <f t="shared" si="6"/>
        <v>2.2149543999999999</v>
      </c>
      <c r="M10" s="38"/>
      <c r="N10" s="9" t="s">
        <v>6</v>
      </c>
      <c r="O10" s="10">
        <f t="shared" ref="O10:V10" si="9">O9/O$4</f>
        <v>1</v>
      </c>
      <c r="P10" s="10">
        <f t="shared" si="9"/>
        <v>0.68076217570207676</v>
      </c>
      <c r="Q10" s="10">
        <f t="shared" si="9"/>
        <v>0.94887831671156897</v>
      </c>
      <c r="R10" s="10">
        <f t="shared" si="9"/>
        <v>0.78348990214635805</v>
      </c>
      <c r="S10" s="10">
        <f t="shared" si="9"/>
        <v>0.44030513423468393</v>
      </c>
      <c r="T10" s="10">
        <f t="shared" si="9"/>
        <v>0.25962615964054153</v>
      </c>
      <c r="U10" s="10">
        <f t="shared" si="9"/>
        <v>0.16254887119369138</v>
      </c>
      <c r="V10" s="11">
        <f t="shared" si="9"/>
        <v>3.9675008806374888E-2</v>
      </c>
    </row>
    <row r="11" spans="2:26" x14ac:dyDescent="0.25">
      <c r="D11" s="2">
        <v>64</v>
      </c>
      <c r="E11" s="5">
        <f t="shared" si="0"/>
        <v>6.844066E-2</v>
      </c>
      <c r="F11" s="5">
        <f t="shared" si="1"/>
        <v>0.21421491399999998</v>
      </c>
      <c r="G11" s="5">
        <f t="shared" si="2"/>
        <v>0.10627554000000002</v>
      </c>
      <c r="H11" s="5">
        <f t="shared" si="3"/>
        <v>0.1973124</v>
      </c>
      <c r="I11" s="5">
        <f t="shared" si="4"/>
        <v>0.89669988000000012</v>
      </c>
      <c r="J11" s="5">
        <f t="shared" si="5"/>
        <v>0.82440614000000001</v>
      </c>
      <c r="K11" s="5">
        <f t="shared" si="6"/>
        <v>1.427991</v>
      </c>
      <c r="M11" s="37">
        <v>8</v>
      </c>
      <c r="N11" s="6" t="s">
        <v>5</v>
      </c>
      <c r="O11" s="7">
        <f>$H5/$H5</f>
        <v>1</v>
      </c>
      <c r="P11" s="7">
        <f>$H5/$H6</f>
        <v>1.6872320435377512</v>
      </c>
      <c r="Q11" s="7">
        <f>$H5/$H7</f>
        <v>1.7982108049168324</v>
      </c>
      <c r="R11" s="7">
        <f>$H5/$H8</f>
        <v>2.5628307441721128</v>
      </c>
      <c r="S11" s="7">
        <f>$H5/$H9</f>
        <v>3.8515141041239906</v>
      </c>
      <c r="T11" s="7">
        <f>$H5/$H10</f>
        <v>5.2658987031330673</v>
      </c>
      <c r="U11" s="7">
        <f>$H5/$H11</f>
        <v>7.6387738429009016</v>
      </c>
      <c r="V11" s="8">
        <f>$H5/$H12</f>
        <v>4.1196500301178851</v>
      </c>
    </row>
    <row r="12" spans="2:26" x14ac:dyDescent="0.25">
      <c r="D12" s="2">
        <v>128</v>
      </c>
      <c r="E12" s="5">
        <f t="shared" si="0"/>
        <v>0.116976214</v>
      </c>
      <c r="F12" s="5">
        <f t="shared" si="1"/>
        <v>0.22748927999999999</v>
      </c>
      <c r="G12" s="5">
        <f t="shared" si="2"/>
        <v>0.21770592599999999</v>
      </c>
      <c r="H12" s="5">
        <f t="shared" si="3"/>
        <v>0.36586234000000001</v>
      </c>
      <c r="I12" s="5">
        <f t="shared" si="4"/>
        <v>1.1859602200000001</v>
      </c>
      <c r="J12" s="5">
        <f t="shared" si="5"/>
        <v>1.0314576</v>
      </c>
      <c r="K12" s="5">
        <f t="shared" si="6"/>
        <v>2.3373238000000005</v>
      </c>
      <c r="M12" s="38"/>
      <c r="N12" s="9" t="s">
        <v>6</v>
      </c>
      <c r="O12" s="10">
        <f t="shared" ref="O12:V12" si="10">O11/O$4</f>
        <v>1</v>
      </c>
      <c r="P12" s="10">
        <f t="shared" si="10"/>
        <v>0.84361602176887562</v>
      </c>
      <c r="Q12" s="10">
        <f t="shared" si="10"/>
        <v>0.4495527012292081</v>
      </c>
      <c r="R12" s="10">
        <f t="shared" si="10"/>
        <v>0.3203538430215141</v>
      </c>
      <c r="S12" s="10">
        <f t="shared" si="10"/>
        <v>0.24071963150774942</v>
      </c>
      <c r="T12" s="10">
        <f t="shared" si="10"/>
        <v>0.16455933447290835</v>
      </c>
      <c r="U12" s="10">
        <f t="shared" si="10"/>
        <v>0.11935584129532659</v>
      </c>
      <c r="V12" s="11">
        <f t="shared" si="10"/>
        <v>3.2184765860295977E-2</v>
      </c>
    </row>
    <row r="13" spans="2:26" x14ac:dyDescent="0.25">
      <c r="M13" s="37">
        <v>16</v>
      </c>
      <c r="N13" s="6" t="s">
        <v>5</v>
      </c>
      <c r="O13" s="7">
        <f>$I5/$I5</f>
        <v>1</v>
      </c>
      <c r="P13" s="7">
        <f>$I5/$I6</f>
        <v>1.2655422245846848</v>
      </c>
      <c r="Q13" s="7">
        <f>$I5/$I7</f>
        <v>1.8181848037020447</v>
      </c>
      <c r="R13" s="7">
        <f>$I5/$I8</f>
        <v>1.9662418395558869</v>
      </c>
      <c r="S13" s="7">
        <f>$I5/$I9</f>
        <v>5.7524523285146811</v>
      </c>
      <c r="T13" s="7">
        <f>$I5/$I10</f>
        <v>10.384626262553802</v>
      </c>
      <c r="U13" s="7">
        <f>$I5/$I11</f>
        <v>7.8782341311342643</v>
      </c>
      <c r="V13" s="8">
        <f>$I5/$I12</f>
        <v>5.9567019878626271</v>
      </c>
    </row>
    <row r="14" spans="2:26" x14ac:dyDescent="0.25">
      <c r="M14" s="38"/>
      <c r="N14" s="9" t="s">
        <v>6</v>
      </c>
      <c r="O14" s="10">
        <f t="shared" ref="O14:V14" si="11">O13/O$4</f>
        <v>1</v>
      </c>
      <c r="P14" s="10">
        <f t="shared" si="11"/>
        <v>0.6327711122923424</v>
      </c>
      <c r="Q14" s="10">
        <f t="shared" si="11"/>
        <v>0.45454620092551118</v>
      </c>
      <c r="R14" s="10">
        <f t="shared" si="11"/>
        <v>0.24578022994448587</v>
      </c>
      <c r="S14" s="10">
        <f t="shared" si="11"/>
        <v>0.35952827053216757</v>
      </c>
      <c r="T14" s="10">
        <f t="shared" si="11"/>
        <v>0.3245195707048063</v>
      </c>
      <c r="U14" s="10">
        <f t="shared" si="11"/>
        <v>0.12309740829897288</v>
      </c>
      <c r="V14" s="11">
        <f t="shared" si="11"/>
        <v>4.6536734280176774E-2</v>
      </c>
    </row>
    <row r="15" spans="2:26" x14ac:dyDescent="0.25">
      <c r="E15" s="1">
        <v>1</v>
      </c>
      <c r="F15" s="1">
        <v>2</v>
      </c>
      <c r="G15" s="1">
        <v>3</v>
      </c>
      <c r="H15" s="1">
        <v>4</v>
      </c>
      <c r="I15" s="1">
        <v>5</v>
      </c>
      <c r="M15" s="37">
        <v>32</v>
      </c>
      <c r="N15" s="6" t="s">
        <v>5</v>
      </c>
      <c r="O15" s="7">
        <f>$J5/$J5</f>
        <v>1</v>
      </c>
      <c r="P15" s="7">
        <f>$J5/$J6</f>
        <v>1.5268393969309033</v>
      </c>
      <c r="Q15" s="7">
        <f>$J5/$J7</f>
        <v>1.9440629301228987</v>
      </c>
      <c r="R15" s="7">
        <f>$J5/$J8</f>
        <v>2.691761541546144</v>
      </c>
      <c r="S15" s="7">
        <f>$J5/$J9</f>
        <v>5.0372893855259591</v>
      </c>
      <c r="T15" s="7">
        <f>$J5/$J10</f>
        <v>9.0089544649549982</v>
      </c>
      <c r="U15" s="7">
        <f>$J5/$J11</f>
        <v>12.825903989506918</v>
      </c>
      <c r="V15" s="8">
        <f>$J5/$J12</f>
        <v>10.251273537564703</v>
      </c>
    </row>
    <row r="16" spans="2:26" x14ac:dyDescent="0.25">
      <c r="D16" s="1">
        <v>1</v>
      </c>
      <c r="E16" s="12">
        <v>0.1114869</v>
      </c>
      <c r="F16" s="12">
        <v>0.1129602</v>
      </c>
      <c r="G16" s="12">
        <v>0.12970519999999999</v>
      </c>
      <c r="H16" s="12">
        <v>0.12985160000000001</v>
      </c>
      <c r="I16" s="12">
        <v>0.1508032</v>
      </c>
      <c r="J16" s="12">
        <f t="shared" ref="J16:J23" si="12">AVERAGE(E16:I16)</f>
        <v>0.12696141999999999</v>
      </c>
      <c r="M16" s="38"/>
      <c r="N16" s="9" t="s">
        <v>6</v>
      </c>
      <c r="O16" s="10">
        <f t="shared" ref="O16:V16" si="13">O15/O$4</f>
        <v>1</v>
      </c>
      <c r="P16" s="10">
        <f t="shared" si="13"/>
        <v>0.76341969846545166</v>
      </c>
      <c r="Q16" s="10">
        <f t="shared" si="13"/>
        <v>0.48601573253072466</v>
      </c>
      <c r="R16" s="10">
        <f t="shared" si="13"/>
        <v>0.336470192693268</v>
      </c>
      <c r="S16" s="10">
        <f t="shared" si="13"/>
        <v>0.31483058659537244</v>
      </c>
      <c r="T16" s="10">
        <f t="shared" si="13"/>
        <v>0.28152982702984369</v>
      </c>
      <c r="U16" s="10">
        <f t="shared" si="13"/>
        <v>0.20040474983604559</v>
      </c>
      <c r="V16" s="11">
        <f t="shared" si="13"/>
        <v>8.0088074512224244E-2</v>
      </c>
    </row>
    <row r="17" spans="4:22" x14ac:dyDescent="0.25">
      <c r="D17" s="1">
        <v>2</v>
      </c>
      <c r="E17" s="12">
        <v>7.7712470000000006E-2</v>
      </c>
      <c r="F17" s="12">
        <v>0.1283639</v>
      </c>
      <c r="G17" s="12">
        <v>8.0126799999999998E-2</v>
      </c>
      <c r="H17" s="12">
        <v>9.2058050000000002E-2</v>
      </c>
      <c r="I17" s="12">
        <v>9.2824790000000004E-2</v>
      </c>
      <c r="J17" s="12">
        <f t="shared" si="12"/>
        <v>9.4217202E-2</v>
      </c>
      <c r="M17" s="37">
        <v>64</v>
      </c>
      <c r="N17" s="6" t="s">
        <v>5</v>
      </c>
      <c r="O17" s="7">
        <f>$K5/$K5</f>
        <v>1</v>
      </c>
      <c r="P17" s="7">
        <f>$K5/$K6</f>
        <v>1.8499264603902446</v>
      </c>
      <c r="Q17" s="7">
        <f>$K5/$K7</f>
        <v>2.7105157147054761</v>
      </c>
      <c r="R17" s="7">
        <f>$K5/$K8</f>
        <v>3.516566316650021</v>
      </c>
      <c r="S17" s="7">
        <f>$K5/$K9</f>
        <v>4.240190876016495</v>
      </c>
      <c r="T17" s="7">
        <f>$K5/$K10</f>
        <v>8.9449841495608222</v>
      </c>
      <c r="U17" s="7">
        <f>$K5/$K11</f>
        <v>13.874549629514473</v>
      </c>
      <c r="V17" s="8">
        <f>$K5/$K12</f>
        <v>8.4766740491839414</v>
      </c>
    </row>
    <row r="18" spans="4:22" x14ac:dyDescent="0.25">
      <c r="D18" s="1">
        <v>4</v>
      </c>
      <c r="E18" s="12">
        <v>8.2618990000000003E-2</v>
      </c>
      <c r="F18" s="12">
        <v>9.8852609999999994E-2</v>
      </c>
      <c r="G18" s="12">
        <v>0.10398350000000001</v>
      </c>
      <c r="H18" s="12">
        <v>8.9101009999999994E-2</v>
      </c>
      <c r="I18" s="12">
        <v>9.8390500000000006E-2</v>
      </c>
      <c r="J18" s="12">
        <f t="shared" si="12"/>
        <v>9.4589322000000003E-2</v>
      </c>
      <c r="M18" s="38"/>
      <c r="N18" s="9" t="s">
        <v>6</v>
      </c>
      <c r="O18" s="10">
        <f t="shared" ref="O18:V18" si="14">O17/O$4</f>
        <v>1</v>
      </c>
      <c r="P18" s="10">
        <f t="shared" si="14"/>
        <v>0.92496323019512228</v>
      </c>
      <c r="Q18" s="10">
        <f t="shared" si="14"/>
        <v>0.67762892867636904</v>
      </c>
      <c r="R18" s="10">
        <f t="shared" si="14"/>
        <v>0.43957078958125262</v>
      </c>
      <c r="S18" s="10">
        <f t="shared" si="14"/>
        <v>0.26501192975103094</v>
      </c>
      <c r="T18" s="10">
        <f t="shared" si="14"/>
        <v>0.27953075467377569</v>
      </c>
      <c r="U18" s="10">
        <f t="shared" si="14"/>
        <v>0.21678983796116363</v>
      </c>
      <c r="V18" s="11">
        <f t="shared" si="14"/>
        <v>6.6224016009249542E-2</v>
      </c>
    </row>
    <row r="19" spans="4:22" x14ac:dyDescent="0.25">
      <c r="D19" s="1">
        <v>8</v>
      </c>
      <c r="E19" s="12">
        <v>7.601861E-2</v>
      </c>
      <c r="F19" s="12">
        <v>9.8403229999999994E-2</v>
      </c>
      <c r="G19" s="12">
        <v>9.7692059999999997E-2</v>
      </c>
      <c r="H19" s="12">
        <v>0.15420710000000001</v>
      </c>
      <c r="I19" s="12">
        <v>0.1021082</v>
      </c>
      <c r="J19" s="12">
        <f t="shared" si="12"/>
        <v>0.10568584</v>
      </c>
      <c r="M19" s="39" t="s">
        <v>7</v>
      </c>
      <c r="O19" s="1">
        <v>1</v>
      </c>
      <c r="P19" s="1">
        <v>2</v>
      </c>
      <c r="Q19" s="1">
        <v>4</v>
      </c>
      <c r="R19" s="1">
        <v>8</v>
      </c>
      <c r="S19" s="1">
        <v>16</v>
      </c>
      <c r="T19" s="1">
        <v>32</v>
      </c>
      <c r="U19" s="1">
        <v>64</v>
      </c>
      <c r="V19" s="1">
        <v>128</v>
      </c>
    </row>
    <row r="20" spans="4:22" x14ac:dyDescent="0.25">
      <c r="D20" s="1">
        <v>16</v>
      </c>
      <c r="E20" s="12">
        <v>5.8721379999999997E-2</v>
      </c>
      <c r="F20" s="12">
        <v>5.3771300000000001E-2</v>
      </c>
      <c r="G20" s="12">
        <v>6.314003E-2</v>
      </c>
      <c r="H20" s="12">
        <v>5.6692260000000001E-2</v>
      </c>
      <c r="I20" s="12">
        <v>6.2835160000000001E-2</v>
      </c>
      <c r="J20" s="12">
        <f t="shared" si="12"/>
        <v>5.9032025999999994E-2</v>
      </c>
      <c r="M20" s="40"/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</row>
    <row r="21" spans="4:22" ht="15.75" customHeight="1" x14ac:dyDescent="0.25">
      <c r="D21" s="1">
        <v>32</v>
      </c>
      <c r="E21" s="12">
        <v>6.9557499999999994E-2</v>
      </c>
      <c r="F21" s="12">
        <v>7.2098110000000007E-2</v>
      </c>
      <c r="G21" s="12">
        <v>5.2060189999999999E-2</v>
      </c>
      <c r="H21" s="12">
        <v>7.4327770000000001E-2</v>
      </c>
      <c r="I21" s="12">
        <v>6.266708E-2</v>
      </c>
      <c r="J21" s="12">
        <f t="shared" si="12"/>
        <v>6.6142129999999993E-2</v>
      </c>
    </row>
    <row r="22" spans="4:22" ht="15.75" customHeight="1" x14ac:dyDescent="0.25">
      <c r="D22" s="1">
        <v>64</v>
      </c>
      <c r="E22" s="12">
        <v>6.7102380000000003E-2</v>
      </c>
      <c r="F22" s="12">
        <v>6.6239649999999997E-2</v>
      </c>
      <c r="G22" s="12">
        <v>6.4301120000000003E-2</v>
      </c>
      <c r="H22" s="12">
        <v>9.0254429999999997E-2</v>
      </c>
      <c r="I22" s="12">
        <v>5.4305720000000002E-2</v>
      </c>
      <c r="J22" s="12">
        <f t="shared" si="12"/>
        <v>6.844066E-2</v>
      </c>
    </row>
    <row r="23" spans="4:22" ht="15.75" customHeight="1" x14ac:dyDescent="0.25">
      <c r="D23" s="1">
        <v>128</v>
      </c>
      <c r="E23" s="12">
        <v>0.1091636</v>
      </c>
      <c r="F23" s="12">
        <v>7.5614669999999995E-2</v>
      </c>
      <c r="G23" s="12">
        <v>0.11580790000000001</v>
      </c>
      <c r="H23" s="12">
        <v>0.18208389999999999</v>
      </c>
      <c r="I23" s="12">
        <v>0.102211</v>
      </c>
      <c r="J23" s="12">
        <f t="shared" si="12"/>
        <v>0.116976214</v>
      </c>
    </row>
    <row r="24" spans="4:22" ht="15.75" customHeight="1" x14ac:dyDescent="0.2"/>
    <row r="25" spans="4:22" ht="15.75" customHeight="1" x14ac:dyDescent="0.25">
      <c r="E25" s="1">
        <v>1</v>
      </c>
      <c r="F25" s="1">
        <v>2</v>
      </c>
      <c r="G25" s="1">
        <v>3</v>
      </c>
      <c r="H25" s="1">
        <v>4</v>
      </c>
      <c r="I25" s="1">
        <v>5</v>
      </c>
    </row>
    <row r="26" spans="4:22" ht="15.75" customHeight="1" x14ac:dyDescent="0.25">
      <c r="D26" s="1">
        <v>1</v>
      </c>
      <c r="E26" s="12">
        <v>0.42685499999999998</v>
      </c>
      <c r="F26" s="12">
        <v>0.46329330000000002</v>
      </c>
      <c r="G26" s="12">
        <v>0.3497461</v>
      </c>
      <c r="H26" s="12">
        <v>0.37823830000000003</v>
      </c>
      <c r="I26" s="12">
        <v>0.45481939999999998</v>
      </c>
      <c r="J26" s="12">
        <f t="shared" ref="J26:J33" si="15">AVERAGE(E26:I26)</f>
        <v>0.41459042000000002</v>
      </c>
    </row>
    <row r="27" spans="4:22" ht="15.75" customHeight="1" x14ac:dyDescent="0.25">
      <c r="D27" s="1">
        <v>2</v>
      </c>
      <c r="E27" s="12">
        <v>0.2883462</v>
      </c>
      <c r="F27" s="12">
        <v>0.32260030000000001</v>
      </c>
      <c r="G27" s="12">
        <v>0.2381123</v>
      </c>
      <c r="H27" s="12">
        <v>0.2701807</v>
      </c>
      <c r="I27" s="12">
        <v>0.36419479999999999</v>
      </c>
      <c r="J27" s="12">
        <f t="shared" si="15"/>
        <v>0.29668686</v>
      </c>
    </row>
    <row r="28" spans="4:22" ht="15.75" customHeight="1" x14ac:dyDescent="0.25">
      <c r="D28" s="1">
        <v>4</v>
      </c>
      <c r="E28" s="12">
        <v>0.17655180000000001</v>
      </c>
      <c r="F28" s="12">
        <v>0.30109439999999998</v>
      </c>
      <c r="G28" s="12">
        <v>0.1424175</v>
      </c>
      <c r="H28" s="12">
        <v>0.16597980000000001</v>
      </c>
      <c r="I28" s="12">
        <v>0.18988830000000001</v>
      </c>
      <c r="J28" s="12">
        <f t="shared" si="15"/>
        <v>0.19518636</v>
      </c>
    </row>
    <row r="29" spans="4:22" ht="15.75" customHeight="1" x14ac:dyDescent="0.25">
      <c r="D29" s="1">
        <v>8</v>
      </c>
      <c r="E29" s="12">
        <v>0.1471961</v>
      </c>
      <c r="F29" s="12">
        <v>0.16570960000000001</v>
      </c>
      <c r="G29" s="12">
        <v>0.13840379999999999</v>
      </c>
      <c r="H29" s="12">
        <v>0.18158949999999999</v>
      </c>
      <c r="I29" s="12">
        <v>0.1652014</v>
      </c>
      <c r="J29" s="12">
        <f t="shared" si="15"/>
        <v>0.15962008</v>
      </c>
    </row>
    <row r="30" spans="4:22" ht="15.75" customHeight="1" x14ac:dyDescent="0.25">
      <c r="D30" s="1">
        <v>16</v>
      </c>
      <c r="E30" s="12">
        <v>0.1126113</v>
      </c>
      <c r="F30" s="12">
        <v>0.2843117</v>
      </c>
      <c r="G30" s="12">
        <v>0.1974687</v>
      </c>
      <c r="H30" s="12">
        <v>9.6184950000000005E-2</v>
      </c>
      <c r="I30" s="12">
        <v>0.1204131</v>
      </c>
      <c r="J30" s="12">
        <f t="shared" si="15"/>
        <v>0.16219795000000001</v>
      </c>
    </row>
    <row r="31" spans="4:22" ht="15.75" customHeight="1" x14ac:dyDescent="0.25">
      <c r="D31" s="1">
        <v>32</v>
      </c>
      <c r="E31" s="12">
        <v>7.6456668000000005E-2</v>
      </c>
      <c r="F31" s="12">
        <v>8.4637439999999994E-2</v>
      </c>
      <c r="G31" s="12">
        <v>0.19845679999999999</v>
      </c>
      <c r="H31" s="12">
        <v>7.1603990000000006E-2</v>
      </c>
      <c r="I31" s="12">
        <v>9.1076089999999998E-2</v>
      </c>
      <c r="J31" s="12">
        <f t="shared" si="15"/>
        <v>0.1044461976</v>
      </c>
    </row>
    <row r="32" spans="4:22" ht="15.75" customHeight="1" x14ac:dyDescent="0.25">
      <c r="D32" s="1">
        <v>64</v>
      </c>
      <c r="E32" s="12">
        <v>6.8202869999999999E-2</v>
      </c>
      <c r="F32" s="12">
        <v>0.49734479999999998</v>
      </c>
      <c r="G32" s="12">
        <v>0.30954350000000003</v>
      </c>
      <c r="H32" s="12">
        <v>7.4745500000000006E-2</v>
      </c>
      <c r="I32" s="12">
        <v>0.1212379</v>
      </c>
      <c r="J32" s="12">
        <f t="shared" si="15"/>
        <v>0.21421491399999998</v>
      </c>
    </row>
    <row r="33" spans="4:10" ht="15.75" customHeight="1" x14ac:dyDescent="0.25">
      <c r="D33" s="1">
        <v>128</v>
      </c>
      <c r="E33" s="12">
        <v>0.12968579999999999</v>
      </c>
      <c r="F33" s="12">
        <v>0.40640409999999999</v>
      </c>
      <c r="G33" s="12">
        <v>0.34009610000000001</v>
      </c>
      <c r="H33" s="12">
        <v>0.15339839999999999</v>
      </c>
      <c r="I33" s="12">
        <v>0.107862</v>
      </c>
      <c r="J33" s="12">
        <f t="shared" si="15"/>
        <v>0.22748927999999999</v>
      </c>
    </row>
    <row r="34" spans="4:10" ht="15.75" customHeight="1" x14ac:dyDescent="0.2"/>
    <row r="35" spans="4:10" ht="15.75" customHeight="1" x14ac:dyDescent="0.25">
      <c r="E35" s="1">
        <v>1</v>
      </c>
      <c r="F35" s="1">
        <v>2</v>
      </c>
      <c r="G35" s="1">
        <v>3</v>
      </c>
      <c r="H35" s="1">
        <v>4</v>
      </c>
      <c r="I35" s="1">
        <v>5</v>
      </c>
    </row>
    <row r="36" spans="4:10" ht="15.75" customHeight="1" x14ac:dyDescent="0.25">
      <c r="D36" s="1">
        <v>1</v>
      </c>
      <c r="E36" s="12">
        <v>0.66187410000000002</v>
      </c>
      <c r="F36" s="12">
        <v>3.038516</v>
      </c>
      <c r="G36" s="12">
        <v>0.54627950000000003</v>
      </c>
      <c r="H36" s="12">
        <v>0.59524169999999998</v>
      </c>
      <c r="I36" s="12">
        <v>0.68607879999999999</v>
      </c>
      <c r="J36" s="12">
        <f t="shared" ref="J36:J43" si="16">AVERAGE(E36:I36)</f>
        <v>1.10559802</v>
      </c>
    </row>
    <row r="37" spans="4:10" ht="15.75" customHeight="1" x14ac:dyDescent="0.25">
      <c r="D37" s="1">
        <v>2</v>
      </c>
      <c r="E37" s="12">
        <v>0.42267389999999999</v>
      </c>
      <c r="F37" s="12">
        <v>2.4679359999999999</v>
      </c>
      <c r="G37" s="12">
        <v>0.34737069999999998</v>
      </c>
      <c r="H37" s="12">
        <v>0.37826120000000002</v>
      </c>
      <c r="I37" s="12">
        <v>0.44390600000000002</v>
      </c>
      <c r="J37" s="12">
        <f t="shared" si="16"/>
        <v>0.81202955999999982</v>
      </c>
    </row>
    <row r="38" spans="4:10" ht="15.75" customHeight="1" x14ac:dyDescent="0.25">
      <c r="D38" s="1">
        <v>4</v>
      </c>
      <c r="E38" s="12">
        <v>0.31677519999999998</v>
      </c>
      <c r="F38" s="12">
        <v>0.28438849999999999</v>
      </c>
      <c r="G38" s="12">
        <v>0.36761860000000002</v>
      </c>
      <c r="H38" s="12">
        <v>0.24980189999999999</v>
      </c>
      <c r="I38" s="12">
        <v>0.23786969999999999</v>
      </c>
      <c r="J38" s="12">
        <f t="shared" si="16"/>
        <v>0.29129078000000003</v>
      </c>
    </row>
    <row r="39" spans="4:10" ht="15.75" customHeight="1" x14ac:dyDescent="0.25">
      <c r="D39" s="1">
        <v>8</v>
      </c>
      <c r="E39" s="12">
        <v>0.17719370000000001</v>
      </c>
      <c r="F39" s="12">
        <v>0.162962</v>
      </c>
      <c r="G39" s="12">
        <v>0.2055592</v>
      </c>
      <c r="H39" s="12">
        <v>0.15294949999999999</v>
      </c>
      <c r="I39" s="12">
        <v>0.18328539999999999</v>
      </c>
      <c r="J39" s="12">
        <f t="shared" si="16"/>
        <v>0.17638995999999998</v>
      </c>
    </row>
    <row r="40" spans="4:10" ht="15.75" customHeight="1" x14ac:dyDescent="0.25">
      <c r="D40" s="1">
        <v>16</v>
      </c>
      <c r="E40" s="12">
        <v>0.17280239999999999</v>
      </c>
      <c r="F40" s="12">
        <v>0.16923089999999999</v>
      </c>
      <c r="G40" s="12">
        <v>0.15036830000000001</v>
      </c>
      <c r="H40" s="12">
        <v>0.13756740000000001</v>
      </c>
      <c r="I40" s="12">
        <v>0.15471270000000001</v>
      </c>
      <c r="J40" s="12">
        <f t="shared" si="16"/>
        <v>0.15693634000000001</v>
      </c>
    </row>
    <row r="41" spans="4:10" ht="15.75" customHeight="1" x14ac:dyDescent="0.25">
      <c r="D41" s="1">
        <v>32</v>
      </c>
      <c r="E41" s="12">
        <v>0.12732930000000001</v>
      </c>
      <c r="F41" s="12">
        <v>0.1197521</v>
      </c>
      <c r="G41" s="12">
        <v>0.14770749999999999</v>
      </c>
      <c r="H41" s="12">
        <v>0.13875689999999999</v>
      </c>
      <c r="I41" s="12">
        <v>0.1318328</v>
      </c>
      <c r="J41" s="12">
        <f t="shared" si="16"/>
        <v>0.13307571999999998</v>
      </c>
    </row>
    <row r="42" spans="4:10" ht="15.75" customHeight="1" x14ac:dyDescent="0.25">
      <c r="D42" s="1">
        <v>64</v>
      </c>
      <c r="E42" s="12">
        <v>0.10049329999999999</v>
      </c>
      <c r="F42" s="12">
        <v>0.1027208</v>
      </c>
      <c r="G42" s="12">
        <v>0.1204479</v>
      </c>
      <c r="H42" s="12">
        <v>0.1045633</v>
      </c>
      <c r="I42" s="12">
        <v>0.10315240000000001</v>
      </c>
      <c r="J42" s="12">
        <f t="shared" si="16"/>
        <v>0.10627554000000002</v>
      </c>
    </row>
    <row r="43" spans="4:10" ht="15.75" customHeight="1" x14ac:dyDescent="0.25">
      <c r="D43" s="1">
        <v>128</v>
      </c>
      <c r="E43" s="12">
        <v>0.13419739999999999</v>
      </c>
      <c r="F43" s="12">
        <v>0.1662564</v>
      </c>
      <c r="G43" s="12">
        <v>0.50196693000000003</v>
      </c>
      <c r="H43" s="12">
        <v>0.17348369999999999</v>
      </c>
      <c r="I43" s="12">
        <v>0.11262519999999999</v>
      </c>
      <c r="J43" s="12">
        <f t="shared" si="16"/>
        <v>0.21770592599999999</v>
      </c>
    </row>
    <row r="44" spans="4:10" ht="15.75" customHeight="1" x14ac:dyDescent="0.2"/>
    <row r="45" spans="4:10" ht="15.75" customHeight="1" x14ac:dyDescent="0.25">
      <c r="E45" s="1">
        <v>1</v>
      </c>
      <c r="F45" s="1">
        <v>2</v>
      </c>
      <c r="G45" s="1">
        <v>3</v>
      </c>
      <c r="H45" s="1">
        <v>4</v>
      </c>
      <c r="I45" s="1">
        <v>5</v>
      </c>
    </row>
    <row r="46" spans="4:10" ht="15.75" customHeight="1" x14ac:dyDescent="0.25">
      <c r="D46" s="1">
        <v>1</v>
      </c>
      <c r="E46" s="12">
        <v>1.687929</v>
      </c>
      <c r="F46" s="12">
        <v>1.3427100000000001</v>
      </c>
      <c r="G46" s="12">
        <v>1.3208770000000001</v>
      </c>
      <c r="H46" s="12">
        <v>1.588112</v>
      </c>
      <c r="I46" s="12">
        <v>1.5964959999999999</v>
      </c>
      <c r="J46" s="12">
        <f t="shared" ref="J46:J53" si="17">AVERAGE(E46:I46)</f>
        <v>1.5072247999999999</v>
      </c>
    </row>
    <row r="47" spans="4:10" ht="15.75" customHeight="1" x14ac:dyDescent="0.25">
      <c r="D47" s="1">
        <v>2</v>
      </c>
      <c r="E47" s="12">
        <v>1.0016419999999999</v>
      </c>
      <c r="F47" s="12">
        <v>0.83494500000000005</v>
      </c>
      <c r="G47" s="12">
        <v>0.76756829999999998</v>
      </c>
      <c r="H47" s="12">
        <v>0.93164230000000003</v>
      </c>
      <c r="I47" s="12">
        <v>0.93076289999999995</v>
      </c>
      <c r="J47" s="12">
        <f t="shared" si="17"/>
        <v>0.89331209999999994</v>
      </c>
    </row>
    <row r="48" spans="4:10" ht="15.75" customHeight="1" x14ac:dyDescent="0.25">
      <c r="D48" s="1">
        <v>4</v>
      </c>
      <c r="E48" s="12">
        <v>0.93922300000000003</v>
      </c>
      <c r="F48" s="12">
        <v>1.0484100000000001</v>
      </c>
      <c r="G48" s="12">
        <v>0.70122660000000003</v>
      </c>
      <c r="H48" s="12">
        <v>0.67386000000000001</v>
      </c>
      <c r="I48" s="12">
        <v>0.82818170000000002</v>
      </c>
      <c r="J48" s="12">
        <f t="shared" si="17"/>
        <v>0.83818026000000001</v>
      </c>
    </row>
    <row r="49" spans="4:10" ht="15.75" customHeight="1" x14ac:dyDescent="0.25">
      <c r="D49" s="1">
        <v>8</v>
      </c>
      <c r="E49" s="12">
        <v>0.62300690000000003</v>
      </c>
      <c r="F49" s="12">
        <v>0.52046150000000002</v>
      </c>
      <c r="G49" s="12">
        <v>0.5532726</v>
      </c>
      <c r="H49" s="12">
        <v>0.6222261</v>
      </c>
      <c r="I49" s="12">
        <v>0.62157980000000002</v>
      </c>
      <c r="J49" s="12">
        <f t="shared" si="17"/>
        <v>0.58810938000000001</v>
      </c>
    </row>
    <row r="50" spans="4:10" ht="15.75" customHeight="1" x14ac:dyDescent="0.25">
      <c r="D50" s="1">
        <v>16</v>
      </c>
      <c r="E50" s="12">
        <v>0.35793320000000001</v>
      </c>
      <c r="F50" s="12">
        <v>0.33740179999999997</v>
      </c>
      <c r="G50" s="12">
        <v>0.44855990000000001</v>
      </c>
      <c r="H50" s="12">
        <v>0.42194350000000003</v>
      </c>
      <c r="I50" s="12">
        <v>0.39082689999999998</v>
      </c>
      <c r="J50" s="12">
        <f t="shared" si="17"/>
        <v>0.39133306000000001</v>
      </c>
    </row>
    <row r="51" spans="4:10" ht="15.75" customHeight="1" x14ac:dyDescent="0.25">
      <c r="D51" s="1">
        <v>32</v>
      </c>
      <c r="E51" s="12">
        <v>0.31574590000000002</v>
      </c>
      <c r="F51" s="12">
        <v>0.26454299999999997</v>
      </c>
      <c r="G51" s="12">
        <v>0.30379119999999998</v>
      </c>
      <c r="H51" s="12">
        <v>0.2743527</v>
      </c>
      <c r="I51" s="12">
        <v>0.27268550000000003</v>
      </c>
      <c r="J51" s="12">
        <f t="shared" si="17"/>
        <v>0.28622365999999999</v>
      </c>
    </row>
    <row r="52" spans="4:10" ht="15.75" customHeight="1" x14ac:dyDescent="0.25">
      <c r="D52" s="1">
        <v>64</v>
      </c>
      <c r="E52" s="12">
        <v>0.21818370000000001</v>
      </c>
      <c r="F52" s="12">
        <v>0.19183310000000001</v>
      </c>
      <c r="G52" s="12">
        <v>0.19862569999999999</v>
      </c>
      <c r="H52" s="12">
        <v>0.1890424</v>
      </c>
      <c r="I52" s="12">
        <v>0.18887709999999999</v>
      </c>
      <c r="J52" s="12">
        <f t="shared" si="17"/>
        <v>0.1973124</v>
      </c>
    </row>
    <row r="53" spans="4:10" ht="15.75" customHeight="1" x14ac:dyDescent="0.25">
      <c r="D53" s="1">
        <v>128</v>
      </c>
      <c r="E53" s="12">
        <v>0.19734470000000001</v>
      </c>
      <c r="F53" s="12">
        <v>0.64829789999999998</v>
      </c>
      <c r="G53" s="12">
        <v>0.63886180000000004</v>
      </c>
      <c r="H53" s="12">
        <v>0.205652</v>
      </c>
      <c r="I53" s="12">
        <v>0.13915530000000001</v>
      </c>
      <c r="J53" s="12">
        <f t="shared" si="17"/>
        <v>0.36586234000000001</v>
      </c>
    </row>
    <row r="54" spans="4:10" ht="15.75" customHeight="1" x14ac:dyDescent="0.2"/>
    <row r="55" spans="4:10" ht="15.75" customHeight="1" x14ac:dyDescent="0.25">
      <c r="E55" s="1">
        <v>1</v>
      </c>
      <c r="F55" s="1">
        <v>2</v>
      </c>
      <c r="G55" s="1">
        <v>3</v>
      </c>
      <c r="H55" s="1">
        <v>4</v>
      </c>
      <c r="I55" s="1">
        <v>5</v>
      </c>
    </row>
    <row r="56" spans="4:10" ht="15.75" customHeight="1" x14ac:dyDescent="0.25">
      <c r="D56" s="1">
        <v>1</v>
      </c>
      <c r="E56" s="12">
        <v>7.7379179999999996</v>
      </c>
      <c r="F56" s="12">
        <v>6.3643780000000003</v>
      </c>
      <c r="G56" s="12">
        <v>5.8962950000000003</v>
      </c>
      <c r="H56" s="12">
        <v>8.043196</v>
      </c>
      <c r="I56" s="12">
        <v>7.2802709999999999</v>
      </c>
      <c r="J56" s="12">
        <f t="shared" ref="J56:J63" si="18">AVERAGE(E56:I56)</f>
        <v>7.0644115999999997</v>
      </c>
    </row>
    <row r="57" spans="4:10" ht="15.75" customHeight="1" x14ac:dyDescent="0.25">
      <c r="D57" s="1">
        <v>2</v>
      </c>
      <c r="E57" s="12">
        <v>6.2564010000000003</v>
      </c>
      <c r="F57" s="12">
        <v>4.9813789999999996</v>
      </c>
      <c r="G57" s="12">
        <v>5.4909739999999996</v>
      </c>
      <c r="H57" s="12">
        <v>5.5863350000000001</v>
      </c>
      <c r="I57" s="12">
        <v>5.595523</v>
      </c>
      <c r="J57" s="12">
        <f t="shared" si="18"/>
        <v>5.5821224000000003</v>
      </c>
    </row>
    <row r="58" spans="4:10" ht="15.75" customHeight="1" x14ac:dyDescent="0.25">
      <c r="D58" s="1">
        <v>4</v>
      </c>
      <c r="E58" s="12">
        <v>4.5417079999999999</v>
      </c>
      <c r="F58" s="12">
        <v>3.5719059999999998</v>
      </c>
      <c r="G58" s="12">
        <v>3.293587</v>
      </c>
      <c r="H58" s="12">
        <v>4.0134689999999997</v>
      </c>
      <c r="I58" s="12">
        <v>4.0064299999999999</v>
      </c>
      <c r="J58" s="12">
        <f t="shared" si="18"/>
        <v>3.8854200000000008</v>
      </c>
    </row>
    <row r="59" spans="4:10" ht="15.75" customHeight="1" x14ac:dyDescent="0.25">
      <c r="D59" s="1">
        <v>8</v>
      </c>
      <c r="E59" s="12">
        <v>1.977873</v>
      </c>
      <c r="F59" s="12">
        <v>2.601391</v>
      </c>
      <c r="G59" s="12">
        <v>1.697155</v>
      </c>
      <c r="H59" s="12">
        <v>9.6536279999999994</v>
      </c>
      <c r="I59" s="12">
        <v>2.0342020000000001</v>
      </c>
      <c r="J59" s="12">
        <f t="shared" si="18"/>
        <v>3.5928497999999998</v>
      </c>
    </row>
    <row r="60" spans="4:10" ht="15.75" customHeight="1" x14ac:dyDescent="0.25">
      <c r="D60" s="1">
        <v>16</v>
      </c>
      <c r="E60" s="12">
        <v>1.0162009999999999</v>
      </c>
      <c r="F60" s="12">
        <v>0.8895438</v>
      </c>
      <c r="G60" s="12">
        <v>1.457506</v>
      </c>
      <c r="H60" s="12">
        <v>1.724696</v>
      </c>
      <c r="I60" s="12">
        <v>1.0524009999999999</v>
      </c>
      <c r="J60" s="12">
        <f t="shared" si="18"/>
        <v>1.22806956</v>
      </c>
    </row>
    <row r="61" spans="4:10" ht="15.75" customHeight="1" x14ac:dyDescent="0.25">
      <c r="D61" s="1">
        <v>32</v>
      </c>
      <c r="E61" s="12">
        <v>0.97957660000000002</v>
      </c>
      <c r="F61" s="12">
        <v>0.76474660000000005</v>
      </c>
      <c r="G61" s="12">
        <v>0.63217199999999996</v>
      </c>
      <c r="H61" s="12">
        <v>0.36619620000000003</v>
      </c>
      <c r="I61" s="12">
        <v>0.65868839999999995</v>
      </c>
      <c r="J61" s="12">
        <f t="shared" si="18"/>
        <v>0.68027596000000001</v>
      </c>
    </row>
    <row r="62" spans="4:10" ht="15.75" customHeight="1" x14ac:dyDescent="0.25">
      <c r="D62" s="1">
        <v>64</v>
      </c>
      <c r="E62" s="12">
        <v>0.39219399999999999</v>
      </c>
      <c r="F62" s="12">
        <v>0.48112179999999999</v>
      </c>
      <c r="G62" s="12">
        <v>0.6999512</v>
      </c>
      <c r="H62" s="12">
        <v>2.519787</v>
      </c>
      <c r="I62" s="12">
        <v>0.3904454</v>
      </c>
      <c r="J62" s="12">
        <f t="shared" si="18"/>
        <v>0.89669988000000012</v>
      </c>
    </row>
    <row r="63" spans="4:10" ht="15.75" customHeight="1" x14ac:dyDescent="0.25">
      <c r="D63" s="1">
        <v>128</v>
      </c>
      <c r="E63" s="12">
        <v>0.32858189999999998</v>
      </c>
      <c r="F63" s="12">
        <v>0.31852740000000002</v>
      </c>
      <c r="G63" s="12">
        <v>0.90149880000000004</v>
      </c>
      <c r="H63" s="12">
        <v>1.5226839999999999</v>
      </c>
      <c r="I63" s="12">
        <v>2.8585090000000002</v>
      </c>
      <c r="J63" s="12">
        <f t="shared" si="18"/>
        <v>1.1859602200000001</v>
      </c>
    </row>
    <row r="64" spans="4:10" ht="15.75" customHeight="1" x14ac:dyDescent="0.25">
      <c r="E64" s="12"/>
      <c r="J64" s="12"/>
    </row>
    <row r="65" spans="4:10" ht="15.75" customHeight="1" x14ac:dyDescent="0.25">
      <c r="E65" s="1">
        <v>1</v>
      </c>
      <c r="F65" s="1">
        <v>2</v>
      </c>
      <c r="G65" s="1">
        <v>3</v>
      </c>
      <c r="H65" s="1">
        <v>4</v>
      </c>
      <c r="I65" s="1">
        <v>5</v>
      </c>
    </row>
    <row r="66" spans="4:10" ht="15.75" customHeight="1" x14ac:dyDescent="0.25">
      <c r="D66" s="1">
        <v>1</v>
      </c>
      <c r="E66" s="12">
        <v>11.889060000000001</v>
      </c>
      <c r="F66" s="12">
        <v>10.246549999999999</v>
      </c>
      <c r="G66" s="12">
        <v>9.1551629999999999</v>
      </c>
      <c r="H66" s="12">
        <v>9.3394169999999992</v>
      </c>
      <c r="I66" s="12">
        <v>12.238580000000001</v>
      </c>
      <c r="J66" s="12">
        <f t="shared" ref="J66:J73" si="19">AVERAGE(E66:I66)</f>
        <v>10.573753999999999</v>
      </c>
    </row>
    <row r="67" spans="4:10" ht="15.75" customHeight="1" x14ac:dyDescent="0.25">
      <c r="D67" s="1">
        <v>2</v>
      </c>
      <c r="E67" s="12">
        <v>7.6077839999999997</v>
      </c>
      <c r="F67" s="12">
        <v>6.4101759999999999</v>
      </c>
      <c r="G67" s="12">
        <v>6.1422929999999996</v>
      </c>
      <c r="H67" s="12">
        <v>7.1897279999999997</v>
      </c>
      <c r="I67" s="12">
        <v>7.2763</v>
      </c>
      <c r="J67" s="12">
        <f t="shared" si="19"/>
        <v>6.9252561999999998</v>
      </c>
    </row>
    <row r="68" spans="4:10" ht="15.75" customHeight="1" x14ac:dyDescent="0.25">
      <c r="D68" s="1">
        <v>4</v>
      </c>
      <c r="E68" s="12">
        <v>5.9697019999999998</v>
      </c>
      <c r="F68" s="12">
        <v>5.0731929999999998</v>
      </c>
      <c r="G68" s="12">
        <v>4.7608329999999999</v>
      </c>
      <c r="H68" s="12">
        <v>5.7620589999999998</v>
      </c>
      <c r="I68" s="12">
        <v>5.6292020000000003</v>
      </c>
      <c r="J68" s="12">
        <f t="shared" si="19"/>
        <v>5.4389978000000001</v>
      </c>
    </row>
    <row r="69" spans="4:10" ht="15.75" customHeight="1" x14ac:dyDescent="0.25">
      <c r="D69" s="1">
        <v>8</v>
      </c>
      <c r="E69" s="12">
        <v>4.5788779999999996</v>
      </c>
      <c r="F69" s="12">
        <v>3.5816650000000001</v>
      </c>
      <c r="G69" s="12">
        <v>3.3362959999999999</v>
      </c>
      <c r="H69" s="12">
        <v>4.1155080000000002</v>
      </c>
      <c r="I69" s="12">
        <v>4.0286090000000003</v>
      </c>
      <c r="J69" s="12">
        <f t="shared" si="19"/>
        <v>3.9281912000000005</v>
      </c>
    </row>
    <row r="70" spans="4:10" ht="15.75" customHeight="1" x14ac:dyDescent="0.25">
      <c r="D70" s="1">
        <v>16</v>
      </c>
      <c r="E70" s="12">
        <v>2.371454</v>
      </c>
      <c r="F70" s="12">
        <v>1.7455080000000001</v>
      </c>
      <c r="G70" s="12">
        <v>2.235344</v>
      </c>
      <c r="H70" s="12">
        <v>2.0229189999999999</v>
      </c>
      <c r="I70" s="12">
        <v>2.1202549999999998</v>
      </c>
      <c r="J70" s="12">
        <f t="shared" si="19"/>
        <v>2.0990960000000003</v>
      </c>
    </row>
    <row r="71" spans="4:10" ht="15.75" customHeight="1" x14ac:dyDescent="0.25">
      <c r="D71" s="1">
        <v>32</v>
      </c>
      <c r="E71" s="12">
        <v>1.170453</v>
      </c>
      <c r="F71" s="12">
        <v>1.030897</v>
      </c>
      <c r="G71" s="12">
        <v>1.2597689999999999</v>
      </c>
      <c r="H71" s="12">
        <v>1.1076140000000001</v>
      </c>
      <c r="I71" s="12">
        <v>1.299736</v>
      </c>
      <c r="J71" s="12">
        <f t="shared" si="19"/>
        <v>1.1736938000000001</v>
      </c>
    </row>
    <row r="72" spans="4:10" ht="15.75" customHeight="1" x14ac:dyDescent="0.25">
      <c r="D72" s="1">
        <v>64</v>
      </c>
      <c r="E72" s="12">
        <v>0.74401530000000005</v>
      </c>
      <c r="F72" s="12">
        <v>1.1903779999999999</v>
      </c>
      <c r="G72" s="12">
        <v>0.69964490000000001</v>
      </c>
      <c r="H72" s="12">
        <v>0.76865609999999995</v>
      </c>
      <c r="I72" s="12">
        <v>0.71933639999999999</v>
      </c>
      <c r="J72" s="12">
        <f t="shared" si="19"/>
        <v>0.82440614000000001</v>
      </c>
    </row>
    <row r="73" spans="4:10" ht="15.75" customHeight="1" x14ac:dyDescent="0.25">
      <c r="D73" s="1">
        <v>128</v>
      </c>
      <c r="E73" s="12">
        <v>0.72873109999999997</v>
      </c>
      <c r="F73" s="12">
        <v>2.9318439999999999</v>
      </c>
      <c r="G73" s="12">
        <v>0.51854480000000003</v>
      </c>
      <c r="H73" s="12">
        <v>0.55548319999999995</v>
      </c>
      <c r="I73" s="12">
        <v>0.42268489999999997</v>
      </c>
      <c r="J73" s="12">
        <f t="shared" si="19"/>
        <v>1.0314576</v>
      </c>
    </row>
    <row r="74" spans="4:10" ht="15.75" customHeight="1" x14ac:dyDescent="0.2"/>
    <row r="75" spans="4:10" ht="15.75" customHeight="1" x14ac:dyDescent="0.25">
      <c r="E75" s="1">
        <v>1</v>
      </c>
      <c r="F75" s="1">
        <v>2</v>
      </c>
      <c r="G75" s="1">
        <v>3</v>
      </c>
      <c r="H75" s="1">
        <v>4</v>
      </c>
      <c r="I75" s="1">
        <v>5</v>
      </c>
    </row>
    <row r="76" spans="4:10" ht="15.75" customHeight="1" x14ac:dyDescent="0.25">
      <c r="D76" s="1">
        <v>1</v>
      </c>
      <c r="E76" s="12">
        <v>21.574570000000001</v>
      </c>
      <c r="F76" s="12">
        <v>17.070039999999999</v>
      </c>
      <c r="G76" s="12">
        <v>17.094760000000001</v>
      </c>
      <c r="H76" s="12">
        <v>20.808119999999999</v>
      </c>
      <c r="I76" s="12">
        <v>22.516169999999999</v>
      </c>
      <c r="J76" s="12">
        <f t="shared" ref="J76:J83" si="20">AVERAGE(E76:I76)</f>
        <v>19.812732</v>
      </c>
    </row>
    <row r="77" spans="4:10" ht="15.75" customHeight="1" x14ac:dyDescent="0.25">
      <c r="D77" s="1">
        <v>2</v>
      </c>
      <c r="E77" s="12">
        <v>11.569269999999999</v>
      </c>
      <c r="F77" s="12">
        <v>9.2454499999999999</v>
      </c>
      <c r="G77" s="12">
        <v>9.1900530000000007</v>
      </c>
      <c r="H77" s="12">
        <v>11.29232</v>
      </c>
      <c r="I77" s="12">
        <v>12.25296</v>
      </c>
      <c r="J77" s="12">
        <f t="shared" si="20"/>
        <v>10.7100106</v>
      </c>
    </row>
    <row r="78" spans="4:10" ht="15.75" customHeight="1" x14ac:dyDescent="0.25">
      <c r="D78" s="1">
        <v>4</v>
      </c>
      <c r="E78" s="12">
        <v>7.5052390000000004</v>
      </c>
      <c r="F78" s="12">
        <v>6.745215</v>
      </c>
      <c r="G78" s="12">
        <v>6.6561500000000002</v>
      </c>
      <c r="H78" s="12">
        <v>8.0371500000000005</v>
      </c>
      <c r="I78" s="12">
        <v>7.6041470000000002</v>
      </c>
      <c r="J78" s="12">
        <f t="shared" si="20"/>
        <v>7.309580200000001</v>
      </c>
    </row>
    <row r="79" spans="4:10" ht="15.75" customHeight="1" x14ac:dyDescent="0.25">
      <c r="D79" s="1">
        <v>8</v>
      </c>
      <c r="E79" s="12">
        <v>6.0629280000000003</v>
      </c>
      <c r="F79" s="12">
        <v>5.3478510000000004</v>
      </c>
      <c r="G79" s="12">
        <v>4.6267440000000004</v>
      </c>
      <c r="H79" s="12">
        <v>6.3202509999999998</v>
      </c>
      <c r="I79" s="12">
        <v>5.8127909999999998</v>
      </c>
      <c r="J79" s="12">
        <f t="shared" si="20"/>
        <v>5.6341130000000001</v>
      </c>
    </row>
    <row r="80" spans="4:10" ht="15.75" customHeight="1" x14ac:dyDescent="0.25">
      <c r="D80" s="1">
        <v>16</v>
      </c>
      <c r="E80" s="12">
        <v>4.6094730000000004</v>
      </c>
      <c r="F80" s="12">
        <v>6.7885099999999996</v>
      </c>
      <c r="G80" s="12">
        <v>3.4744060000000001</v>
      </c>
      <c r="H80" s="12">
        <v>4.4324399999999997</v>
      </c>
      <c r="I80" s="12">
        <v>4.0581899999999997</v>
      </c>
      <c r="J80" s="12">
        <f t="shared" si="20"/>
        <v>4.6726037999999992</v>
      </c>
    </row>
    <row r="81" spans="4:10" ht="15.75" customHeight="1" x14ac:dyDescent="0.25">
      <c r="D81" s="1">
        <v>32</v>
      </c>
      <c r="E81" s="12">
        <v>2.4766569999999999</v>
      </c>
      <c r="F81" s="12">
        <v>2.0858439999999998</v>
      </c>
      <c r="G81" s="12">
        <v>1.809815</v>
      </c>
      <c r="H81" s="12">
        <v>2.213651</v>
      </c>
      <c r="I81" s="12">
        <v>2.4888050000000002</v>
      </c>
      <c r="J81" s="12">
        <f t="shared" si="20"/>
        <v>2.2149543999999999</v>
      </c>
    </row>
    <row r="82" spans="4:10" ht="15.75" customHeight="1" x14ac:dyDescent="0.25">
      <c r="D82" s="1">
        <v>64</v>
      </c>
      <c r="E82" s="12">
        <v>1.223468</v>
      </c>
      <c r="F82" s="12">
        <v>1.6750449999999999</v>
      </c>
      <c r="G82" s="12">
        <v>1.6201000000000001</v>
      </c>
      <c r="H82" s="12">
        <v>1.1542790000000001</v>
      </c>
      <c r="I82" s="12">
        <v>1.467063</v>
      </c>
      <c r="J82" s="12">
        <f t="shared" si="20"/>
        <v>1.427991</v>
      </c>
    </row>
    <row r="83" spans="4:10" ht="15.75" customHeight="1" x14ac:dyDescent="0.25">
      <c r="D83" s="1">
        <v>128</v>
      </c>
      <c r="E83" s="12">
        <v>0.96802589999999999</v>
      </c>
      <c r="F83" s="12">
        <v>7.4326030000000003</v>
      </c>
      <c r="G83" s="12">
        <v>1.141049</v>
      </c>
      <c r="H83" s="12">
        <v>1.0150941</v>
      </c>
      <c r="I83" s="12">
        <v>1.129847</v>
      </c>
      <c r="J83" s="12">
        <f t="shared" si="20"/>
        <v>2.3373238000000005</v>
      </c>
    </row>
    <row r="84" spans="4:10" ht="15.75" customHeight="1" x14ac:dyDescent="0.2"/>
    <row r="85" spans="4:10" ht="15.75" customHeight="1" x14ac:dyDescent="0.2"/>
    <row r="86" spans="4:10" ht="15.75" customHeight="1" x14ac:dyDescent="0.2"/>
    <row r="87" spans="4:10" ht="15.75" customHeight="1" x14ac:dyDescent="0.2"/>
    <row r="88" spans="4:10" ht="15.75" customHeight="1" x14ac:dyDescent="0.2"/>
    <row r="89" spans="4:10" ht="15.75" customHeight="1" x14ac:dyDescent="0.2"/>
    <row r="90" spans="4:10" ht="15.75" customHeight="1" x14ac:dyDescent="0.2"/>
    <row r="91" spans="4:10" ht="15.75" customHeight="1" x14ac:dyDescent="0.2"/>
    <row r="92" spans="4:10" ht="15.75" customHeight="1" x14ac:dyDescent="0.2"/>
    <row r="93" spans="4:10" ht="15.75" customHeight="1" x14ac:dyDescent="0.2"/>
    <row r="94" spans="4:10" ht="15.75" customHeight="1" x14ac:dyDescent="0.2"/>
    <row r="95" spans="4:10" ht="15.75" customHeight="1" x14ac:dyDescent="0.2"/>
    <row r="96" spans="4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O3:V3"/>
    <mergeCell ref="M15:M16"/>
    <mergeCell ref="M17:M18"/>
    <mergeCell ref="M19:M20"/>
    <mergeCell ref="D3:D4"/>
    <mergeCell ref="E3:K3"/>
    <mergeCell ref="M5:M6"/>
    <mergeCell ref="M7:M8"/>
    <mergeCell ref="M9:M10"/>
    <mergeCell ref="M11:M12"/>
    <mergeCell ref="M13:M14"/>
  </mergeCells>
  <conditionalFormatting sqref="O6:V6 O8:V8 O10:V10 O12:V12 O14:V14 O16:V16 O18:V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Z1000"/>
  <sheetViews>
    <sheetView topLeftCell="A41" zoomScaleNormal="100" workbookViewId="0">
      <selection activeCell="B46" sqref="B46:C73"/>
    </sheetView>
  </sheetViews>
  <sheetFormatPr defaultColWidth="12.625" defaultRowHeight="15" customHeight="1" x14ac:dyDescent="0.2"/>
  <cols>
    <col min="1" max="1" width="5" customWidth="1"/>
    <col min="2" max="3" width="7" bestFit="1" customWidth="1"/>
    <col min="4" max="10" width="9.375" customWidth="1"/>
    <col min="11" max="11" width="7.5" customWidth="1"/>
    <col min="12" max="13" width="5" customWidth="1"/>
    <col min="14" max="14" width="1.625" customWidth="1"/>
    <col min="15" max="26" width="5" customWidth="1"/>
    <col min="27" max="27" width="11" customWidth="1"/>
  </cols>
  <sheetData>
    <row r="3" spans="2:26" x14ac:dyDescent="0.25">
      <c r="B3" s="1" t="s">
        <v>8</v>
      </c>
      <c r="D3" s="41" t="s">
        <v>1</v>
      </c>
      <c r="E3" s="43" t="s">
        <v>2</v>
      </c>
      <c r="F3" s="44"/>
      <c r="G3" s="44"/>
      <c r="H3" s="44"/>
      <c r="I3" s="44"/>
      <c r="J3" s="44"/>
      <c r="K3" s="1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25">
      <c r="B4" s="1" t="s">
        <v>9</v>
      </c>
      <c r="D4" s="42"/>
      <c r="E4" s="2">
        <v>1</v>
      </c>
      <c r="F4" s="2">
        <v>2</v>
      </c>
      <c r="G4" s="2">
        <v>4</v>
      </c>
      <c r="H4" s="2">
        <v>8</v>
      </c>
      <c r="I4" s="2">
        <v>16</v>
      </c>
      <c r="J4" s="14">
        <v>32</v>
      </c>
      <c r="K4" s="13"/>
      <c r="M4" s="3"/>
      <c r="N4" s="3"/>
      <c r="O4" s="4">
        <v>1</v>
      </c>
      <c r="P4" s="4">
        <v>2</v>
      </c>
      <c r="Q4" s="4">
        <v>4</v>
      </c>
      <c r="R4" s="4">
        <v>8</v>
      </c>
      <c r="S4" s="4">
        <v>16</v>
      </c>
      <c r="T4" s="4">
        <v>32</v>
      </c>
      <c r="U4" s="4">
        <v>64</v>
      </c>
      <c r="V4" s="4">
        <v>128</v>
      </c>
      <c r="W4" s="3"/>
      <c r="X4" s="3"/>
      <c r="Y4" s="3"/>
      <c r="Z4" s="3"/>
    </row>
    <row r="5" spans="2:26" x14ac:dyDescent="0.25">
      <c r="B5" s="1" t="s">
        <v>4</v>
      </c>
      <c r="D5" s="2">
        <v>1</v>
      </c>
      <c r="E5" s="5">
        <f t="shared" ref="E5:E12" si="0">J16</f>
        <v>66.485016000000002</v>
      </c>
      <c r="F5" s="5">
        <f t="shared" ref="F5:F12" si="1">J26</f>
        <v>239.02080000000001</v>
      </c>
      <c r="G5" s="5">
        <f t="shared" ref="G5:G12" si="2">J36</f>
        <v>355.07852000000003</v>
      </c>
      <c r="H5" s="5">
        <f t="shared" ref="H5:H12" si="3">J46</f>
        <v>825.94886000000008</v>
      </c>
      <c r="I5" s="5">
        <f t="shared" ref="I5:I12" si="4">J56</f>
        <v>3754.1770000000006</v>
      </c>
      <c r="J5" s="15">
        <f t="shared" ref="J5:J12" si="5">J66</f>
        <v>4023.3271999999997</v>
      </c>
      <c r="K5" s="16"/>
      <c r="M5" s="37">
        <v>1</v>
      </c>
      <c r="N5" s="6" t="s">
        <v>5</v>
      </c>
      <c r="O5" s="7">
        <f>$E5/E5</f>
        <v>1</v>
      </c>
      <c r="P5" s="7">
        <f>$E5/E6</f>
        <v>2.3806581392922261</v>
      </c>
      <c r="Q5" s="7">
        <f>$E5/E7</f>
        <v>2.0556521500381755</v>
      </c>
      <c r="R5" s="7">
        <f>$E5/E8</f>
        <v>2.2818024879654986</v>
      </c>
      <c r="S5" s="7">
        <f>$E5/E9</f>
        <v>3.5601209150319795</v>
      </c>
      <c r="T5" s="7">
        <f>$E5/E10</f>
        <v>5.9430709628514578</v>
      </c>
      <c r="U5" s="7">
        <f>$E5/E11</f>
        <v>9.5788753669680187</v>
      </c>
      <c r="V5" s="8">
        <f>$E5/E12</f>
        <v>13.481588799737592</v>
      </c>
    </row>
    <row r="6" spans="2:26" x14ac:dyDescent="0.25">
      <c r="D6" s="2">
        <v>2</v>
      </c>
      <c r="E6" s="5">
        <f t="shared" si="0"/>
        <v>27.927157999999999</v>
      </c>
      <c r="F6" s="5">
        <f t="shared" si="1"/>
        <v>199.41909999999999</v>
      </c>
      <c r="G6" s="5">
        <f t="shared" si="2"/>
        <v>230.35860000000002</v>
      </c>
      <c r="H6" s="5">
        <f t="shared" si="3"/>
        <v>523.26504</v>
      </c>
      <c r="I6" s="5">
        <f t="shared" si="4"/>
        <v>2436.9859999999999</v>
      </c>
      <c r="J6" s="15">
        <f t="shared" si="5"/>
        <v>3465.0824000000002</v>
      </c>
      <c r="K6" s="16"/>
      <c r="M6" s="38"/>
      <c r="N6" s="9" t="s">
        <v>6</v>
      </c>
      <c r="O6" s="10">
        <f t="shared" ref="O6:V6" si="6">O5/O$4</f>
        <v>1</v>
      </c>
      <c r="P6" s="10">
        <f t="shared" si="6"/>
        <v>1.1903290696461131</v>
      </c>
      <c r="Q6" s="10">
        <f t="shared" si="6"/>
        <v>0.51391303750954387</v>
      </c>
      <c r="R6" s="10">
        <f t="shared" si="6"/>
        <v>0.28522531099568732</v>
      </c>
      <c r="S6" s="10">
        <f t="shared" si="6"/>
        <v>0.22250755718949872</v>
      </c>
      <c r="T6" s="10">
        <f t="shared" si="6"/>
        <v>0.18572096758910805</v>
      </c>
      <c r="U6" s="10">
        <f t="shared" si="6"/>
        <v>0.14966992760887529</v>
      </c>
      <c r="V6" s="11">
        <f t="shared" si="6"/>
        <v>0.10532491249794994</v>
      </c>
    </row>
    <row r="7" spans="2:26" x14ac:dyDescent="0.25">
      <c r="D7" s="2">
        <v>4</v>
      </c>
      <c r="E7" s="5">
        <f t="shared" si="0"/>
        <v>32.342542000000002</v>
      </c>
      <c r="F7" s="5">
        <f t="shared" si="1"/>
        <v>85.005262000000002</v>
      </c>
      <c r="G7" s="5">
        <f t="shared" si="2"/>
        <v>156.66695999999999</v>
      </c>
      <c r="H7" s="5">
        <f t="shared" si="3"/>
        <v>420.83908000000002</v>
      </c>
      <c r="I7" s="5">
        <f t="shared" si="4"/>
        <v>2117.6364000000003</v>
      </c>
      <c r="J7" s="15">
        <f t="shared" si="5"/>
        <v>2884.1554000000001</v>
      </c>
      <c r="K7" s="16"/>
      <c r="M7" s="37">
        <v>2</v>
      </c>
      <c r="N7" s="6" t="s">
        <v>5</v>
      </c>
      <c r="O7" s="7">
        <f>$F5/F5</f>
        <v>1</v>
      </c>
      <c r="P7" s="7">
        <f>$F5/F6</f>
        <v>1.1985852909776447</v>
      </c>
      <c r="Q7" s="7">
        <f>$F5/F7</f>
        <v>2.8118353426167899</v>
      </c>
      <c r="R7" s="7">
        <f>$F5/F8</f>
        <v>3.5827770419317515</v>
      </c>
      <c r="S7" s="7">
        <f>$F5/F9</f>
        <v>5.9197788004361076</v>
      </c>
      <c r="T7" s="7">
        <f>$F5/F10</f>
        <v>10.507283551430612</v>
      </c>
      <c r="U7" s="7">
        <f>$F5/F11</f>
        <v>11.646140546646627</v>
      </c>
      <c r="V7" s="8">
        <f>$F5/F12</f>
        <v>20.128346368489453</v>
      </c>
    </row>
    <row r="8" spans="2:26" x14ac:dyDescent="0.25">
      <c r="D8" s="2">
        <v>8</v>
      </c>
      <c r="E8" s="5">
        <f t="shared" si="0"/>
        <v>29.137059999999998</v>
      </c>
      <c r="F8" s="5">
        <f t="shared" si="1"/>
        <v>66.713836000000001</v>
      </c>
      <c r="G8" s="5">
        <f t="shared" si="2"/>
        <v>81.811222000000001</v>
      </c>
      <c r="H8" s="5">
        <f t="shared" si="3"/>
        <v>325.62464</v>
      </c>
      <c r="I8" s="5">
        <f t="shared" si="4"/>
        <v>1179.4648200000001</v>
      </c>
      <c r="J8" s="15">
        <f t="shared" si="5"/>
        <v>2247.4746</v>
      </c>
      <c r="K8" s="16"/>
      <c r="M8" s="38"/>
      <c r="N8" s="9" t="s">
        <v>6</v>
      </c>
      <c r="O8" s="10">
        <f t="shared" ref="O8:V8" si="7">O7/O$4</f>
        <v>1</v>
      </c>
      <c r="P8" s="10">
        <f t="shared" si="7"/>
        <v>0.59929264548882233</v>
      </c>
      <c r="Q8" s="10">
        <f t="shared" si="7"/>
        <v>0.70295883565419748</v>
      </c>
      <c r="R8" s="10">
        <f t="shared" si="7"/>
        <v>0.44784713024146894</v>
      </c>
      <c r="S8" s="10">
        <f t="shared" si="7"/>
        <v>0.36998617502725673</v>
      </c>
      <c r="T8" s="10">
        <f t="shared" si="7"/>
        <v>0.32835261098220664</v>
      </c>
      <c r="U8" s="10">
        <f t="shared" si="7"/>
        <v>0.18197094604135355</v>
      </c>
      <c r="V8" s="11">
        <f t="shared" si="7"/>
        <v>0.15725270600382385</v>
      </c>
    </row>
    <row r="9" spans="2:26" x14ac:dyDescent="0.25">
      <c r="D9" s="2">
        <v>16</v>
      </c>
      <c r="E9" s="5">
        <f t="shared" si="0"/>
        <v>18.674932000000002</v>
      </c>
      <c r="F9" s="5">
        <f t="shared" si="1"/>
        <v>40.376643800000004</v>
      </c>
      <c r="G9" s="5">
        <f t="shared" si="2"/>
        <v>66.852140000000006</v>
      </c>
      <c r="H9" s="5">
        <f t="shared" si="3"/>
        <v>196.01352</v>
      </c>
      <c r="I9" s="5">
        <f t="shared" si="4"/>
        <v>534.83781999999997</v>
      </c>
      <c r="J9" s="15">
        <f t="shared" si="5"/>
        <v>1183.7501999999999</v>
      </c>
      <c r="K9" s="16"/>
      <c r="M9" s="37">
        <v>4</v>
      </c>
      <c r="N9" s="6" t="s">
        <v>5</v>
      </c>
      <c r="O9" s="7">
        <f>$G5/G5</f>
        <v>1</v>
      </c>
      <c r="P9" s="7">
        <f>$G5/G6</f>
        <v>1.5414163829785386</v>
      </c>
      <c r="Q9" s="7">
        <f>$G5/G7</f>
        <v>2.2664543947236866</v>
      </c>
      <c r="R9" s="7">
        <f>$G5/G8</f>
        <v>4.3402177759916603</v>
      </c>
      <c r="S9" s="7">
        <f>$G5/G9</f>
        <v>5.3114009514130736</v>
      </c>
      <c r="T9" s="7">
        <f>$G5/G10</f>
        <v>6.7312013906202903</v>
      </c>
      <c r="U9" s="7">
        <f>$G5/G11</f>
        <v>12.353038137120132</v>
      </c>
      <c r="V9" s="8">
        <f>$G5/G12</f>
        <v>20.41812125590025</v>
      </c>
    </row>
    <row r="10" spans="2:26" x14ac:dyDescent="0.25">
      <c r="D10" s="2">
        <v>32</v>
      </c>
      <c r="E10" s="5">
        <f t="shared" si="0"/>
        <v>11.18698</v>
      </c>
      <c r="F10" s="5">
        <f t="shared" si="1"/>
        <v>22.748106</v>
      </c>
      <c r="G10" s="5">
        <f t="shared" si="2"/>
        <v>52.751135999999995</v>
      </c>
      <c r="H10" s="5">
        <f t="shared" si="3"/>
        <v>123.57249999999999</v>
      </c>
      <c r="I10" s="5">
        <f t="shared" si="4"/>
        <v>318.49593999999996</v>
      </c>
      <c r="J10" s="15">
        <f t="shared" si="5"/>
        <v>597.17949999999996</v>
      </c>
      <c r="K10" s="16"/>
      <c r="M10" s="38"/>
      <c r="N10" s="9" t="s">
        <v>6</v>
      </c>
      <c r="O10" s="10">
        <f t="shared" ref="O10:V10" si="8">O9/O$4</f>
        <v>1</v>
      </c>
      <c r="P10" s="10">
        <f t="shared" si="8"/>
        <v>0.77070819148926928</v>
      </c>
      <c r="Q10" s="10">
        <f t="shared" si="8"/>
        <v>0.56661359868092165</v>
      </c>
      <c r="R10" s="10">
        <f t="shared" si="8"/>
        <v>0.54252722199895753</v>
      </c>
      <c r="S10" s="10">
        <f t="shared" si="8"/>
        <v>0.3319625594633171</v>
      </c>
      <c r="T10" s="10">
        <f t="shared" si="8"/>
        <v>0.21035004345688407</v>
      </c>
      <c r="U10" s="10">
        <f t="shared" si="8"/>
        <v>0.19301622089250206</v>
      </c>
      <c r="V10" s="11">
        <f t="shared" si="8"/>
        <v>0.1595165723117207</v>
      </c>
    </row>
    <row r="11" spans="2:26" x14ac:dyDescent="0.25">
      <c r="D11" s="2">
        <v>64</v>
      </c>
      <c r="E11" s="5">
        <f t="shared" si="0"/>
        <v>6.9407955999999995</v>
      </c>
      <c r="F11" s="5">
        <f t="shared" si="1"/>
        <v>20.523606000000001</v>
      </c>
      <c r="G11" s="5">
        <f t="shared" si="2"/>
        <v>28.744225999999998</v>
      </c>
      <c r="H11" s="5">
        <f t="shared" si="3"/>
        <v>77.425408000000004</v>
      </c>
      <c r="I11" s="5">
        <f t="shared" si="4"/>
        <v>191.16615999999999</v>
      </c>
      <c r="J11" s="15">
        <f t="shared" si="5"/>
        <v>311.56057999999996</v>
      </c>
      <c r="K11" s="16"/>
      <c r="M11" s="37">
        <v>8</v>
      </c>
      <c r="N11" s="6" t="s">
        <v>5</v>
      </c>
      <c r="O11" s="7">
        <f>$H5/$H5</f>
        <v>1</v>
      </c>
      <c r="P11" s="7">
        <f>$H5/$H6</f>
        <v>1.5784522122861486</v>
      </c>
      <c r="Q11" s="7">
        <f>$H5/$H7</f>
        <v>1.962623955931089</v>
      </c>
      <c r="R11" s="7">
        <f>$H5/$H8</f>
        <v>2.536506021165966</v>
      </c>
      <c r="S11" s="7">
        <f>$H5/$H9</f>
        <v>4.2137341342576784</v>
      </c>
      <c r="T11" s="7">
        <f>$H5/$H10</f>
        <v>6.6839212607983178</v>
      </c>
      <c r="U11" s="7">
        <f>$H5/$H11</f>
        <v>10.667672038615541</v>
      </c>
      <c r="V11" s="8">
        <f>$H5/$H12</f>
        <v>18.891189161915754</v>
      </c>
    </row>
    <row r="12" spans="2:26" x14ac:dyDescent="0.25">
      <c r="D12" s="2">
        <v>128</v>
      </c>
      <c r="E12" s="5">
        <f t="shared" si="0"/>
        <v>4.9315416000000001</v>
      </c>
      <c r="F12" s="5">
        <f t="shared" si="1"/>
        <v>11.8748354</v>
      </c>
      <c r="G12" s="5">
        <f t="shared" si="2"/>
        <v>17.390362000000003</v>
      </c>
      <c r="H12" s="5">
        <f t="shared" si="3"/>
        <v>43.721379999999996</v>
      </c>
      <c r="I12" s="5">
        <f t="shared" si="4"/>
        <v>107.176126</v>
      </c>
      <c r="J12" s="15">
        <f t="shared" si="5"/>
        <v>200.46949999999998</v>
      </c>
      <c r="K12" s="16"/>
      <c r="M12" s="38"/>
      <c r="N12" s="9" t="s">
        <v>6</v>
      </c>
      <c r="O12" s="10">
        <f t="shared" ref="O12:V12" si="9">O11/O$4</f>
        <v>1</v>
      </c>
      <c r="P12" s="10">
        <f t="shared" si="9"/>
        <v>0.78922610614307431</v>
      </c>
      <c r="Q12" s="10">
        <f t="shared" si="9"/>
        <v>0.49065598898277224</v>
      </c>
      <c r="R12" s="10">
        <f t="shared" si="9"/>
        <v>0.31706325264574575</v>
      </c>
      <c r="S12" s="10">
        <f t="shared" si="9"/>
        <v>0.2633583833911049</v>
      </c>
      <c r="T12" s="10">
        <f t="shared" si="9"/>
        <v>0.20887253939994743</v>
      </c>
      <c r="U12" s="10">
        <f t="shared" si="9"/>
        <v>0.16668237560336782</v>
      </c>
      <c r="V12" s="11">
        <f t="shared" si="9"/>
        <v>0.14758741532746683</v>
      </c>
    </row>
    <row r="13" spans="2:26" x14ac:dyDescent="0.25">
      <c r="M13" s="37">
        <v>16</v>
      </c>
      <c r="N13" s="6" t="s">
        <v>5</v>
      </c>
      <c r="O13" s="7">
        <f>$I5/$I5</f>
        <v>1</v>
      </c>
      <c r="P13" s="7">
        <f>$I5/$I6</f>
        <v>1.5405000274929772</v>
      </c>
      <c r="Q13" s="7">
        <f>$I5/$I7</f>
        <v>1.7728147287230234</v>
      </c>
      <c r="R13" s="7">
        <f>$I5/$I8</f>
        <v>3.182949534688114</v>
      </c>
      <c r="S13" s="7">
        <f>$I5/$I9</f>
        <v>7.0192810972118629</v>
      </c>
      <c r="T13" s="7">
        <f>$I5/$I10</f>
        <v>11.787205199538811</v>
      </c>
      <c r="U13" s="7">
        <f>$I5/$I11</f>
        <v>19.638292676904744</v>
      </c>
      <c r="V13" s="8">
        <f>$I5/$I12</f>
        <v>35.028108778628564</v>
      </c>
    </row>
    <row r="14" spans="2:26" x14ac:dyDescent="0.25">
      <c r="M14" s="38"/>
      <c r="N14" s="9" t="s">
        <v>6</v>
      </c>
      <c r="O14" s="10">
        <f t="shared" ref="O14:V14" si="10">O13/O$4</f>
        <v>1</v>
      </c>
      <c r="P14" s="10">
        <f t="shared" si="10"/>
        <v>0.7702500137464886</v>
      </c>
      <c r="Q14" s="10">
        <f t="shared" si="10"/>
        <v>0.44320368218075584</v>
      </c>
      <c r="R14" s="10">
        <f t="shared" si="10"/>
        <v>0.39786869183601425</v>
      </c>
      <c r="S14" s="10">
        <f t="shared" si="10"/>
        <v>0.43870506857574143</v>
      </c>
      <c r="T14" s="10">
        <f t="shared" si="10"/>
        <v>0.36835016248558783</v>
      </c>
      <c r="U14" s="10">
        <f t="shared" si="10"/>
        <v>0.30684832307663662</v>
      </c>
      <c r="V14" s="11">
        <f t="shared" si="10"/>
        <v>0.27365709983303566</v>
      </c>
    </row>
    <row r="15" spans="2:26" x14ac:dyDescent="0.25">
      <c r="E15" s="1">
        <v>1</v>
      </c>
      <c r="F15" s="1">
        <v>2</v>
      </c>
      <c r="G15" s="1">
        <v>3</v>
      </c>
      <c r="H15" s="1">
        <v>4</v>
      </c>
      <c r="I15" s="1">
        <v>5</v>
      </c>
      <c r="M15" s="37">
        <v>32</v>
      </c>
      <c r="N15" s="6" t="s">
        <v>5</v>
      </c>
      <c r="O15" s="7">
        <f>$J5/$J5</f>
        <v>1</v>
      </c>
      <c r="P15" s="7">
        <f>$J5/$J6</f>
        <v>1.1611057791872423</v>
      </c>
      <c r="Q15" s="7">
        <f>$J5/$J7</f>
        <v>1.3949758740461764</v>
      </c>
      <c r="R15" s="7">
        <f>$J5/$J8</f>
        <v>1.7901546918483526</v>
      </c>
      <c r="S15" s="7">
        <f>$J5/$J9</f>
        <v>3.3987974827797283</v>
      </c>
      <c r="T15" s="7">
        <f>$J5/$J10</f>
        <v>6.737215862232377</v>
      </c>
      <c r="U15" s="7">
        <f>$J5/$J11</f>
        <v>12.913466780681947</v>
      </c>
      <c r="V15" s="8">
        <f>$J5/$J12</f>
        <v>20.069522795238179</v>
      </c>
    </row>
    <row r="16" spans="2:26" x14ac:dyDescent="0.25">
      <c r="D16" s="1">
        <v>1</v>
      </c>
      <c r="E16" s="17">
        <v>72.992660000000001</v>
      </c>
      <c r="F16" s="17">
        <v>60.460990000000002</v>
      </c>
      <c r="G16" s="17">
        <v>55.913069999999998</v>
      </c>
      <c r="H16" s="17">
        <v>75.171279999999996</v>
      </c>
      <c r="I16" s="17">
        <v>67.887079999999997</v>
      </c>
      <c r="J16" s="17">
        <f t="shared" ref="J16:J23" si="11">AVERAGE(E16:I16)</f>
        <v>66.485016000000002</v>
      </c>
      <c r="M16" s="38"/>
      <c r="N16" s="9" t="s">
        <v>6</v>
      </c>
      <c r="O16" s="10">
        <f t="shared" ref="O16:V16" si="12">O15/O$4</f>
        <v>1</v>
      </c>
      <c r="P16" s="10">
        <f t="shared" si="12"/>
        <v>0.58055288959362117</v>
      </c>
      <c r="Q16" s="10">
        <f t="shared" si="12"/>
        <v>0.3487439685115441</v>
      </c>
      <c r="R16" s="10">
        <f t="shared" si="12"/>
        <v>0.22376933648104408</v>
      </c>
      <c r="S16" s="10">
        <f t="shared" si="12"/>
        <v>0.21242484267373302</v>
      </c>
      <c r="T16" s="10">
        <f t="shared" si="12"/>
        <v>0.21053799569476178</v>
      </c>
      <c r="U16" s="10">
        <f t="shared" si="12"/>
        <v>0.20177291844815542</v>
      </c>
      <c r="V16" s="11">
        <f t="shared" si="12"/>
        <v>0.15679314683779827</v>
      </c>
    </row>
    <row r="17" spans="4:22" x14ac:dyDescent="0.25">
      <c r="D17" s="1">
        <v>2</v>
      </c>
      <c r="E17" s="17">
        <v>28.025300000000001</v>
      </c>
      <c r="F17" s="17">
        <v>31.272099999999998</v>
      </c>
      <c r="G17" s="17">
        <v>16.409030000000001</v>
      </c>
      <c r="H17" s="17">
        <v>28.814589999999999</v>
      </c>
      <c r="I17" s="17">
        <v>35.11477</v>
      </c>
      <c r="J17" s="17">
        <f t="shared" si="11"/>
        <v>27.927157999999999</v>
      </c>
      <c r="M17" s="49"/>
      <c r="N17" s="1"/>
      <c r="O17" s="1"/>
      <c r="P17" s="1"/>
      <c r="Q17" s="1"/>
      <c r="R17" s="1"/>
      <c r="S17" s="1"/>
      <c r="T17" s="1"/>
      <c r="U17" s="1"/>
      <c r="V17" s="1"/>
    </row>
    <row r="18" spans="4:22" x14ac:dyDescent="0.25">
      <c r="D18" s="1">
        <v>4</v>
      </c>
      <c r="E18" s="17">
        <v>37.104370000000003</v>
      </c>
      <c r="F18" s="17">
        <v>31.172619999999998</v>
      </c>
      <c r="G18" s="17">
        <v>29.287030000000001</v>
      </c>
      <c r="H18" s="17">
        <v>28.905200000000001</v>
      </c>
      <c r="I18" s="17">
        <v>35.243490000000001</v>
      </c>
      <c r="J18" s="17">
        <f t="shared" si="11"/>
        <v>32.342542000000002</v>
      </c>
      <c r="M18" s="40"/>
      <c r="N18" s="1"/>
      <c r="O18" s="1"/>
      <c r="P18" s="1"/>
      <c r="Q18" s="1"/>
      <c r="R18" s="1"/>
      <c r="S18" s="1"/>
      <c r="T18" s="1"/>
      <c r="U18" s="1"/>
      <c r="V18" s="1"/>
    </row>
    <row r="19" spans="4:22" x14ac:dyDescent="0.25">
      <c r="D19" s="1">
        <v>8</v>
      </c>
      <c r="E19" s="17">
        <v>30.494589999999999</v>
      </c>
      <c r="F19" s="17">
        <v>28.599640000000001</v>
      </c>
      <c r="G19" s="17">
        <v>24.890409999999999</v>
      </c>
      <c r="H19" s="17">
        <v>31.99999</v>
      </c>
      <c r="I19" s="17">
        <v>29.700669999999999</v>
      </c>
      <c r="J19" s="17">
        <f t="shared" si="11"/>
        <v>29.137059999999998</v>
      </c>
      <c r="M19" s="49" t="s">
        <v>7</v>
      </c>
      <c r="O19" s="1">
        <v>1</v>
      </c>
      <c r="P19" s="1">
        <v>2</v>
      </c>
      <c r="Q19" s="1">
        <v>4</v>
      </c>
      <c r="R19" s="1">
        <v>8</v>
      </c>
      <c r="S19" s="1">
        <v>16</v>
      </c>
      <c r="T19" s="1">
        <v>32</v>
      </c>
      <c r="U19" s="1">
        <v>64</v>
      </c>
      <c r="V19" s="1">
        <v>128</v>
      </c>
    </row>
    <row r="20" spans="4:22" x14ac:dyDescent="0.25">
      <c r="D20" s="1">
        <v>16</v>
      </c>
      <c r="E20" s="17">
        <v>18.298200000000001</v>
      </c>
      <c r="F20" s="17">
        <v>20.940860000000001</v>
      </c>
      <c r="G20" s="17">
        <v>16.163209999999999</v>
      </c>
      <c r="H20" s="17">
        <v>19.112300000000001</v>
      </c>
      <c r="I20" s="17">
        <v>18.86009</v>
      </c>
      <c r="J20" s="17">
        <f t="shared" si="11"/>
        <v>18.674932000000002</v>
      </c>
      <c r="M20" s="40"/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</row>
    <row r="21" spans="4:22" ht="15.75" customHeight="1" x14ac:dyDescent="0.25">
      <c r="D21" s="1">
        <v>32</v>
      </c>
      <c r="E21" s="17">
        <v>11.658530000000001</v>
      </c>
      <c r="F21" s="17">
        <v>10.56737</v>
      </c>
      <c r="G21" s="17">
        <v>10.44448</v>
      </c>
      <c r="H21" s="17">
        <v>11.420959999999999</v>
      </c>
      <c r="I21" s="17">
        <v>11.84356</v>
      </c>
      <c r="J21" s="17">
        <f t="shared" si="11"/>
        <v>11.18698</v>
      </c>
    </row>
    <row r="22" spans="4:22" ht="15.75" customHeight="1" x14ac:dyDescent="0.25">
      <c r="D22" s="1">
        <v>64</v>
      </c>
      <c r="E22" s="17">
        <v>7.2452389999999998</v>
      </c>
      <c r="F22" s="17">
        <v>6.6147650000000002</v>
      </c>
      <c r="G22" s="17">
        <v>6.3615529999999998</v>
      </c>
      <c r="H22" s="17">
        <v>7.3006549999999999</v>
      </c>
      <c r="I22" s="17">
        <v>7.1817659999999997</v>
      </c>
      <c r="J22" s="17">
        <f t="shared" si="11"/>
        <v>6.9407955999999995</v>
      </c>
    </row>
    <row r="23" spans="4:22" ht="15.75" customHeight="1" x14ac:dyDescent="0.25">
      <c r="D23" s="1">
        <v>128</v>
      </c>
      <c r="E23" s="17">
        <v>4.92408</v>
      </c>
      <c r="F23" s="17">
        <v>4.8634969999999997</v>
      </c>
      <c r="G23" s="17">
        <v>4.8392980000000003</v>
      </c>
      <c r="H23" s="17">
        <v>4.9535299999999998</v>
      </c>
      <c r="I23" s="17">
        <v>5.0773029999999997</v>
      </c>
      <c r="J23" s="17">
        <f t="shared" si="11"/>
        <v>4.9315416000000001</v>
      </c>
    </row>
    <row r="24" spans="4:22" ht="15.75" customHeight="1" x14ac:dyDescent="0.2"/>
    <row r="25" spans="4:22" ht="15.75" customHeight="1" x14ac:dyDescent="0.25">
      <c r="E25" s="1">
        <v>1</v>
      </c>
      <c r="F25" s="1">
        <v>2</v>
      </c>
      <c r="G25" s="1">
        <v>3</v>
      </c>
      <c r="H25" s="1">
        <v>4</v>
      </c>
      <c r="I25" s="1">
        <v>5</v>
      </c>
    </row>
    <row r="26" spans="4:22" ht="15.75" customHeight="1" x14ac:dyDescent="0.25">
      <c r="D26" s="1">
        <v>1</v>
      </c>
      <c r="E26" s="17">
        <v>220.196</v>
      </c>
      <c r="F26" s="17">
        <v>244.00309999999999</v>
      </c>
      <c r="G26" s="17">
        <v>258.95920000000001</v>
      </c>
      <c r="H26" s="17">
        <v>245.18299999999999</v>
      </c>
      <c r="I26" s="17">
        <v>226.7627</v>
      </c>
      <c r="J26" s="17">
        <f t="shared" ref="J26:J33" si="13">AVERAGE(E26:I26)</f>
        <v>239.02080000000001</v>
      </c>
    </row>
    <row r="27" spans="4:22" ht="15.75" customHeight="1" x14ac:dyDescent="0.25">
      <c r="D27" s="1">
        <v>2</v>
      </c>
      <c r="E27" s="17">
        <v>153.3956</v>
      </c>
      <c r="F27" s="17">
        <v>160.9008</v>
      </c>
      <c r="G27" s="17">
        <v>352.7756</v>
      </c>
      <c r="H27" s="17">
        <v>171.9735</v>
      </c>
      <c r="I27" s="17">
        <v>158.05000000000001</v>
      </c>
      <c r="J27" s="17">
        <f t="shared" si="13"/>
        <v>199.41909999999999</v>
      </c>
    </row>
    <row r="28" spans="4:22" ht="15.75" customHeight="1" x14ac:dyDescent="0.25">
      <c r="D28" s="1">
        <v>4</v>
      </c>
      <c r="E28" s="17">
        <v>90.082759999999993</v>
      </c>
      <c r="F28" s="17">
        <v>85.800820000000002</v>
      </c>
      <c r="G28" s="17">
        <v>77.827200000000005</v>
      </c>
      <c r="H28" s="17">
        <v>90.855320000000006</v>
      </c>
      <c r="I28" s="17">
        <v>80.460210000000004</v>
      </c>
      <c r="J28" s="17">
        <f t="shared" si="13"/>
        <v>85.005262000000002</v>
      </c>
    </row>
    <row r="29" spans="4:22" ht="15.75" customHeight="1" x14ac:dyDescent="0.25">
      <c r="D29" s="1">
        <v>8</v>
      </c>
      <c r="E29" s="17">
        <v>60.902509999999999</v>
      </c>
      <c r="F29" s="17">
        <v>64.094059999999999</v>
      </c>
      <c r="G29" s="17">
        <v>67.959320000000005</v>
      </c>
      <c r="H29" s="17">
        <v>70.330010000000001</v>
      </c>
      <c r="I29" s="17">
        <v>70.283280000000005</v>
      </c>
      <c r="J29" s="17">
        <f t="shared" si="13"/>
        <v>66.713836000000001</v>
      </c>
    </row>
    <row r="30" spans="4:22" ht="15.75" customHeight="1" x14ac:dyDescent="0.25">
      <c r="D30" s="1">
        <v>16</v>
      </c>
      <c r="E30" s="17">
        <v>42.488370000000003</v>
      </c>
      <c r="F30" s="17">
        <v>53.982390000000002</v>
      </c>
      <c r="G30" s="17">
        <v>53.297440000000002</v>
      </c>
      <c r="H30" s="17">
        <v>47.382989999999999</v>
      </c>
      <c r="I30" s="17">
        <v>4.7320289999999998</v>
      </c>
      <c r="J30" s="17">
        <f t="shared" si="13"/>
        <v>40.376643800000004</v>
      </c>
    </row>
    <row r="31" spans="4:22" ht="15.75" customHeight="1" x14ac:dyDescent="0.25">
      <c r="D31" s="1">
        <v>32</v>
      </c>
      <c r="E31" s="17">
        <v>23.649170000000002</v>
      </c>
      <c r="F31" s="17">
        <v>32.407719999999998</v>
      </c>
      <c r="G31" s="17">
        <v>3.5580099999999999</v>
      </c>
      <c r="H31" s="17">
        <v>27.146270000000001</v>
      </c>
      <c r="I31" s="17">
        <v>26.97936</v>
      </c>
      <c r="J31" s="17">
        <f t="shared" si="13"/>
        <v>22.748106</v>
      </c>
    </row>
    <row r="32" spans="4:22" ht="15.75" customHeight="1" x14ac:dyDescent="0.25">
      <c r="D32" s="1">
        <v>64</v>
      </c>
      <c r="E32" s="17">
        <v>17.469760000000001</v>
      </c>
      <c r="F32" s="17">
        <v>34.559170000000002</v>
      </c>
      <c r="G32" s="17">
        <v>17.23976</v>
      </c>
      <c r="H32" s="17">
        <v>17.23312</v>
      </c>
      <c r="I32" s="17">
        <v>16.116219999999998</v>
      </c>
      <c r="J32" s="17">
        <f t="shared" si="13"/>
        <v>20.523606000000001</v>
      </c>
    </row>
    <row r="33" spans="2:10" ht="15.75" customHeight="1" x14ac:dyDescent="0.25">
      <c r="D33" s="1">
        <v>128</v>
      </c>
      <c r="E33" s="17">
        <v>9.8772789999999997</v>
      </c>
      <c r="F33" s="17">
        <v>20.380690000000001</v>
      </c>
      <c r="G33" s="17">
        <v>9.8844309999999993</v>
      </c>
      <c r="H33" s="17">
        <v>9.8700740000000007</v>
      </c>
      <c r="I33" s="17">
        <v>9.3617030000000003</v>
      </c>
      <c r="J33" s="17">
        <f t="shared" si="13"/>
        <v>11.8748354</v>
      </c>
    </row>
    <row r="34" spans="2:10" ht="15.75" customHeight="1" x14ac:dyDescent="0.2"/>
    <row r="35" spans="2:10" ht="15.75" customHeight="1" x14ac:dyDescent="0.25">
      <c r="E35" s="1">
        <v>1</v>
      </c>
      <c r="F35" s="1">
        <v>2</v>
      </c>
      <c r="G35" s="1">
        <v>3</v>
      </c>
      <c r="H35" s="1">
        <v>4</v>
      </c>
      <c r="I35" s="1">
        <v>5</v>
      </c>
    </row>
    <row r="36" spans="2:10" ht="15.75" customHeight="1" x14ac:dyDescent="0.25">
      <c r="D36" s="1">
        <v>1</v>
      </c>
      <c r="E36" s="17">
        <v>326.34280000000001</v>
      </c>
      <c r="F36" s="17">
        <v>384.78969999999998</v>
      </c>
      <c r="G36" s="17">
        <v>372.12990000000002</v>
      </c>
      <c r="H36" s="17">
        <v>355.12049999999999</v>
      </c>
      <c r="I36" s="17">
        <v>337.00970000000001</v>
      </c>
      <c r="J36" s="17">
        <f t="shared" ref="J36:J43" si="14">AVERAGE(E36:I36)</f>
        <v>355.07852000000003</v>
      </c>
    </row>
    <row r="37" spans="2:10" ht="15.75" customHeight="1" x14ac:dyDescent="0.25">
      <c r="D37" s="1">
        <v>2</v>
      </c>
      <c r="E37" s="17">
        <v>220.12950000000001</v>
      </c>
      <c r="F37" s="17">
        <v>234.47630000000001</v>
      </c>
      <c r="G37" s="17">
        <v>243.8372</v>
      </c>
      <c r="H37" s="17">
        <v>226.76609999999999</v>
      </c>
      <c r="I37" s="17">
        <v>226.5839</v>
      </c>
      <c r="J37" s="17">
        <f t="shared" si="14"/>
        <v>230.35860000000002</v>
      </c>
    </row>
    <row r="38" spans="2:10" ht="15.75" customHeight="1" x14ac:dyDescent="0.25">
      <c r="D38" s="1">
        <v>4</v>
      </c>
      <c r="E38" s="17">
        <v>153.00729999999999</v>
      </c>
      <c r="F38" s="17">
        <v>149.16800000000001</v>
      </c>
      <c r="G38" s="17">
        <v>158.29859999999999</v>
      </c>
      <c r="H38" s="17">
        <v>158.2473</v>
      </c>
      <c r="I38" s="17">
        <v>164.61359999999999</v>
      </c>
      <c r="J38" s="17">
        <f t="shared" si="14"/>
        <v>156.66695999999999</v>
      </c>
    </row>
    <row r="39" spans="2:10" ht="15.75" customHeight="1" x14ac:dyDescent="0.25">
      <c r="D39" s="1">
        <v>8</v>
      </c>
      <c r="E39" s="17">
        <v>87.882999999999996</v>
      </c>
      <c r="F39" s="17">
        <v>77.795779999999993</v>
      </c>
      <c r="G39" s="17">
        <v>80.785719999999998</v>
      </c>
      <c r="H39" s="17">
        <v>80.495069999999998</v>
      </c>
      <c r="I39" s="17">
        <v>82.096540000000005</v>
      </c>
      <c r="J39" s="17">
        <f t="shared" si="14"/>
        <v>81.811222000000001</v>
      </c>
    </row>
    <row r="40" spans="2:10" ht="15.75" customHeight="1" x14ac:dyDescent="0.25">
      <c r="D40" s="1">
        <v>16</v>
      </c>
      <c r="E40" s="17">
        <v>63.05509</v>
      </c>
      <c r="F40" s="17">
        <v>67.253749999999997</v>
      </c>
      <c r="G40" s="17">
        <v>69.985820000000004</v>
      </c>
      <c r="H40" s="17">
        <v>71.237549999999999</v>
      </c>
      <c r="I40" s="17">
        <v>62.728490000000001</v>
      </c>
      <c r="J40" s="17">
        <f t="shared" si="14"/>
        <v>66.852140000000006</v>
      </c>
    </row>
    <row r="41" spans="2:10" ht="15.75" customHeight="1" x14ac:dyDescent="0.25">
      <c r="D41" s="1">
        <v>32</v>
      </c>
      <c r="E41" s="17">
        <v>48.919719999999998</v>
      </c>
      <c r="F41" s="17">
        <v>53.237209999999997</v>
      </c>
      <c r="G41" s="17">
        <v>55.198799999999999</v>
      </c>
      <c r="H41" s="17">
        <v>53.258609999999997</v>
      </c>
      <c r="I41" s="17">
        <v>53.14134</v>
      </c>
      <c r="J41" s="17">
        <f t="shared" si="14"/>
        <v>52.751135999999995</v>
      </c>
    </row>
    <row r="42" spans="2:10" ht="15.75" customHeight="1" x14ac:dyDescent="0.25">
      <c r="D42" s="1">
        <v>64</v>
      </c>
      <c r="E42" s="17">
        <v>28.397269999999999</v>
      </c>
      <c r="F42" s="17">
        <v>25.499009999999998</v>
      </c>
      <c r="G42" s="17">
        <v>27.930959999999999</v>
      </c>
      <c r="H42" s="17">
        <v>31.549489999999999</v>
      </c>
      <c r="I42" s="17">
        <v>30.3444</v>
      </c>
      <c r="J42" s="17">
        <f t="shared" si="14"/>
        <v>28.744225999999998</v>
      </c>
    </row>
    <row r="43" spans="2:10" ht="15.75" customHeight="1" x14ac:dyDescent="0.25">
      <c r="D43" s="1">
        <v>128</v>
      </c>
      <c r="E43" s="17">
        <v>18.33633</v>
      </c>
      <c r="F43" s="17">
        <v>16.6511</v>
      </c>
      <c r="G43" s="17">
        <v>17.574349999999999</v>
      </c>
      <c r="H43" s="17">
        <v>16.67624</v>
      </c>
      <c r="I43" s="17">
        <v>17.713789999999999</v>
      </c>
      <c r="J43" s="17">
        <f t="shared" si="14"/>
        <v>17.390362000000003</v>
      </c>
    </row>
    <row r="44" spans="2:10" ht="15.75" customHeight="1" x14ac:dyDescent="0.2"/>
    <row r="45" spans="2:10" ht="15.75" customHeight="1" x14ac:dyDescent="0.25">
      <c r="E45" s="1">
        <v>1</v>
      </c>
      <c r="F45" s="1">
        <v>2</v>
      </c>
      <c r="G45" s="1">
        <v>3</v>
      </c>
      <c r="H45" s="1">
        <v>4</v>
      </c>
      <c r="I45" s="1">
        <v>5</v>
      </c>
    </row>
    <row r="46" spans="2:10" ht="15.75" customHeight="1" x14ac:dyDescent="0.25">
      <c r="B46" s="1"/>
      <c r="C46" s="1"/>
      <c r="D46" s="1">
        <v>1</v>
      </c>
      <c r="E46" s="17">
        <v>743.02670000000001</v>
      </c>
      <c r="F46" s="17">
        <v>759.22969999999998</v>
      </c>
      <c r="G46" s="17">
        <v>906.61519999999996</v>
      </c>
      <c r="H46" s="17">
        <v>937.60069999999996</v>
      </c>
      <c r="I46" s="17">
        <v>783.27200000000005</v>
      </c>
      <c r="J46" s="17">
        <f t="shared" ref="J46:J53" si="15">AVERAGE(E46:I46)</f>
        <v>825.94886000000008</v>
      </c>
    </row>
    <row r="47" spans="2:10" ht="15.75" customHeight="1" x14ac:dyDescent="0.25">
      <c r="B47" s="1"/>
      <c r="C47" s="1"/>
      <c r="D47" s="1">
        <v>2</v>
      </c>
      <c r="E47" s="17">
        <v>512.40200000000004</v>
      </c>
      <c r="F47" s="17">
        <v>463.67590000000001</v>
      </c>
      <c r="G47" s="17">
        <v>552.80169999999998</v>
      </c>
      <c r="H47" s="17">
        <v>554.90200000000004</v>
      </c>
      <c r="I47" s="17">
        <v>532.54359999999997</v>
      </c>
      <c r="J47" s="17">
        <f t="shared" si="15"/>
        <v>523.26504</v>
      </c>
    </row>
    <row r="48" spans="2:10" ht="15.75" customHeight="1" x14ac:dyDescent="0.25">
      <c r="B48" s="1"/>
      <c r="C48" s="1"/>
      <c r="D48" s="1">
        <v>4</v>
      </c>
      <c r="E48" s="17">
        <v>402.89170000000001</v>
      </c>
      <c r="F48" s="17">
        <v>368.08819999999997</v>
      </c>
      <c r="G48" s="17">
        <v>371.43020000000001</v>
      </c>
      <c r="H48" s="17">
        <v>389.46069999999997</v>
      </c>
      <c r="I48" s="17">
        <v>572.32460000000003</v>
      </c>
      <c r="J48" s="17">
        <f t="shared" si="15"/>
        <v>420.83908000000002</v>
      </c>
    </row>
    <row r="49" spans="2:10" ht="15.75" customHeight="1" x14ac:dyDescent="0.25">
      <c r="B49" s="1"/>
      <c r="C49" s="1"/>
      <c r="D49" s="1">
        <v>8</v>
      </c>
      <c r="E49" s="17">
        <v>300.24189999999999</v>
      </c>
      <c r="F49" s="17">
        <v>287.38560000000001</v>
      </c>
      <c r="G49" s="17">
        <v>386.51549999999997</v>
      </c>
      <c r="H49" s="17">
        <v>303.23059999999998</v>
      </c>
      <c r="I49" s="17">
        <v>350.74959999999999</v>
      </c>
      <c r="J49" s="17">
        <f t="shared" si="15"/>
        <v>325.62464</v>
      </c>
    </row>
    <row r="50" spans="2:10" ht="15.75" customHeight="1" x14ac:dyDescent="0.25">
      <c r="B50" s="1"/>
      <c r="C50" s="1"/>
      <c r="D50" s="1">
        <v>16</v>
      </c>
      <c r="E50" s="17">
        <v>179.41290000000001</v>
      </c>
      <c r="F50" s="17">
        <v>226.93510000000001</v>
      </c>
      <c r="G50" s="17">
        <v>226.9427</v>
      </c>
      <c r="H50" s="17">
        <v>170.37970000000001</v>
      </c>
      <c r="I50" s="17">
        <v>176.3972</v>
      </c>
      <c r="J50" s="17">
        <f t="shared" si="15"/>
        <v>196.01352</v>
      </c>
    </row>
    <row r="51" spans="2:10" ht="15.75" customHeight="1" x14ac:dyDescent="0.25">
      <c r="B51" s="1"/>
      <c r="C51" s="1"/>
      <c r="D51" s="1">
        <v>32</v>
      </c>
      <c r="E51" s="17">
        <v>120.81789999999999</v>
      </c>
      <c r="F51" s="17">
        <v>135.46690000000001</v>
      </c>
      <c r="G51" s="17">
        <v>118.02630000000001</v>
      </c>
      <c r="H51" s="17">
        <v>121.7715</v>
      </c>
      <c r="I51" s="17">
        <v>121.7799</v>
      </c>
      <c r="J51" s="17">
        <f t="shared" si="15"/>
        <v>123.57249999999999</v>
      </c>
    </row>
    <row r="52" spans="2:10" ht="15.75" customHeight="1" x14ac:dyDescent="0.25">
      <c r="B52" s="1"/>
      <c r="C52" s="1"/>
      <c r="D52" s="1">
        <v>64</v>
      </c>
      <c r="E52" s="17">
        <v>82.257419999999996</v>
      </c>
      <c r="F52" s="17">
        <v>90.669759999999997</v>
      </c>
      <c r="G52" s="17">
        <v>65.377949999999998</v>
      </c>
      <c r="H52" s="17">
        <v>77.878450000000001</v>
      </c>
      <c r="I52" s="17">
        <v>70.943460000000002</v>
      </c>
      <c r="J52" s="17">
        <f t="shared" si="15"/>
        <v>77.425408000000004</v>
      </c>
    </row>
    <row r="53" spans="2:10" ht="15.75" customHeight="1" x14ac:dyDescent="0.25">
      <c r="B53" s="1"/>
      <c r="C53" s="1"/>
      <c r="D53" s="1">
        <v>128</v>
      </c>
      <c r="E53" s="17">
        <v>41.241540000000001</v>
      </c>
      <c r="F53" s="17">
        <v>44.385849999999998</v>
      </c>
      <c r="G53" s="17">
        <v>44.190890000000003</v>
      </c>
      <c r="H53" s="17">
        <v>45.355629999999998</v>
      </c>
      <c r="I53" s="17">
        <v>43.432989999999997</v>
      </c>
      <c r="J53" s="17">
        <f t="shared" si="15"/>
        <v>43.721379999999996</v>
      </c>
    </row>
    <row r="54" spans="2:10" ht="15.75" customHeight="1" x14ac:dyDescent="0.2"/>
    <row r="55" spans="2:10" ht="15.75" customHeight="1" x14ac:dyDescent="0.25">
      <c r="E55" s="1">
        <v>1</v>
      </c>
      <c r="F55" s="1">
        <v>2</v>
      </c>
      <c r="G55" s="1">
        <v>3</v>
      </c>
      <c r="H55" s="1">
        <v>4</v>
      </c>
      <c r="I55" s="1">
        <v>5</v>
      </c>
    </row>
    <row r="56" spans="2:10" ht="15.75" customHeight="1" x14ac:dyDescent="0.25">
      <c r="B56" s="1"/>
      <c r="C56" s="1"/>
      <c r="D56" s="1">
        <v>1</v>
      </c>
      <c r="E56" s="17">
        <v>3297.1370000000002</v>
      </c>
      <c r="F56" s="17">
        <v>3615.9650000000001</v>
      </c>
      <c r="G56" s="17">
        <v>3937.4630000000002</v>
      </c>
      <c r="H56" s="17">
        <v>3802.991</v>
      </c>
      <c r="I56" s="17">
        <v>4117.3289999999997</v>
      </c>
      <c r="J56" s="17">
        <f t="shared" ref="J56:J63" si="16">AVERAGE(E56:I56)</f>
        <v>3754.1770000000006</v>
      </c>
    </row>
    <row r="57" spans="2:10" ht="15.75" customHeight="1" x14ac:dyDescent="0.25">
      <c r="B57" s="1"/>
      <c r="C57" s="1"/>
      <c r="D57" s="1">
        <v>2</v>
      </c>
      <c r="E57" s="17">
        <v>2437.6610000000001</v>
      </c>
      <c r="F57" s="17">
        <v>2514.3009999999999</v>
      </c>
      <c r="G57" s="17">
        <v>2495.0189999999998</v>
      </c>
      <c r="H57" s="17">
        <v>2369.3850000000002</v>
      </c>
      <c r="I57" s="17">
        <v>2368.5639999999999</v>
      </c>
      <c r="J57" s="17">
        <f t="shared" si="16"/>
        <v>2436.9859999999999</v>
      </c>
    </row>
    <row r="58" spans="2:10" ht="15.75" customHeight="1" x14ac:dyDescent="0.25">
      <c r="B58" s="1"/>
      <c r="C58" s="1"/>
      <c r="D58" s="1">
        <v>4</v>
      </c>
      <c r="E58" s="17">
        <v>1907.133</v>
      </c>
      <c r="F58" s="17">
        <v>2324.8420000000001</v>
      </c>
      <c r="G58" s="17">
        <v>2016.6079999999999</v>
      </c>
      <c r="H58" s="17">
        <v>2012.212</v>
      </c>
      <c r="I58" s="17">
        <v>2327.3870000000002</v>
      </c>
      <c r="J58" s="17">
        <f t="shared" si="16"/>
        <v>2117.6364000000003</v>
      </c>
    </row>
    <row r="59" spans="2:10" ht="15.75" customHeight="1" x14ac:dyDescent="0.25">
      <c r="B59" s="1"/>
      <c r="C59" s="1"/>
      <c r="D59" s="1">
        <v>8</v>
      </c>
      <c r="E59" s="17">
        <v>1403.9280000000001</v>
      </c>
      <c r="F59" s="17">
        <v>1356.894</v>
      </c>
      <c r="G59" s="17">
        <v>973.24019999999996</v>
      </c>
      <c r="H59" s="17">
        <v>1188.1220000000001</v>
      </c>
      <c r="I59" s="17">
        <v>975.13990000000001</v>
      </c>
      <c r="J59" s="17">
        <f t="shared" si="16"/>
        <v>1179.4648200000001</v>
      </c>
    </row>
    <row r="60" spans="2:10" ht="15.75" customHeight="1" x14ac:dyDescent="0.25">
      <c r="B60" s="1"/>
      <c r="C60" s="1"/>
      <c r="D60" s="1">
        <v>16</v>
      </c>
      <c r="E60" s="17">
        <v>515.85760000000005</v>
      </c>
      <c r="F60" s="17">
        <v>513.18939999999998</v>
      </c>
      <c r="G60" s="17">
        <v>560.98900000000003</v>
      </c>
      <c r="H60" s="17">
        <v>583.62660000000005</v>
      </c>
      <c r="I60" s="17">
        <v>500.5265</v>
      </c>
      <c r="J60" s="17">
        <f t="shared" si="16"/>
        <v>534.83781999999997</v>
      </c>
    </row>
    <row r="61" spans="2:10" ht="15.75" customHeight="1" x14ac:dyDescent="0.25">
      <c r="B61" s="1"/>
      <c r="C61" s="1"/>
      <c r="D61" s="1">
        <v>32</v>
      </c>
      <c r="E61" s="17">
        <v>368.91890000000001</v>
      </c>
      <c r="F61" s="17">
        <v>297.28590000000003</v>
      </c>
      <c r="G61" s="17">
        <v>297.09750000000003</v>
      </c>
      <c r="H61" s="17">
        <v>301.09539999999998</v>
      </c>
      <c r="I61" s="17">
        <v>328.08199999999999</v>
      </c>
      <c r="J61" s="17">
        <f t="shared" si="16"/>
        <v>318.49593999999996</v>
      </c>
    </row>
    <row r="62" spans="2:10" ht="15.75" customHeight="1" x14ac:dyDescent="0.25">
      <c r="B62" s="1"/>
      <c r="C62" s="1"/>
      <c r="D62" s="1">
        <v>64</v>
      </c>
      <c r="E62" s="17">
        <v>173.52</v>
      </c>
      <c r="F62" s="17">
        <v>221.91300000000001</v>
      </c>
      <c r="G62" s="17">
        <v>165.2251</v>
      </c>
      <c r="H62" s="17">
        <v>222.8723</v>
      </c>
      <c r="I62" s="17">
        <v>172.3004</v>
      </c>
      <c r="J62" s="17">
        <f t="shared" si="16"/>
        <v>191.16615999999999</v>
      </c>
    </row>
    <row r="63" spans="2:10" ht="15.75" customHeight="1" x14ac:dyDescent="0.25">
      <c r="B63" s="1"/>
      <c r="C63" s="1"/>
      <c r="D63" s="1">
        <v>128</v>
      </c>
      <c r="E63" s="17">
        <v>96.620930000000001</v>
      </c>
      <c r="F63" s="17">
        <v>112.0835</v>
      </c>
      <c r="G63" s="17">
        <v>109.2212</v>
      </c>
      <c r="H63" s="17">
        <v>106.6782</v>
      </c>
      <c r="I63" s="17">
        <v>111.27679999999999</v>
      </c>
      <c r="J63" s="17">
        <f t="shared" si="16"/>
        <v>107.176126</v>
      </c>
    </row>
    <row r="64" spans="2:10" ht="15.75" customHeight="1" x14ac:dyDescent="0.25">
      <c r="E64" s="12"/>
      <c r="J64" s="12"/>
    </row>
    <row r="65" spans="2:10" ht="15.75" customHeight="1" x14ac:dyDescent="0.25">
      <c r="E65" s="1">
        <v>1</v>
      </c>
      <c r="F65" s="1">
        <v>2</v>
      </c>
      <c r="G65" s="1">
        <v>3</v>
      </c>
      <c r="H65" s="1">
        <v>4</v>
      </c>
      <c r="I65" s="1">
        <v>5</v>
      </c>
    </row>
    <row r="66" spans="2:10" ht="15.75" customHeight="1" x14ac:dyDescent="0.25">
      <c r="B66" s="1"/>
      <c r="C66" s="1"/>
      <c r="D66" s="1">
        <v>1</v>
      </c>
      <c r="E66" s="17">
        <v>4428.3689999999997</v>
      </c>
      <c r="F66" s="17">
        <v>3377.4409999999998</v>
      </c>
      <c r="G66" s="17">
        <v>3524.3159999999998</v>
      </c>
      <c r="H66" s="17">
        <v>4103.4489999999996</v>
      </c>
      <c r="I66" s="17">
        <v>4683.0609999999997</v>
      </c>
      <c r="J66" s="17">
        <f t="shared" ref="J66:J73" si="17">AVERAGE(E66:I66)</f>
        <v>4023.3271999999997</v>
      </c>
    </row>
    <row r="67" spans="2:10" ht="15.75" customHeight="1" x14ac:dyDescent="0.25">
      <c r="B67" s="1"/>
      <c r="C67" s="1"/>
      <c r="D67" s="1">
        <v>2</v>
      </c>
      <c r="E67" s="17">
        <v>4116.1499999999996</v>
      </c>
      <c r="F67" s="17">
        <v>4084.6379999999999</v>
      </c>
      <c r="G67" s="17">
        <v>3036.6</v>
      </c>
      <c r="H67" s="17">
        <v>3041.634</v>
      </c>
      <c r="I67" s="17">
        <v>3046.39</v>
      </c>
      <c r="J67" s="17">
        <f t="shared" si="17"/>
        <v>3465.0824000000002</v>
      </c>
    </row>
    <row r="68" spans="2:10" ht="15.75" customHeight="1" x14ac:dyDescent="0.25">
      <c r="B68" s="1"/>
      <c r="C68" s="1"/>
      <c r="D68" s="1">
        <v>4</v>
      </c>
      <c r="E68" s="17">
        <v>3042.4920000000002</v>
      </c>
      <c r="F68" s="17">
        <v>3200.9839999999999</v>
      </c>
      <c r="G68" s="17">
        <v>2617.2930000000001</v>
      </c>
      <c r="H68" s="17">
        <v>2872.7510000000002</v>
      </c>
      <c r="I68" s="17">
        <v>2687.2570000000001</v>
      </c>
      <c r="J68" s="17">
        <f t="shared" si="17"/>
        <v>2884.1554000000001</v>
      </c>
    </row>
    <row r="69" spans="2:10" ht="15.75" customHeight="1" x14ac:dyDescent="0.25">
      <c r="B69" s="1"/>
      <c r="C69" s="1"/>
      <c r="D69" s="1">
        <v>8</v>
      </c>
      <c r="E69" s="17">
        <v>2012.376</v>
      </c>
      <c r="F69" s="17">
        <v>2248.2640000000001</v>
      </c>
      <c r="G69" s="17">
        <v>2325.1390000000001</v>
      </c>
      <c r="H69" s="17">
        <v>2325.0790000000002</v>
      </c>
      <c r="I69" s="17">
        <v>2326.5149999999999</v>
      </c>
      <c r="J69" s="17">
        <f t="shared" si="17"/>
        <v>2247.4746</v>
      </c>
    </row>
    <row r="70" spans="2:10" ht="15.75" customHeight="1" x14ac:dyDescent="0.25">
      <c r="B70" s="1"/>
      <c r="C70" s="1"/>
      <c r="D70" s="1">
        <v>16</v>
      </c>
      <c r="E70" s="17">
        <v>1028.944</v>
      </c>
      <c r="F70" s="17">
        <v>1187.617</v>
      </c>
      <c r="G70" s="17">
        <v>1192.867</v>
      </c>
      <c r="H70" s="17">
        <v>1045.1400000000001</v>
      </c>
      <c r="I70" s="17">
        <v>1464.183</v>
      </c>
      <c r="J70" s="17">
        <f t="shared" si="17"/>
        <v>1183.7501999999999</v>
      </c>
    </row>
    <row r="71" spans="2:10" ht="15.75" customHeight="1" x14ac:dyDescent="0.25">
      <c r="B71" s="1"/>
      <c r="C71" s="1"/>
      <c r="D71" s="1">
        <v>32</v>
      </c>
      <c r="E71" s="17">
        <v>682.88009999999997</v>
      </c>
      <c r="F71" s="17">
        <v>686.53499999999997</v>
      </c>
      <c r="G71" s="17">
        <v>536.44050000000004</v>
      </c>
      <c r="H71" s="17">
        <v>540.05150000000003</v>
      </c>
      <c r="I71" s="17">
        <v>539.99040000000002</v>
      </c>
      <c r="J71" s="17">
        <f t="shared" si="17"/>
        <v>597.17949999999996</v>
      </c>
    </row>
    <row r="72" spans="2:10" ht="15.75" customHeight="1" x14ac:dyDescent="0.25">
      <c r="B72" s="1"/>
      <c r="C72" s="1"/>
      <c r="D72" s="1">
        <v>64</v>
      </c>
      <c r="E72" s="17">
        <v>307.0548</v>
      </c>
      <c r="F72" s="17">
        <v>307.3272</v>
      </c>
      <c r="G72" s="17">
        <v>306.84980000000002</v>
      </c>
      <c r="H72" s="17">
        <v>330.37240000000003</v>
      </c>
      <c r="I72" s="17">
        <v>306.19869999999997</v>
      </c>
      <c r="J72" s="17">
        <f t="shared" si="17"/>
        <v>311.56057999999996</v>
      </c>
    </row>
    <row r="73" spans="2:10" ht="15.75" customHeight="1" x14ac:dyDescent="0.25">
      <c r="B73" s="1"/>
      <c r="C73" s="1"/>
      <c r="D73" s="1">
        <v>128</v>
      </c>
      <c r="E73" s="17">
        <v>202.21690000000001</v>
      </c>
      <c r="F73" s="17">
        <v>199.78149999999999</v>
      </c>
      <c r="G73" s="17">
        <v>199.08949999999999</v>
      </c>
      <c r="H73" s="17">
        <v>202.7903</v>
      </c>
      <c r="I73" s="17">
        <v>198.4693</v>
      </c>
      <c r="J73" s="17">
        <f t="shared" si="17"/>
        <v>200.46949999999998</v>
      </c>
    </row>
    <row r="74" spans="2:10" ht="15.75" customHeight="1" x14ac:dyDescent="0.2"/>
    <row r="75" spans="2:10" ht="15.75" customHeight="1" x14ac:dyDescent="0.25">
      <c r="E75" s="1"/>
      <c r="F75" s="1"/>
      <c r="G75" s="1"/>
      <c r="H75" s="1"/>
      <c r="I75" s="1"/>
    </row>
    <row r="76" spans="2:10" ht="15.75" customHeight="1" x14ac:dyDescent="0.25">
      <c r="D76" s="1"/>
      <c r="E76" s="12"/>
      <c r="F76" s="12"/>
      <c r="G76" s="12"/>
      <c r="H76" s="12"/>
      <c r="I76" s="12"/>
      <c r="J76" s="12"/>
    </row>
    <row r="77" spans="2:10" ht="15.75" customHeight="1" x14ac:dyDescent="0.25">
      <c r="D77" s="1"/>
      <c r="E77" s="12"/>
      <c r="F77" s="12"/>
      <c r="G77" s="12"/>
      <c r="H77" s="12"/>
      <c r="I77" s="12"/>
      <c r="J77" s="12"/>
    </row>
    <row r="78" spans="2:10" ht="15.75" customHeight="1" x14ac:dyDescent="0.25">
      <c r="D78" s="1"/>
      <c r="E78" s="12"/>
      <c r="F78" s="12"/>
      <c r="G78" s="12"/>
      <c r="H78" s="12"/>
      <c r="I78" s="12"/>
      <c r="J78" s="12"/>
    </row>
    <row r="79" spans="2:10" ht="15.75" customHeight="1" x14ac:dyDescent="0.25">
      <c r="D79" s="1"/>
      <c r="E79" s="12"/>
      <c r="F79" s="12"/>
      <c r="G79" s="12"/>
      <c r="H79" s="12"/>
      <c r="I79" s="12"/>
      <c r="J79" s="12"/>
    </row>
    <row r="80" spans="2:10" ht="15.75" customHeight="1" x14ac:dyDescent="0.25">
      <c r="D80" s="1"/>
      <c r="E80" s="12"/>
      <c r="F80" s="12"/>
      <c r="G80" s="12"/>
      <c r="H80" s="12"/>
      <c r="I80" s="12"/>
      <c r="J80" s="12"/>
    </row>
    <row r="81" spans="4:10" ht="15.75" customHeight="1" x14ac:dyDescent="0.25">
      <c r="D81" s="1"/>
      <c r="E81" s="12"/>
      <c r="F81" s="12"/>
      <c r="G81" s="12"/>
      <c r="H81" s="12"/>
      <c r="I81" s="12"/>
      <c r="J81" s="12"/>
    </row>
    <row r="82" spans="4:10" ht="15.75" customHeight="1" x14ac:dyDescent="0.25">
      <c r="D82" s="1"/>
      <c r="E82" s="12"/>
      <c r="F82" s="12"/>
      <c r="G82" s="12"/>
      <c r="H82" s="12"/>
      <c r="I82" s="12"/>
      <c r="J82" s="12"/>
    </row>
    <row r="83" spans="4:10" ht="15.75" customHeight="1" x14ac:dyDescent="0.25">
      <c r="D83" s="1"/>
      <c r="E83" s="12"/>
      <c r="F83" s="12"/>
      <c r="G83" s="12"/>
      <c r="H83" s="12"/>
      <c r="I83" s="12"/>
      <c r="J83" s="12"/>
    </row>
    <row r="84" spans="4:10" ht="15.75" customHeight="1" x14ac:dyDescent="0.2"/>
    <row r="85" spans="4:10" ht="15.75" customHeight="1" x14ac:dyDescent="0.2"/>
    <row r="86" spans="4:10" ht="15.75" customHeight="1" x14ac:dyDescent="0.2"/>
    <row r="87" spans="4:10" ht="15.75" customHeight="1" x14ac:dyDescent="0.2"/>
    <row r="88" spans="4:10" ht="15.75" customHeight="1" x14ac:dyDescent="0.2"/>
    <row r="89" spans="4:10" ht="15.75" customHeight="1" x14ac:dyDescent="0.2"/>
    <row r="90" spans="4:10" ht="15.75" customHeight="1" x14ac:dyDescent="0.2"/>
    <row r="91" spans="4:10" ht="15.75" customHeight="1" x14ac:dyDescent="0.2"/>
    <row r="92" spans="4:10" ht="15.75" customHeight="1" x14ac:dyDescent="0.2"/>
    <row r="93" spans="4:10" ht="15.75" customHeight="1" x14ac:dyDescent="0.2"/>
    <row r="94" spans="4:10" ht="15.75" customHeight="1" x14ac:dyDescent="0.2"/>
    <row r="95" spans="4:10" ht="15.75" customHeight="1" x14ac:dyDescent="0.2"/>
    <row r="96" spans="4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M15:M16"/>
    <mergeCell ref="M17:M18"/>
    <mergeCell ref="M19:M20"/>
    <mergeCell ref="D3:D4"/>
    <mergeCell ref="E3:J3"/>
    <mergeCell ref="M5:M6"/>
    <mergeCell ref="M7:M8"/>
    <mergeCell ref="M9:M10"/>
    <mergeCell ref="M11:M12"/>
    <mergeCell ref="M13:M14"/>
  </mergeCells>
  <conditionalFormatting sqref="O6:V6 O8:V8 O10:V10 O12:V12 O14:V14 O16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1000"/>
  <sheetViews>
    <sheetView tabSelected="1" zoomScaleNormal="100" workbookViewId="0">
      <selection activeCell="C37" sqref="C37"/>
    </sheetView>
  </sheetViews>
  <sheetFormatPr defaultColWidth="12.625" defaultRowHeight="15" customHeight="1" x14ac:dyDescent="0.2"/>
  <cols>
    <col min="1" max="1" width="5" customWidth="1"/>
    <col min="2" max="3" width="7.125" customWidth="1"/>
    <col min="4" max="10" width="8.25" customWidth="1"/>
    <col min="11" max="11" width="7.5" customWidth="1"/>
    <col min="12" max="13" width="5" customWidth="1"/>
    <col min="14" max="14" width="1.625" customWidth="1"/>
    <col min="15" max="26" width="5" customWidth="1"/>
    <col min="27" max="27" width="11" customWidth="1"/>
  </cols>
  <sheetData>
    <row r="3" spans="2:26" x14ac:dyDescent="0.25">
      <c r="B3" s="1" t="s">
        <v>8</v>
      </c>
      <c r="D3" s="41" t="s">
        <v>10</v>
      </c>
      <c r="E3" s="43" t="s">
        <v>2</v>
      </c>
      <c r="F3" s="44"/>
      <c r="G3" s="44"/>
      <c r="H3" s="44"/>
      <c r="I3" s="44"/>
      <c r="J3" s="44"/>
      <c r="K3" s="1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25">
      <c r="B4" s="1" t="s">
        <v>9</v>
      </c>
      <c r="D4" s="42"/>
      <c r="E4" s="2">
        <v>1</v>
      </c>
      <c r="F4" s="2">
        <v>2</v>
      </c>
      <c r="G4" s="2">
        <v>4</v>
      </c>
      <c r="H4" s="2">
        <v>8</v>
      </c>
      <c r="I4" s="2">
        <v>16</v>
      </c>
      <c r="J4" s="14">
        <v>32</v>
      </c>
      <c r="K4" s="13"/>
      <c r="M4" s="3"/>
      <c r="N4" s="3"/>
      <c r="O4" s="4">
        <v>1</v>
      </c>
      <c r="P4" s="4">
        <v>2</v>
      </c>
      <c r="Q4" s="4">
        <v>4</v>
      </c>
      <c r="R4" s="4">
        <v>8</v>
      </c>
      <c r="S4" s="4">
        <v>16</v>
      </c>
      <c r="T4" s="4">
        <v>32</v>
      </c>
      <c r="U4" s="4">
        <v>64</v>
      </c>
      <c r="V4" s="4">
        <v>128</v>
      </c>
      <c r="W4" s="3"/>
      <c r="X4" s="3"/>
      <c r="Y4" s="3"/>
      <c r="Z4" s="3"/>
    </row>
    <row r="5" spans="2:26" x14ac:dyDescent="0.25">
      <c r="B5" s="1" t="s">
        <v>11</v>
      </c>
      <c r="D5" s="2">
        <v>1</v>
      </c>
      <c r="E5" s="18">
        <f t="shared" ref="E5:E12" si="0">J16</f>
        <v>18.141570000000002</v>
      </c>
      <c r="F5" s="18">
        <f t="shared" ref="F5:F12" si="1">J26</f>
        <v>50.581298000000004</v>
      </c>
      <c r="G5" s="18">
        <f t="shared" ref="G5:G12" si="2">J36</f>
        <v>71.814183999999997</v>
      </c>
      <c r="H5" s="18">
        <f t="shared" ref="H5:H12" si="3">J46</f>
        <v>201.01746</v>
      </c>
      <c r="I5" s="18">
        <f t="shared" ref="I5:I12" si="4">J56</f>
        <v>604.67164379999997</v>
      </c>
      <c r="J5" s="19">
        <f t="shared" ref="J5:J12" si="5">J66</f>
        <v>1202.9232</v>
      </c>
      <c r="K5" s="16"/>
      <c r="M5" s="37">
        <v>1</v>
      </c>
      <c r="N5" s="6" t="s">
        <v>5</v>
      </c>
      <c r="O5" s="7">
        <f>$E5/E5</f>
        <v>1</v>
      </c>
      <c r="P5" s="7">
        <f>$E5/E6</f>
        <v>1.3300409725673099</v>
      </c>
      <c r="Q5" s="7">
        <f>$E5/E7</f>
        <v>1.2746997372265976</v>
      </c>
      <c r="R5" s="7">
        <f>$E5/E8</f>
        <v>2.4399572961038656</v>
      </c>
      <c r="S5" s="7">
        <f>$E5/E9</f>
        <v>5.1169603756460305</v>
      </c>
      <c r="T5" s="7">
        <f>$E5/E10</f>
        <v>5.0965839885369943</v>
      </c>
      <c r="U5" s="7">
        <f>$E5/E11</f>
        <v>5.4834198635200009</v>
      </c>
      <c r="V5" s="8">
        <f>$E5/E12</f>
        <v>5.4952946295322711</v>
      </c>
    </row>
    <row r="6" spans="2:26" x14ac:dyDescent="0.25">
      <c r="D6" s="2">
        <v>2</v>
      </c>
      <c r="E6" s="18">
        <f t="shared" si="0"/>
        <v>13.639858</v>
      </c>
      <c r="F6" s="18">
        <f t="shared" si="1"/>
        <v>36.084555999999999</v>
      </c>
      <c r="G6" s="18">
        <f t="shared" si="2"/>
        <v>45.283653999999999</v>
      </c>
      <c r="H6" s="18">
        <f t="shared" si="3"/>
        <v>140.16672</v>
      </c>
      <c r="I6" s="18">
        <f t="shared" si="4"/>
        <v>353.16698740000004</v>
      </c>
      <c r="J6" s="19">
        <f t="shared" si="5"/>
        <v>659.7681</v>
      </c>
      <c r="K6" s="16"/>
      <c r="M6" s="38"/>
      <c r="N6" s="9" t="s">
        <v>6</v>
      </c>
      <c r="O6" s="10">
        <f t="shared" ref="O6:V6" si="6">O5/O$4</f>
        <v>1</v>
      </c>
      <c r="P6" s="10">
        <f t="shared" si="6"/>
        <v>0.66502048628365495</v>
      </c>
      <c r="Q6" s="10">
        <f t="shared" si="6"/>
        <v>0.31867493430664939</v>
      </c>
      <c r="R6" s="10">
        <f t="shared" si="6"/>
        <v>0.3049946620129832</v>
      </c>
      <c r="S6" s="10">
        <f t="shared" si="6"/>
        <v>0.3198100234778769</v>
      </c>
      <c r="T6" s="10">
        <f t="shared" si="6"/>
        <v>0.15926824964178107</v>
      </c>
      <c r="U6" s="10">
        <f t="shared" si="6"/>
        <v>8.5678435367500014E-2</v>
      </c>
      <c r="V6" s="11">
        <f t="shared" si="6"/>
        <v>4.2931989293220868E-2</v>
      </c>
    </row>
    <row r="7" spans="2:26" x14ac:dyDescent="0.25">
      <c r="D7" s="2">
        <v>4</v>
      </c>
      <c r="E7" s="18">
        <f t="shared" si="0"/>
        <v>14.232033999999999</v>
      </c>
      <c r="F7" s="18">
        <f t="shared" si="1"/>
        <v>14.707044</v>
      </c>
      <c r="G7" s="18">
        <f t="shared" si="2"/>
        <v>27.832387999999998</v>
      </c>
      <c r="H7" s="18">
        <f t="shared" si="3"/>
        <v>69.261939999999996</v>
      </c>
      <c r="I7" s="18">
        <f t="shared" si="4"/>
        <v>166.22519459999998</v>
      </c>
      <c r="J7" s="19">
        <f t="shared" si="5"/>
        <v>401.14973999999995</v>
      </c>
      <c r="K7" s="16"/>
      <c r="M7" s="37">
        <v>2</v>
      </c>
      <c r="N7" s="6" t="s">
        <v>5</v>
      </c>
      <c r="O7" s="7">
        <f>$F5/F5</f>
        <v>1</v>
      </c>
      <c r="P7" s="7">
        <f>$F5/F6</f>
        <v>1.4017436711705695</v>
      </c>
      <c r="Q7" s="7">
        <f>$F5/F7</f>
        <v>3.4392565902434238</v>
      </c>
      <c r="R7" s="7">
        <f>$F5/F8</f>
        <v>5.830316508210923</v>
      </c>
      <c r="S7" s="7">
        <f>$F5/F9</f>
        <v>8.5937695172783695</v>
      </c>
      <c r="T7" s="7">
        <f>$F5/F10</f>
        <v>10.142713826201499</v>
      </c>
      <c r="U7" s="7">
        <f>$F5/F11</f>
        <v>11.361002887121069</v>
      </c>
      <c r="V7" s="8">
        <f>$F5/F12</f>
        <v>10.926718337902578</v>
      </c>
    </row>
    <row r="8" spans="2:26" x14ac:dyDescent="0.25">
      <c r="D8" s="2">
        <v>8</v>
      </c>
      <c r="E8" s="18">
        <f t="shared" si="0"/>
        <v>7.4351997999999995</v>
      </c>
      <c r="F8" s="18">
        <f t="shared" si="1"/>
        <v>8.6755663999999992</v>
      </c>
      <c r="G8" s="18">
        <f t="shared" si="2"/>
        <v>23.512318</v>
      </c>
      <c r="H8" s="18">
        <f t="shared" si="3"/>
        <v>38.632590000000008</v>
      </c>
      <c r="I8" s="18">
        <f t="shared" si="4"/>
        <v>105.8259628</v>
      </c>
      <c r="J8" s="19">
        <f t="shared" si="5"/>
        <v>167.54901999999998</v>
      </c>
      <c r="K8" s="16"/>
      <c r="M8" s="38"/>
      <c r="N8" s="9" t="s">
        <v>6</v>
      </c>
      <c r="O8" s="10">
        <f t="shared" ref="O8:V8" si="7">O7/O$4</f>
        <v>1</v>
      </c>
      <c r="P8" s="10">
        <f t="shared" si="7"/>
        <v>0.70087183558528476</v>
      </c>
      <c r="Q8" s="10">
        <f t="shared" si="7"/>
        <v>0.85981414756085595</v>
      </c>
      <c r="R8" s="10">
        <f t="shared" si="7"/>
        <v>0.72878956352636537</v>
      </c>
      <c r="S8" s="10">
        <f t="shared" si="7"/>
        <v>0.53711059482989809</v>
      </c>
      <c r="T8" s="10">
        <f t="shared" si="7"/>
        <v>0.31695980706879684</v>
      </c>
      <c r="U8" s="10">
        <f t="shared" si="7"/>
        <v>0.1775156701112667</v>
      </c>
      <c r="V8" s="11">
        <f t="shared" si="7"/>
        <v>8.5364987014863891E-2</v>
      </c>
    </row>
    <row r="9" spans="2:26" x14ac:dyDescent="0.25">
      <c r="D9" s="2">
        <v>16</v>
      </c>
      <c r="E9" s="18">
        <f t="shared" si="0"/>
        <v>3.5453802000000003</v>
      </c>
      <c r="F9" s="18">
        <f t="shared" si="1"/>
        <v>5.8858103999999996</v>
      </c>
      <c r="G9" s="18">
        <f t="shared" si="2"/>
        <v>9.0587587999999997</v>
      </c>
      <c r="H9" s="18">
        <f t="shared" si="3"/>
        <v>19.805680000000002</v>
      </c>
      <c r="I9" s="18">
        <f t="shared" si="4"/>
        <v>62.837373799999988</v>
      </c>
      <c r="J9" s="19">
        <f t="shared" si="5"/>
        <v>101.180052</v>
      </c>
      <c r="K9" s="16"/>
      <c r="M9" s="37">
        <v>4</v>
      </c>
      <c r="N9" s="6" t="s">
        <v>5</v>
      </c>
      <c r="O9" s="7">
        <f>$G5/G5</f>
        <v>1</v>
      </c>
      <c r="P9" s="7">
        <f>$G5/G6</f>
        <v>1.5858743201244316</v>
      </c>
      <c r="Q9" s="7">
        <f>$G5/G7</f>
        <v>2.5802379587407307</v>
      </c>
      <c r="R9" s="7">
        <f>$G5/G8</f>
        <v>3.0543217389285053</v>
      </c>
      <c r="S9" s="7">
        <f>$G5/G9</f>
        <v>7.9275964384877984</v>
      </c>
      <c r="T9" s="7">
        <f>$G5/G10</f>
        <v>10.128918771791561</v>
      </c>
      <c r="U9" s="7">
        <f>$G5/G11</f>
        <v>11.924406358232464</v>
      </c>
      <c r="V9" s="8">
        <f>$G5/G12</f>
        <v>12.60883666248562</v>
      </c>
    </row>
    <row r="10" spans="2:26" x14ac:dyDescent="0.25">
      <c r="D10" s="2">
        <v>32</v>
      </c>
      <c r="E10" s="18">
        <f t="shared" si="0"/>
        <v>3.5595547999999999</v>
      </c>
      <c r="F10" s="18">
        <f t="shared" si="1"/>
        <v>4.9869590000000006</v>
      </c>
      <c r="G10" s="18">
        <f t="shared" si="2"/>
        <v>7.0900148000000005</v>
      </c>
      <c r="H10" s="18">
        <f t="shared" si="3"/>
        <v>13.986759999999999</v>
      </c>
      <c r="I10" s="18">
        <f t="shared" si="4"/>
        <v>52.863616999999998</v>
      </c>
      <c r="J10" s="19">
        <f t="shared" si="5"/>
        <v>109.39132199999999</v>
      </c>
      <c r="K10" s="16"/>
      <c r="M10" s="38"/>
      <c r="N10" s="9" t="s">
        <v>6</v>
      </c>
      <c r="O10" s="10">
        <f t="shared" ref="O10:V10" si="8">O9/O$4</f>
        <v>1</v>
      </c>
      <c r="P10" s="10">
        <f t="shared" si="8"/>
        <v>0.79293716006221582</v>
      </c>
      <c r="Q10" s="10">
        <f t="shared" si="8"/>
        <v>0.64505948968518267</v>
      </c>
      <c r="R10" s="10">
        <f t="shared" si="8"/>
        <v>0.38179021736606317</v>
      </c>
      <c r="S10" s="10">
        <f t="shared" si="8"/>
        <v>0.4954747774054874</v>
      </c>
      <c r="T10" s="10">
        <f t="shared" si="8"/>
        <v>0.31652871161848628</v>
      </c>
      <c r="U10" s="10">
        <f t="shared" si="8"/>
        <v>0.18631884934738224</v>
      </c>
      <c r="V10" s="11">
        <f t="shared" si="8"/>
        <v>9.8506536425668909E-2</v>
      </c>
    </row>
    <row r="11" spans="2:26" x14ac:dyDescent="0.25">
      <c r="D11" s="2">
        <v>64</v>
      </c>
      <c r="E11" s="18">
        <f t="shared" si="0"/>
        <v>3.3084407999999996</v>
      </c>
      <c r="F11" s="18">
        <f t="shared" si="1"/>
        <v>4.4521860000000002</v>
      </c>
      <c r="G11" s="18">
        <f t="shared" si="2"/>
        <v>6.0224536000000004</v>
      </c>
      <c r="H11" s="18">
        <f t="shared" si="3"/>
        <v>14.111753199999999</v>
      </c>
      <c r="I11" s="18">
        <f t="shared" si="4"/>
        <v>39.430584800000005</v>
      </c>
      <c r="J11" s="19">
        <f t="shared" si="5"/>
        <v>110.26070199999999</v>
      </c>
      <c r="K11" s="16"/>
      <c r="M11" s="37">
        <v>8</v>
      </c>
      <c r="N11" s="6" t="s">
        <v>5</v>
      </c>
      <c r="O11" s="7">
        <f>$H5/$H5</f>
        <v>1</v>
      </c>
      <c r="P11" s="7">
        <f>$H5/$H6</f>
        <v>1.4341311546706665</v>
      </c>
      <c r="Q11" s="7">
        <f>$H5/$H7</f>
        <v>2.9022787984281124</v>
      </c>
      <c r="R11" s="7">
        <f>$H5/$H8</f>
        <v>5.203313057705941</v>
      </c>
      <c r="S11" s="7">
        <f>$H5/$H9</f>
        <v>10.149485400147835</v>
      </c>
      <c r="T11" s="7">
        <f>$H5/$H10</f>
        <v>14.371981788491404</v>
      </c>
      <c r="U11" s="7">
        <f>$H5/$H11</f>
        <v>14.24468364426895</v>
      </c>
      <c r="V11" s="8">
        <f>$H5/$H12</f>
        <v>14.465805633074025</v>
      </c>
    </row>
    <row r="12" spans="2:26" x14ac:dyDescent="0.25">
      <c r="D12" s="2">
        <v>128</v>
      </c>
      <c r="E12" s="18">
        <f t="shared" si="0"/>
        <v>3.3012916000000003</v>
      </c>
      <c r="F12" s="18">
        <f t="shared" si="1"/>
        <v>4.6291390000000003</v>
      </c>
      <c r="G12" s="18">
        <f t="shared" si="2"/>
        <v>5.6955439999999999</v>
      </c>
      <c r="H12" s="18">
        <f t="shared" si="3"/>
        <v>13.896043199999999</v>
      </c>
      <c r="I12" s="18">
        <f t="shared" si="4"/>
        <v>50.263480800000004</v>
      </c>
      <c r="J12" s="19">
        <f t="shared" si="5"/>
        <v>72.369942000000009</v>
      </c>
      <c r="K12" s="16"/>
      <c r="M12" s="38"/>
      <c r="N12" s="9" t="s">
        <v>6</v>
      </c>
      <c r="O12" s="10">
        <f t="shared" ref="O12:V12" si="9">O11/O$4</f>
        <v>1</v>
      </c>
      <c r="P12" s="10">
        <f t="shared" si="9"/>
        <v>0.71706557733533327</v>
      </c>
      <c r="Q12" s="10">
        <f t="shared" si="9"/>
        <v>0.72556969960702811</v>
      </c>
      <c r="R12" s="10">
        <f t="shared" si="9"/>
        <v>0.65041413221324262</v>
      </c>
      <c r="S12" s="10">
        <f t="shared" si="9"/>
        <v>0.6343428375092397</v>
      </c>
      <c r="T12" s="10">
        <f t="shared" si="9"/>
        <v>0.44912443089035636</v>
      </c>
      <c r="U12" s="10">
        <f t="shared" si="9"/>
        <v>0.22257318194170234</v>
      </c>
      <c r="V12" s="11">
        <f t="shared" si="9"/>
        <v>0.11301410650839082</v>
      </c>
    </row>
    <row r="13" spans="2:26" x14ac:dyDescent="0.25">
      <c r="M13" s="37">
        <v>16</v>
      </c>
      <c r="N13" s="6" t="s">
        <v>5</v>
      </c>
      <c r="O13" s="7">
        <f>$I5/$I5</f>
        <v>1</v>
      </c>
      <c r="P13" s="7">
        <f>$I5/$I6</f>
        <v>1.712140900403988</v>
      </c>
      <c r="Q13" s="7">
        <f>$I5/$I7</f>
        <v>3.6376654288482935</v>
      </c>
      <c r="R13" s="7">
        <f>$I5/$I8</f>
        <v>5.7138307821755054</v>
      </c>
      <c r="S13" s="7">
        <f>$I5/$I9</f>
        <v>9.6228025971384579</v>
      </c>
      <c r="T13" s="7">
        <f>$I5/$I10</f>
        <v>11.438332791341161</v>
      </c>
      <c r="U13" s="7">
        <f>$I5/$I11</f>
        <v>15.335091956333345</v>
      </c>
      <c r="V13" s="8">
        <f>$I5/$I12</f>
        <v>12.030039189008971</v>
      </c>
    </row>
    <row r="14" spans="2:26" x14ac:dyDescent="0.25">
      <c r="M14" s="38"/>
      <c r="N14" s="9" t="s">
        <v>6</v>
      </c>
      <c r="O14" s="10">
        <f t="shared" ref="O14:V14" si="10">O13/O$4</f>
        <v>1</v>
      </c>
      <c r="P14" s="10">
        <f t="shared" si="10"/>
        <v>0.85607045020199402</v>
      </c>
      <c r="Q14" s="10">
        <f t="shared" si="10"/>
        <v>0.90941635721207337</v>
      </c>
      <c r="R14" s="10">
        <f t="shared" si="10"/>
        <v>0.71422884777193818</v>
      </c>
      <c r="S14" s="10">
        <f t="shared" si="10"/>
        <v>0.60142516232115362</v>
      </c>
      <c r="T14" s="10">
        <f t="shared" si="10"/>
        <v>0.35744789972941127</v>
      </c>
      <c r="U14" s="10">
        <f t="shared" si="10"/>
        <v>0.23961081181770852</v>
      </c>
      <c r="V14" s="11">
        <f t="shared" si="10"/>
        <v>9.3984681164132583E-2</v>
      </c>
    </row>
    <row r="15" spans="2:26" x14ac:dyDescent="0.25">
      <c r="E15" s="1">
        <v>1</v>
      </c>
      <c r="F15" s="1">
        <v>2</v>
      </c>
      <c r="G15" s="1">
        <v>3</v>
      </c>
      <c r="H15" s="1">
        <v>4</v>
      </c>
      <c r="I15" s="1">
        <v>5</v>
      </c>
      <c r="M15" s="37">
        <v>32</v>
      </c>
      <c r="N15" s="6" t="s">
        <v>5</v>
      </c>
      <c r="O15" s="7">
        <f>$J5/$J5</f>
        <v>1</v>
      </c>
      <c r="P15" s="7">
        <f>$J5/$J6</f>
        <v>1.8232515333796828</v>
      </c>
      <c r="Q15" s="7">
        <f>$J5/$J7</f>
        <v>2.9986887190803118</v>
      </c>
      <c r="R15" s="7">
        <f>$J5/$J8</f>
        <v>7.1795299071280754</v>
      </c>
      <c r="S15" s="7">
        <f>$J5/$J9</f>
        <v>11.888936368603565</v>
      </c>
      <c r="T15" s="7">
        <f>$J5/$J10</f>
        <v>10.996513964791468</v>
      </c>
      <c r="U15" s="7">
        <f>$J5/$J11</f>
        <v>10.909809008834353</v>
      </c>
      <c r="V15" s="8">
        <f>$J5/$J12</f>
        <v>16.621862153765438</v>
      </c>
    </row>
    <row r="16" spans="2:26" x14ac:dyDescent="0.25">
      <c r="B16" s="1"/>
      <c r="C16" s="1"/>
      <c r="D16" s="1">
        <v>1</v>
      </c>
      <c r="E16" s="17">
        <v>21.2849</v>
      </c>
      <c r="F16" s="17">
        <v>16.22662</v>
      </c>
      <c r="G16" s="17">
        <v>15.554959999999999</v>
      </c>
      <c r="H16" s="17">
        <v>20.501660000000001</v>
      </c>
      <c r="I16" s="17">
        <v>17.139710000000001</v>
      </c>
      <c r="J16" s="17">
        <f t="shared" ref="J16:J23" si="11">AVERAGE(E16:I16)</f>
        <v>18.141570000000002</v>
      </c>
      <c r="M16" s="38"/>
      <c r="N16" s="9" t="s">
        <v>6</v>
      </c>
      <c r="O16" s="10">
        <f t="shared" ref="O16:V16" si="12">O15/O$4</f>
        <v>1</v>
      </c>
      <c r="P16" s="10">
        <f t="shared" si="12"/>
        <v>0.91162576668984141</v>
      </c>
      <c r="Q16" s="10">
        <f t="shared" si="12"/>
        <v>0.74967217977007794</v>
      </c>
      <c r="R16" s="10">
        <f t="shared" si="12"/>
        <v>0.89744123839100942</v>
      </c>
      <c r="S16" s="10">
        <f t="shared" si="12"/>
        <v>0.7430585230377228</v>
      </c>
      <c r="T16" s="10">
        <f t="shared" si="12"/>
        <v>0.34364106139973338</v>
      </c>
      <c r="U16" s="10">
        <f t="shared" si="12"/>
        <v>0.17046576576303676</v>
      </c>
      <c r="V16" s="11">
        <f t="shared" si="12"/>
        <v>0.12985829807629248</v>
      </c>
    </row>
    <row r="17" spans="2:22" x14ac:dyDescent="0.25">
      <c r="B17" s="1"/>
      <c r="C17" s="1"/>
      <c r="D17" s="1">
        <v>2</v>
      </c>
      <c r="E17" s="17">
        <v>13.06104</v>
      </c>
      <c r="F17" s="17">
        <v>12.18648</v>
      </c>
      <c r="G17" s="17">
        <v>12.618869999999999</v>
      </c>
      <c r="H17" s="17">
        <v>17.081109999999999</v>
      </c>
      <c r="I17" s="17">
        <v>13.25179</v>
      </c>
      <c r="J17" s="17">
        <f t="shared" si="11"/>
        <v>13.639858</v>
      </c>
      <c r="M17" s="49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 s="1"/>
      <c r="C18" s="1"/>
      <c r="D18" s="1">
        <v>4</v>
      </c>
      <c r="E18" s="17">
        <v>11.70443</v>
      </c>
      <c r="F18" s="17">
        <v>15.78496</v>
      </c>
      <c r="G18" s="17">
        <v>14.17456</v>
      </c>
      <c r="H18" s="17">
        <v>13.97917</v>
      </c>
      <c r="I18" s="17">
        <v>15.517049999999999</v>
      </c>
      <c r="J18" s="17">
        <f t="shared" si="11"/>
        <v>14.232033999999999</v>
      </c>
      <c r="M18" s="40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 s="1"/>
      <c r="C19" s="1"/>
      <c r="D19" s="1">
        <v>8</v>
      </c>
      <c r="E19" s="17">
        <v>6.898371</v>
      </c>
      <c r="F19" s="17">
        <v>6.6961009999999996</v>
      </c>
      <c r="G19" s="17">
        <v>6.8001959999999997</v>
      </c>
      <c r="H19" s="17">
        <v>9.3094059999999992</v>
      </c>
      <c r="I19" s="17">
        <v>7.4719249999999997</v>
      </c>
      <c r="J19" s="17">
        <f t="shared" si="11"/>
        <v>7.4351997999999995</v>
      </c>
      <c r="M19" s="49" t="s">
        <v>7</v>
      </c>
      <c r="O19" s="1">
        <v>1</v>
      </c>
      <c r="P19" s="1">
        <v>2</v>
      </c>
      <c r="Q19" s="1">
        <v>4</v>
      </c>
      <c r="R19" s="1">
        <v>8</v>
      </c>
      <c r="S19" s="1">
        <v>16</v>
      </c>
      <c r="T19" s="1">
        <v>32</v>
      </c>
      <c r="U19" s="1">
        <v>64</v>
      </c>
      <c r="V19" s="1">
        <v>128</v>
      </c>
    </row>
    <row r="20" spans="2:22" x14ac:dyDescent="0.25">
      <c r="B20" s="1"/>
      <c r="C20" s="1"/>
      <c r="D20" s="1">
        <v>16</v>
      </c>
      <c r="E20" s="17">
        <v>3.869437</v>
      </c>
      <c r="F20" s="17">
        <v>3.1135250000000001</v>
      </c>
      <c r="G20" s="17">
        <v>3.056346</v>
      </c>
      <c r="H20" s="17">
        <v>3.7867510000000002</v>
      </c>
      <c r="I20" s="17">
        <v>3.9008419999999999</v>
      </c>
      <c r="J20" s="17">
        <f t="shared" si="11"/>
        <v>3.5453802000000003</v>
      </c>
      <c r="M20" s="40"/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</row>
    <row r="21" spans="2:22" ht="15.75" customHeight="1" x14ac:dyDescent="0.25">
      <c r="B21" s="1"/>
      <c r="C21" s="1"/>
      <c r="D21" s="1">
        <v>32</v>
      </c>
      <c r="E21" s="17">
        <v>3.110417</v>
      </c>
      <c r="F21" s="17">
        <v>2.9447000000000001</v>
      </c>
      <c r="G21" s="17">
        <v>4.0618350000000003</v>
      </c>
      <c r="H21" s="17">
        <v>3.7447590000000002</v>
      </c>
      <c r="I21" s="17">
        <v>3.9360629999999999</v>
      </c>
      <c r="J21" s="17">
        <f t="shared" si="11"/>
        <v>3.5595547999999999</v>
      </c>
    </row>
    <row r="22" spans="2:22" ht="15.75" customHeight="1" x14ac:dyDescent="0.25">
      <c r="B22" s="1"/>
      <c r="C22" s="1"/>
      <c r="D22" s="1">
        <v>64</v>
      </c>
      <c r="E22" s="17">
        <v>4.0211399999999999</v>
      </c>
      <c r="F22" s="17">
        <v>2.8185929999999999</v>
      </c>
      <c r="G22" s="17">
        <v>2.759258</v>
      </c>
      <c r="H22" s="17">
        <v>3.301952</v>
      </c>
      <c r="I22" s="17">
        <v>3.6412610000000001</v>
      </c>
      <c r="J22" s="17">
        <f t="shared" si="11"/>
        <v>3.3084407999999996</v>
      </c>
    </row>
    <row r="23" spans="2:22" ht="15.75" customHeight="1" x14ac:dyDescent="0.25">
      <c r="B23" s="1"/>
      <c r="C23" s="1"/>
      <c r="D23" s="1">
        <v>128</v>
      </c>
      <c r="E23" s="17">
        <v>3.6467879999999999</v>
      </c>
      <c r="F23" s="17">
        <v>2.731338</v>
      </c>
      <c r="G23" s="17">
        <v>2.7781289999999998</v>
      </c>
      <c r="H23" s="17">
        <v>3.6419320000000002</v>
      </c>
      <c r="I23" s="17">
        <v>3.7082709999999999</v>
      </c>
      <c r="J23" s="17">
        <f t="shared" si="11"/>
        <v>3.3012916000000003</v>
      </c>
    </row>
    <row r="24" spans="2:22" ht="15.75" customHeight="1" x14ac:dyDescent="0.2"/>
    <row r="25" spans="2:22" ht="15.75" customHeight="1" x14ac:dyDescent="0.25">
      <c r="E25" s="1">
        <v>1</v>
      </c>
      <c r="F25" s="1">
        <v>2</v>
      </c>
      <c r="G25" s="1">
        <v>3</v>
      </c>
      <c r="H25" s="1">
        <v>4</v>
      </c>
      <c r="I25" s="1">
        <v>5</v>
      </c>
    </row>
    <row r="26" spans="2:22" ht="15.75" customHeight="1" x14ac:dyDescent="0.25">
      <c r="B26" s="1"/>
      <c r="C26" s="1"/>
      <c r="D26" s="1">
        <v>1</v>
      </c>
      <c r="E26" s="20">
        <v>55.316479999999999</v>
      </c>
      <c r="F26" s="20">
        <v>45.81062</v>
      </c>
      <c r="G26" s="20">
        <v>44.503010000000003</v>
      </c>
      <c r="H26" s="20">
        <v>54.803870000000003</v>
      </c>
      <c r="I26" s="20">
        <v>52.47251</v>
      </c>
      <c r="J26" s="20">
        <f t="shared" ref="J26:J32" si="13">AVERAGE(E26:I26)</f>
        <v>50.581298000000004</v>
      </c>
    </row>
    <row r="27" spans="2:22" ht="15.75" customHeight="1" x14ac:dyDescent="0.25">
      <c r="B27" s="1"/>
      <c r="C27" s="1"/>
      <c r="D27" s="1">
        <v>2</v>
      </c>
      <c r="E27" s="20">
        <v>28.45842</v>
      </c>
      <c r="F27" s="20">
        <v>39.520060000000001</v>
      </c>
      <c r="G27" s="20">
        <v>37.344459999999998</v>
      </c>
      <c r="H27" s="20">
        <v>41.606119999999997</v>
      </c>
      <c r="I27" s="20">
        <v>33.493720000000003</v>
      </c>
      <c r="J27" s="20">
        <f t="shared" si="13"/>
        <v>36.084555999999999</v>
      </c>
    </row>
    <row r="28" spans="2:22" ht="15.75" customHeight="1" x14ac:dyDescent="0.25">
      <c r="B28" s="1"/>
      <c r="C28" s="1"/>
      <c r="D28" s="1">
        <v>4</v>
      </c>
      <c r="E28" s="20">
        <v>16.423570000000002</v>
      </c>
      <c r="F28" s="20">
        <v>13.696999999999999</v>
      </c>
      <c r="G28" s="20">
        <v>13.11814</v>
      </c>
      <c r="H28" s="20">
        <v>15.872199999999999</v>
      </c>
      <c r="I28" s="20">
        <v>14.42431</v>
      </c>
      <c r="J28" s="20">
        <f t="shared" si="13"/>
        <v>14.707044</v>
      </c>
    </row>
    <row r="29" spans="2:22" ht="15.75" customHeight="1" x14ac:dyDescent="0.25">
      <c r="B29" s="1"/>
      <c r="C29" s="1"/>
      <c r="D29" s="1">
        <v>8</v>
      </c>
      <c r="E29" s="20">
        <v>9.2341580000000008</v>
      </c>
      <c r="F29" s="20">
        <v>7.9686830000000004</v>
      </c>
      <c r="G29" s="20">
        <v>8.2743789999999997</v>
      </c>
      <c r="H29" s="20">
        <v>9.2751420000000007</v>
      </c>
      <c r="I29" s="20">
        <v>8.62547</v>
      </c>
      <c r="J29" s="20">
        <f t="shared" si="13"/>
        <v>8.6755663999999992</v>
      </c>
    </row>
    <row r="30" spans="2:22" ht="15.75" customHeight="1" x14ac:dyDescent="0.25">
      <c r="B30" s="1"/>
      <c r="C30" s="1"/>
      <c r="D30" s="1">
        <v>16</v>
      </c>
      <c r="E30" s="20">
        <v>6.4993509999999999</v>
      </c>
      <c r="F30" s="20">
        <v>5.0590679999999999</v>
      </c>
      <c r="G30" s="20">
        <v>5.8087039999999996</v>
      </c>
      <c r="H30" s="20">
        <v>5.9912619999999999</v>
      </c>
      <c r="I30" s="20">
        <v>6.0706670000000003</v>
      </c>
      <c r="J30" s="20">
        <f t="shared" si="13"/>
        <v>5.8858103999999996</v>
      </c>
    </row>
    <row r="31" spans="2:22" ht="15.75" customHeight="1" x14ac:dyDescent="0.25">
      <c r="B31" s="1"/>
      <c r="C31" s="1"/>
      <c r="D31" s="1">
        <v>32</v>
      </c>
      <c r="E31" s="20">
        <v>5.8087090000000003</v>
      </c>
      <c r="F31" s="20">
        <v>3.9140700000000002</v>
      </c>
      <c r="G31" s="20">
        <v>4.8287769999999997</v>
      </c>
      <c r="H31" s="20">
        <v>4.8517809999999999</v>
      </c>
      <c r="I31" s="20">
        <v>5.5314579999999998</v>
      </c>
      <c r="J31" s="20">
        <f t="shared" si="13"/>
        <v>4.9869590000000006</v>
      </c>
    </row>
    <row r="32" spans="2:22" ht="15.75" customHeight="1" x14ac:dyDescent="0.25">
      <c r="B32" s="1"/>
      <c r="C32" s="1"/>
      <c r="D32" s="1">
        <v>64</v>
      </c>
      <c r="E32" s="20">
        <v>5.1879970000000002</v>
      </c>
      <c r="F32" s="20">
        <v>4.1432349999999998</v>
      </c>
      <c r="G32" s="20">
        <v>4.2486079999999999</v>
      </c>
      <c r="H32" s="20">
        <v>4.4407209999999999</v>
      </c>
      <c r="I32" s="20">
        <v>4.2403690000000003</v>
      </c>
      <c r="J32" s="20">
        <f t="shared" si="13"/>
        <v>4.4521860000000002</v>
      </c>
    </row>
    <row r="33" spans="2:10" ht="15.75" customHeight="1" x14ac:dyDescent="0.25">
      <c r="B33" s="1"/>
      <c r="C33" s="1"/>
      <c r="D33" s="1">
        <v>128</v>
      </c>
      <c r="E33" s="20">
        <v>5.52902</v>
      </c>
      <c r="F33" s="20">
        <v>3.9666260000000002</v>
      </c>
      <c r="G33" s="20">
        <v>4.7873659999999996</v>
      </c>
      <c r="H33" s="20">
        <v>4.7582560000000003</v>
      </c>
      <c r="I33" s="20">
        <v>5.004308</v>
      </c>
      <c r="J33" s="20">
        <f>AVERAGE(F33:I33)</f>
        <v>4.6291390000000003</v>
      </c>
    </row>
    <row r="34" spans="2:10" ht="15.75" customHeight="1" x14ac:dyDescent="0.2"/>
    <row r="35" spans="2:10" ht="15.75" customHeight="1" x14ac:dyDescent="0.25">
      <c r="E35" s="1">
        <v>1</v>
      </c>
      <c r="F35" s="1">
        <v>2</v>
      </c>
      <c r="G35" s="1">
        <v>3</v>
      </c>
      <c r="H35" s="1">
        <v>4</v>
      </c>
      <c r="I35" s="1">
        <v>5</v>
      </c>
    </row>
    <row r="36" spans="2:10" ht="15.75" customHeight="1" x14ac:dyDescent="0.25">
      <c r="B36" s="1"/>
      <c r="D36" s="1">
        <v>1</v>
      </c>
      <c r="E36" s="20">
        <f>6.127621 * 10</f>
        <v>61.276210000000006</v>
      </c>
      <c r="F36" s="20">
        <f>8.221886 * 10</f>
        <v>82.218859999999992</v>
      </c>
      <c r="G36" s="20">
        <f>6.804213 * 10</f>
        <v>68.04213</v>
      </c>
      <c r="H36" s="20">
        <f>7.696562 * 10</f>
        <v>76.965620000000001</v>
      </c>
      <c r="I36" s="20">
        <f>7.05681 * 10</f>
        <v>70.568100000000001</v>
      </c>
      <c r="J36" s="20">
        <f t="shared" ref="J36:J43" si="14">AVERAGE(E36:I36)</f>
        <v>71.814183999999997</v>
      </c>
    </row>
    <row r="37" spans="2:10" ht="15.75" customHeight="1" x14ac:dyDescent="0.25">
      <c r="B37" s="1"/>
      <c r="D37" s="1">
        <v>2</v>
      </c>
      <c r="E37" s="20">
        <f>4.430214 * 10</f>
        <v>44.302140000000001</v>
      </c>
      <c r="F37" s="20">
        <f>5.156224 * 10</f>
        <v>51.562240000000003</v>
      </c>
      <c r="G37" s="20">
        <f>4.065169 * 10</f>
        <v>40.651690000000002</v>
      </c>
      <c r="H37" s="20">
        <f>4.73537 * 10</f>
        <v>47.353699999999996</v>
      </c>
      <c r="I37" s="20">
        <f>4.25485 * 10</f>
        <v>42.548500000000004</v>
      </c>
      <c r="J37" s="20">
        <f t="shared" si="14"/>
        <v>45.283653999999999</v>
      </c>
    </row>
    <row r="38" spans="2:10" ht="15.75" customHeight="1" x14ac:dyDescent="0.25">
      <c r="B38" s="1"/>
      <c r="D38" s="1">
        <v>4</v>
      </c>
      <c r="E38" s="20">
        <f>2.392846 * 10</f>
        <v>23.928460000000001</v>
      </c>
      <c r="F38" s="20">
        <f>2.607141 * 10</f>
        <v>26.07141</v>
      </c>
      <c r="G38" s="20">
        <f>2.642482 * 10</f>
        <v>26.424820000000004</v>
      </c>
      <c r="H38" s="20">
        <f>3.425918 * 10</f>
        <v>34.259180000000001</v>
      </c>
      <c r="I38" s="20">
        <f>2.847807 * 10</f>
        <v>28.478069999999999</v>
      </c>
      <c r="J38" s="20">
        <f t="shared" si="14"/>
        <v>27.832387999999998</v>
      </c>
    </row>
    <row r="39" spans="2:10" ht="15.75" customHeight="1" x14ac:dyDescent="0.25">
      <c r="B39" s="1"/>
      <c r="D39" s="1">
        <v>8</v>
      </c>
      <c r="E39" s="20">
        <f>5.389469 * 10</f>
        <v>53.894689999999997</v>
      </c>
      <c r="F39" s="20">
        <f>1.347623 * 10</f>
        <v>13.476230000000001</v>
      </c>
      <c r="G39" s="20">
        <f>1.590231*10</f>
        <v>15.90231</v>
      </c>
      <c r="H39" s="20">
        <f>1.506422*10</f>
        <v>15.064219999999999</v>
      </c>
      <c r="I39" s="20">
        <f>1.922414*10</f>
        <v>19.224140000000002</v>
      </c>
      <c r="J39" s="20">
        <f t="shared" si="14"/>
        <v>23.512318</v>
      </c>
    </row>
    <row r="40" spans="2:10" ht="15.75" customHeight="1" x14ac:dyDescent="0.25">
      <c r="B40" s="1"/>
      <c r="D40" s="1">
        <v>16</v>
      </c>
      <c r="E40" s="20">
        <v>8.3787439999999993</v>
      </c>
      <c r="F40" s="20">
        <v>8.249943</v>
      </c>
      <c r="G40" s="20">
        <v>8.7730809999999995</v>
      </c>
      <c r="H40" s="20">
        <f>1.078728 * 10</f>
        <v>10.787279999999999</v>
      </c>
      <c r="I40" s="20">
        <v>9.1047460000000004</v>
      </c>
      <c r="J40" s="20">
        <f t="shared" si="14"/>
        <v>9.0587587999999997</v>
      </c>
    </row>
    <row r="41" spans="2:10" ht="15.75" customHeight="1" x14ac:dyDescent="0.25">
      <c r="B41" s="1"/>
      <c r="D41" s="1">
        <v>32</v>
      </c>
      <c r="E41" s="20">
        <v>6.5495010000000002</v>
      </c>
      <c r="F41" s="20">
        <v>6.4770500000000002</v>
      </c>
      <c r="G41" s="20">
        <v>7.1342020000000002</v>
      </c>
      <c r="H41" s="20">
        <v>7.5855129999999997</v>
      </c>
      <c r="I41" s="20">
        <v>7.7038080000000004</v>
      </c>
      <c r="J41" s="20">
        <f t="shared" si="14"/>
        <v>7.0900148000000005</v>
      </c>
    </row>
    <row r="42" spans="2:10" ht="15.75" customHeight="1" x14ac:dyDescent="0.25">
      <c r="B42" s="1"/>
      <c r="D42" s="1">
        <v>64</v>
      </c>
      <c r="E42" s="20">
        <v>4.9858789999999997</v>
      </c>
      <c r="F42" s="20">
        <v>5.4697639999999996</v>
      </c>
      <c r="G42" s="20">
        <v>5.7158749999999996</v>
      </c>
      <c r="H42" s="20">
        <v>6.2633299999999998</v>
      </c>
      <c r="I42" s="20">
        <v>7.6774199999999997</v>
      </c>
      <c r="J42" s="20">
        <f t="shared" si="14"/>
        <v>6.0224536000000004</v>
      </c>
    </row>
    <row r="43" spans="2:10" ht="15.75" customHeight="1" x14ac:dyDescent="0.25">
      <c r="B43" s="1"/>
      <c r="D43" s="1">
        <v>128</v>
      </c>
      <c r="E43" s="20">
        <v>4.9399439999999997</v>
      </c>
      <c r="F43" s="20">
        <v>5.1824599999999998</v>
      </c>
      <c r="G43" s="20">
        <v>5.004766</v>
      </c>
      <c r="H43" s="20">
        <v>6.1604409999999996</v>
      </c>
      <c r="I43" s="20">
        <v>7.1901089999999996</v>
      </c>
      <c r="J43" s="20">
        <f t="shared" si="14"/>
        <v>5.6955439999999999</v>
      </c>
    </row>
    <row r="44" spans="2:10" ht="15.75" customHeight="1" x14ac:dyDescent="0.2"/>
    <row r="45" spans="2:10" ht="15.75" customHeight="1" x14ac:dyDescent="0.25">
      <c r="E45" s="1">
        <v>1</v>
      </c>
      <c r="F45" s="1">
        <v>2</v>
      </c>
      <c r="G45" s="1">
        <v>3</v>
      </c>
      <c r="H45" s="1">
        <v>4</v>
      </c>
      <c r="I45" s="1">
        <v>5</v>
      </c>
    </row>
    <row r="46" spans="2:10" ht="15.75" customHeight="1" x14ac:dyDescent="0.25">
      <c r="B46" s="1"/>
      <c r="D46" s="1">
        <v>1</v>
      </c>
      <c r="E46" s="17">
        <f>1.79284 * 100</f>
        <v>179.28399999999999</v>
      </c>
      <c r="F46" s="17">
        <f>2.076993 * 100</f>
        <v>207.69929999999999</v>
      </c>
      <c r="G46" s="17">
        <f>1.843229 * 100</f>
        <v>184.3229</v>
      </c>
      <c r="H46" s="17">
        <f>2.27028 * 100</f>
        <v>227.02800000000002</v>
      </c>
      <c r="I46" s="17">
        <f>2.067531 * 100</f>
        <v>206.75309999999999</v>
      </c>
      <c r="J46" s="17">
        <f t="shared" ref="J46:J53" si="15">AVERAGE(E46:I46)</f>
        <v>201.01746</v>
      </c>
    </row>
    <row r="47" spans="2:10" ht="15.75" customHeight="1" x14ac:dyDescent="0.25">
      <c r="B47" s="1"/>
      <c r="D47" s="1">
        <v>2</v>
      </c>
      <c r="E47" s="17">
        <f>1.421308 * 100</f>
        <v>142.13079999999999</v>
      </c>
      <c r="F47" s="17">
        <f>1.378385 * 100</f>
        <v>137.83850000000001</v>
      </c>
      <c r="G47" s="17">
        <f>1.393946 * 100</f>
        <v>139.3946</v>
      </c>
      <c r="H47" s="17">
        <f>1.418337 * 100</f>
        <v>141.83369999999999</v>
      </c>
      <c r="I47" s="17">
        <f>1.39636 * 100</f>
        <v>139.636</v>
      </c>
      <c r="J47" s="17">
        <f t="shared" si="15"/>
        <v>140.16672</v>
      </c>
    </row>
    <row r="48" spans="2:10" ht="15.75" customHeight="1" x14ac:dyDescent="0.25">
      <c r="B48" s="1"/>
      <c r="D48" s="1">
        <v>4</v>
      </c>
      <c r="E48" s="17">
        <f>6.770748 * 10</f>
        <v>67.707480000000004</v>
      </c>
      <c r="F48" s="17">
        <f>6.756026 * 10</f>
        <v>67.56026</v>
      </c>
      <c r="G48" s="17">
        <f>6.755713 * 10</f>
        <v>67.557130000000001</v>
      </c>
      <c r="H48" s="17">
        <f>7.57439 * 10</f>
        <v>75.743899999999996</v>
      </c>
      <c r="I48" s="17">
        <f>6.774093*10</f>
        <v>67.740929999999992</v>
      </c>
      <c r="J48" s="17">
        <f t="shared" si="15"/>
        <v>69.261939999999996</v>
      </c>
    </row>
    <row r="49" spans="1:10" ht="15.75" customHeight="1" x14ac:dyDescent="0.25">
      <c r="B49" s="1"/>
      <c r="D49" s="1">
        <v>8</v>
      </c>
      <c r="E49" s="17">
        <f>5.01662 * 10</f>
        <v>50.166199999999996</v>
      </c>
      <c r="F49" s="17">
        <f>4.166535 * 10</f>
        <v>41.665349999999997</v>
      </c>
      <c r="G49" s="17">
        <f>3.344406 * 10</f>
        <v>33.44406</v>
      </c>
      <c r="H49" s="17">
        <f>3.44824 * 10</f>
        <v>34.482399999999998</v>
      </c>
      <c r="I49" s="17">
        <f>3.340494 * 10</f>
        <v>33.404940000000003</v>
      </c>
      <c r="J49" s="17">
        <f t="shared" si="15"/>
        <v>38.632590000000008</v>
      </c>
    </row>
    <row r="50" spans="1:10" ht="15.75" customHeight="1" x14ac:dyDescent="0.25">
      <c r="B50" s="21"/>
      <c r="D50" s="1">
        <v>16</v>
      </c>
      <c r="E50" s="17">
        <f>2.076502 * 10</f>
        <v>20.76502</v>
      </c>
      <c r="F50" s="17">
        <f>2.004109 * 10</f>
        <v>20.041090000000001</v>
      </c>
      <c r="G50" s="17">
        <f>2.004342 * 10</f>
        <v>20.043419999999998</v>
      </c>
      <c r="H50" s="17">
        <f>2.007842 * 10</f>
        <v>20.078420000000001</v>
      </c>
      <c r="I50" s="17">
        <f>1.810045 * 10</f>
        <v>18.100449999999999</v>
      </c>
      <c r="J50" s="17">
        <f t="shared" si="15"/>
        <v>19.805680000000002</v>
      </c>
    </row>
    <row r="51" spans="1:10" ht="15.75" customHeight="1" x14ac:dyDescent="0.25">
      <c r="B51" s="21"/>
      <c r="D51" s="1">
        <v>32</v>
      </c>
      <c r="E51" s="17">
        <f>1.377345 * 10</f>
        <v>13.77345</v>
      </c>
      <c r="F51" s="17">
        <f>1.491212 * 10</f>
        <v>14.91212</v>
      </c>
      <c r="G51" s="17">
        <f>1.446766 * 10</f>
        <v>14.46766</v>
      </c>
      <c r="H51" s="17">
        <f>1.444978 * 10</f>
        <v>14.449780000000001</v>
      </c>
      <c r="I51" s="17">
        <f>1.233079 * 10</f>
        <v>12.33079</v>
      </c>
      <c r="J51" s="17">
        <f t="shared" si="15"/>
        <v>13.986759999999999</v>
      </c>
    </row>
    <row r="52" spans="1:10" ht="15.75" customHeight="1" x14ac:dyDescent="0.25">
      <c r="D52" s="1">
        <v>64</v>
      </c>
      <c r="E52" s="17">
        <v>11.963112000000001</v>
      </c>
      <c r="F52" s="17">
        <v>16.528915999999999</v>
      </c>
      <c r="G52" s="17">
        <v>13.302073</v>
      </c>
      <c r="H52" s="17">
        <v>15.056869000000001</v>
      </c>
      <c r="I52" s="17">
        <v>13.707796</v>
      </c>
      <c r="J52" s="17">
        <f t="shared" si="15"/>
        <v>14.111753199999999</v>
      </c>
    </row>
    <row r="53" spans="1:10" ht="15.75" customHeight="1" x14ac:dyDescent="0.25">
      <c r="B53" s="1"/>
      <c r="D53" s="1">
        <v>128</v>
      </c>
      <c r="E53" s="17">
        <v>10.575471</v>
      </c>
      <c r="F53" s="17">
        <v>15.248684000000001</v>
      </c>
      <c r="G53" s="17">
        <v>16.130299000000001</v>
      </c>
      <c r="H53" s="17">
        <v>12.799574</v>
      </c>
      <c r="I53" s="17">
        <v>14.726188</v>
      </c>
      <c r="J53" s="17">
        <f t="shared" si="15"/>
        <v>13.896043199999999</v>
      </c>
    </row>
    <row r="54" spans="1:10" ht="15.75" customHeight="1" x14ac:dyDescent="0.2"/>
    <row r="55" spans="1:10" ht="15.75" customHeight="1" x14ac:dyDescent="0.25">
      <c r="E55" s="1">
        <v>1</v>
      </c>
      <c r="F55" s="1">
        <v>2</v>
      </c>
      <c r="G55" s="1">
        <v>3</v>
      </c>
      <c r="H55" s="1">
        <v>4</v>
      </c>
      <c r="I55" s="1">
        <v>5</v>
      </c>
    </row>
    <row r="56" spans="1:10" ht="15.75" customHeight="1" x14ac:dyDescent="0.25">
      <c r="B56" s="21"/>
      <c r="D56" s="1">
        <v>1</v>
      </c>
      <c r="E56" s="22">
        <v>510.68767000000003</v>
      </c>
      <c r="F56" s="17">
        <v>664.82011799999998</v>
      </c>
      <c r="G56" s="17">
        <v>610.43008699999996</v>
      </c>
      <c r="H56" s="17">
        <v>612.01857700000005</v>
      </c>
      <c r="I56" s="17">
        <v>625.40176699999995</v>
      </c>
      <c r="J56" s="17">
        <f t="shared" ref="J56:J63" si="16">AVERAGE(E56:I56)</f>
        <v>604.67164379999997</v>
      </c>
    </row>
    <row r="57" spans="1:10" ht="15.75" customHeight="1" x14ac:dyDescent="0.25">
      <c r="A57" s="1"/>
      <c r="B57" s="1"/>
      <c r="D57" s="1">
        <v>2</v>
      </c>
      <c r="E57" s="17">
        <v>355.68519600000002</v>
      </c>
      <c r="F57" s="17">
        <v>359.18099999999998</v>
      </c>
      <c r="G57" s="17">
        <v>378.25641899999999</v>
      </c>
      <c r="H57" s="17">
        <v>379.28665799999999</v>
      </c>
      <c r="I57" s="17">
        <v>293.42566399999998</v>
      </c>
      <c r="J57" s="17">
        <f t="shared" si="16"/>
        <v>353.16698740000004</v>
      </c>
    </row>
    <row r="58" spans="1:10" ht="15.75" customHeight="1" x14ac:dyDescent="0.25">
      <c r="B58" s="1"/>
      <c r="D58" s="1">
        <v>4</v>
      </c>
      <c r="E58" s="17">
        <v>154.53750299999999</v>
      </c>
      <c r="F58" s="17">
        <v>175.31514200000001</v>
      </c>
      <c r="G58" s="17">
        <v>154.363102</v>
      </c>
      <c r="H58" s="17">
        <v>187.13346999999999</v>
      </c>
      <c r="I58" s="17">
        <v>159.77675600000001</v>
      </c>
      <c r="J58" s="17">
        <f t="shared" si="16"/>
        <v>166.22519459999998</v>
      </c>
    </row>
    <row r="59" spans="1:10" ht="15.75" customHeight="1" x14ac:dyDescent="0.25">
      <c r="B59" s="1"/>
      <c r="D59" s="1">
        <v>8</v>
      </c>
      <c r="E59" s="17">
        <v>94.648544999999999</v>
      </c>
      <c r="F59" s="17">
        <v>101.169529</v>
      </c>
      <c r="G59" s="17">
        <v>101.14132600000001</v>
      </c>
      <c r="H59" s="17">
        <v>112.518513</v>
      </c>
      <c r="I59" s="17">
        <v>119.651901</v>
      </c>
      <c r="J59" s="17">
        <f t="shared" si="16"/>
        <v>105.8259628</v>
      </c>
    </row>
    <row r="60" spans="1:10" ht="15.75" customHeight="1" x14ac:dyDescent="0.25">
      <c r="B60" s="1"/>
      <c r="D60" s="1">
        <v>16</v>
      </c>
      <c r="E60" s="17">
        <v>60.060591000000002</v>
      </c>
      <c r="F60" s="17">
        <v>56.866641999999999</v>
      </c>
      <c r="G60" s="17">
        <v>71.842091999999994</v>
      </c>
      <c r="H60" s="17">
        <v>69.121994000000001</v>
      </c>
      <c r="I60" s="17">
        <v>56.295549999999999</v>
      </c>
      <c r="J60" s="17">
        <f t="shared" si="16"/>
        <v>62.837373799999988</v>
      </c>
    </row>
    <row r="61" spans="1:10" ht="15.75" customHeight="1" x14ac:dyDescent="0.25">
      <c r="B61" s="1"/>
      <c r="D61" s="1">
        <v>32</v>
      </c>
      <c r="E61" s="17">
        <v>45.002645000000001</v>
      </c>
      <c r="F61" s="17">
        <v>49.400176999999999</v>
      </c>
      <c r="G61" s="17">
        <v>79.533636999999999</v>
      </c>
      <c r="H61" s="17">
        <v>51.832115999999999</v>
      </c>
      <c r="I61" s="17">
        <v>38.549509999999998</v>
      </c>
      <c r="J61" s="17">
        <f t="shared" si="16"/>
        <v>52.863616999999998</v>
      </c>
    </row>
    <row r="62" spans="1:10" ht="15.75" customHeight="1" x14ac:dyDescent="0.25">
      <c r="B62" s="21"/>
      <c r="D62" s="1">
        <v>64</v>
      </c>
      <c r="E62" s="22">
        <v>24.251124999999998</v>
      </c>
      <c r="F62" s="22">
        <v>49.701334000000003</v>
      </c>
      <c r="G62" s="22">
        <v>32.019159000000002</v>
      </c>
      <c r="H62" s="22">
        <v>46.024583</v>
      </c>
      <c r="I62" s="22">
        <v>45.156723</v>
      </c>
      <c r="J62" s="17">
        <f t="shared" si="16"/>
        <v>39.430584800000005</v>
      </c>
    </row>
    <row r="63" spans="1:10" ht="15.75" customHeight="1" x14ac:dyDescent="0.25">
      <c r="B63" s="1"/>
      <c r="D63" s="1">
        <v>128</v>
      </c>
      <c r="E63" s="22">
        <v>77.919386000000003</v>
      </c>
      <c r="F63" s="22">
        <v>25.764831000000001</v>
      </c>
      <c r="G63" s="22">
        <v>32.180351000000002</v>
      </c>
      <c r="H63" s="22">
        <v>45.535929000000003</v>
      </c>
      <c r="I63" s="22">
        <v>69.916906999999995</v>
      </c>
      <c r="J63" s="17">
        <f t="shared" si="16"/>
        <v>50.263480800000004</v>
      </c>
    </row>
    <row r="64" spans="1:10" ht="15.75" customHeight="1" x14ac:dyDescent="0.25">
      <c r="E64" s="12"/>
      <c r="J64" s="12"/>
    </row>
    <row r="65" spans="2:10" ht="15.75" customHeight="1" x14ac:dyDescent="0.25">
      <c r="E65" s="1">
        <v>1</v>
      </c>
      <c r="F65" s="1">
        <v>2</v>
      </c>
      <c r="G65" s="1">
        <v>3</v>
      </c>
      <c r="H65" s="1">
        <v>4</v>
      </c>
      <c r="I65" s="1">
        <v>5</v>
      </c>
    </row>
    <row r="66" spans="2:10" ht="15.75" customHeight="1" x14ac:dyDescent="0.25">
      <c r="B66" s="1"/>
      <c r="C66" s="1"/>
      <c r="D66" s="1">
        <v>1</v>
      </c>
      <c r="E66" s="23">
        <v>1188.4849999999999</v>
      </c>
      <c r="F66" s="23">
        <v>1152.7049999999999</v>
      </c>
      <c r="G66" s="23">
        <v>1033.386</v>
      </c>
      <c r="H66" s="23">
        <v>1126.2190000000001</v>
      </c>
      <c r="I66" s="23">
        <v>1513.8209999999999</v>
      </c>
      <c r="J66" s="23">
        <f t="shared" ref="J66:J73" si="17">AVERAGE(E66:I66)</f>
        <v>1202.9232</v>
      </c>
    </row>
    <row r="67" spans="2:10" ht="15.75" customHeight="1" x14ac:dyDescent="0.25">
      <c r="B67" s="1"/>
      <c r="C67" s="1"/>
      <c r="D67" s="1">
        <v>2</v>
      </c>
      <c r="E67" s="23">
        <v>679.11199999999997</v>
      </c>
      <c r="F67" s="23">
        <v>672.61199999999997</v>
      </c>
      <c r="G67" s="23">
        <v>679.58389999999997</v>
      </c>
      <c r="H67" s="23">
        <v>665.06179999999995</v>
      </c>
      <c r="I67" s="23">
        <v>602.47080000000005</v>
      </c>
      <c r="J67" s="23">
        <f t="shared" si="17"/>
        <v>659.7681</v>
      </c>
    </row>
    <row r="68" spans="2:10" ht="15.75" customHeight="1" x14ac:dyDescent="0.25">
      <c r="B68" s="1"/>
      <c r="C68" s="1"/>
      <c r="D68" s="1">
        <v>4</v>
      </c>
      <c r="E68" s="23">
        <v>368.4717</v>
      </c>
      <c r="F68" s="23">
        <v>370.53160000000003</v>
      </c>
      <c r="G68" s="23">
        <v>461.94970000000001</v>
      </c>
      <c r="H68" s="23">
        <v>402.53949999999998</v>
      </c>
      <c r="I68" s="23">
        <v>402.25619999999998</v>
      </c>
      <c r="J68" s="23">
        <f t="shared" si="17"/>
        <v>401.14973999999995</v>
      </c>
    </row>
    <row r="69" spans="2:10" ht="15.75" customHeight="1" x14ac:dyDescent="0.25">
      <c r="B69" s="1"/>
      <c r="C69" s="1"/>
      <c r="D69" s="1">
        <v>8</v>
      </c>
      <c r="E69" s="23">
        <v>159.9418</v>
      </c>
      <c r="F69" s="23">
        <v>157.59289999999999</v>
      </c>
      <c r="G69" s="23">
        <v>170.17519999999999</v>
      </c>
      <c r="H69" s="23">
        <v>180.34649999999999</v>
      </c>
      <c r="I69" s="23">
        <v>169.68870000000001</v>
      </c>
      <c r="J69" s="23">
        <f t="shared" si="17"/>
        <v>167.54901999999998</v>
      </c>
    </row>
    <row r="70" spans="2:10" ht="15.75" customHeight="1" x14ac:dyDescent="0.25">
      <c r="B70" s="1"/>
      <c r="C70" s="1"/>
      <c r="D70" s="1">
        <v>16</v>
      </c>
      <c r="E70" s="23">
        <v>87.141300000000001</v>
      </c>
      <c r="F70" s="23">
        <v>98.473259999999996</v>
      </c>
      <c r="G70" s="23">
        <v>94.490440000000007</v>
      </c>
      <c r="H70" s="23">
        <v>133.82400000000001</v>
      </c>
      <c r="I70" s="23">
        <v>91.971260000000001</v>
      </c>
      <c r="J70" s="23">
        <f t="shared" si="17"/>
        <v>101.180052</v>
      </c>
    </row>
    <row r="71" spans="2:10" ht="15.75" customHeight="1" x14ac:dyDescent="0.25">
      <c r="B71" s="1"/>
      <c r="C71" s="1"/>
      <c r="D71" s="1">
        <v>32</v>
      </c>
      <c r="E71" s="23">
        <v>93.562039999999996</v>
      </c>
      <c r="F71" s="23">
        <v>173.56450000000001</v>
      </c>
      <c r="G71" s="23">
        <v>93.763869999999997</v>
      </c>
      <c r="H71" s="23">
        <v>93.539119999999997</v>
      </c>
      <c r="I71" s="23">
        <v>92.527079999999998</v>
      </c>
      <c r="J71" s="23">
        <f t="shared" si="17"/>
        <v>109.39132199999999</v>
      </c>
    </row>
    <row r="72" spans="2:10" ht="15.75" customHeight="1" x14ac:dyDescent="0.25">
      <c r="B72" s="1"/>
      <c r="C72" s="1"/>
      <c r="D72" s="1">
        <v>64</v>
      </c>
      <c r="E72" s="23">
        <v>91.543809999999993</v>
      </c>
      <c r="F72" s="23">
        <v>95.443839999999994</v>
      </c>
      <c r="G72" s="23">
        <v>150.25890000000001</v>
      </c>
      <c r="H72" s="23">
        <v>126.8676</v>
      </c>
      <c r="I72" s="23">
        <v>87.189359999999994</v>
      </c>
      <c r="J72" s="23">
        <f t="shared" si="17"/>
        <v>110.26070199999999</v>
      </c>
    </row>
    <row r="73" spans="2:10" ht="15.75" customHeight="1" x14ac:dyDescent="0.25">
      <c r="B73" s="1"/>
      <c r="C73" s="1"/>
      <c r="D73" s="1">
        <v>128</v>
      </c>
      <c r="E73" s="23">
        <v>57.70147</v>
      </c>
      <c r="F73" s="23">
        <v>63.508069999999996</v>
      </c>
      <c r="G73" s="23">
        <v>63.553089999999997</v>
      </c>
      <c r="H73" s="23">
        <v>57.26408</v>
      </c>
      <c r="I73" s="23">
        <v>119.82299999999999</v>
      </c>
      <c r="J73" s="23">
        <f t="shared" si="17"/>
        <v>72.369942000000009</v>
      </c>
    </row>
    <row r="74" spans="2:10" ht="15.75" customHeight="1" x14ac:dyDescent="0.2"/>
    <row r="75" spans="2:10" ht="15.75" customHeight="1" x14ac:dyDescent="0.2"/>
    <row r="76" spans="2:10" ht="15.75" customHeight="1" x14ac:dyDescent="0.25">
      <c r="E76" s="12"/>
      <c r="F76" s="12"/>
      <c r="G76" s="12"/>
      <c r="I76" s="12"/>
      <c r="J76" s="12"/>
    </row>
    <row r="77" spans="2:10" ht="15.75" customHeight="1" x14ac:dyDescent="0.25">
      <c r="E77" s="12"/>
      <c r="G77" s="12"/>
      <c r="H77" s="12"/>
      <c r="I77" s="12"/>
      <c r="J77" s="12"/>
    </row>
    <row r="78" spans="2:10" ht="15.75" customHeight="1" x14ac:dyDescent="0.25">
      <c r="E78" s="12"/>
      <c r="F78" s="12"/>
      <c r="I78" s="12"/>
      <c r="J78" s="12"/>
    </row>
    <row r="79" spans="2:10" ht="15.75" customHeight="1" x14ac:dyDescent="0.25">
      <c r="E79" s="12"/>
      <c r="F79" s="12"/>
      <c r="G79" s="12"/>
      <c r="H79" s="12"/>
      <c r="J79" s="12"/>
    </row>
    <row r="80" spans="2:10" ht="15.75" customHeight="1" x14ac:dyDescent="0.25">
      <c r="E80" s="12"/>
      <c r="F80" s="12"/>
      <c r="G80" s="12"/>
      <c r="H80" s="12"/>
      <c r="I80" s="12"/>
      <c r="J80" s="12"/>
    </row>
    <row r="81" spans="5:10" ht="15.75" customHeight="1" x14ac:dyDescent="0.25">
      <c r="E81" s="12"/>
      <c r="F81" s="12"/>
      <c r="G81" s="12"/>
      <c r="H81" s="12"/>
      <c r="I81" s="12"/>
      <c r="J81" s="12"/>
    </row>
    <row r="82" spans="5:10" ht="15.75" customHeight="1" x14ac:dyDescent="0.25">
      <c r="E82" s="12"/>
      <c r="F82" s="12"/>
      <c r="G82" s="12"/>
      <c r="H82" s="12"/>
      <c r="I82" s="12"/>
      <c r="J82" s="12"/>
    </row>
    <row r="83" spans="5:10" ht="15.75" customHeight="1" x14ac:dyDescent="0.25">
      <c r="E83" s="12"/>
      <c r="F83" s="12"/>
      <c r="G83" s="12"/>
      <c r="H83" s="12"/>
      <c r="I83" s="12"/>
      <c r="J83" s="12"/>
    </row>
    <row r="84" spans="5:10" ht="15.75" customHeight="1" x14ac:dyDescent="0.2"/>
    <row r="85" spans="5:10" ht="15.75" customHeight="1" x14ac:dyDescent="0.2"/>
    <row r="86" spans="5:10" ht="15.75" customHeight="1" x14ac:dyDescent="0.2"/>
    <row r="87" spans="5:10" ht="15.75" customHeight="1" x14ac:dyDescent="0.2"/>
    <row r="88" spans="5:10" ht="15.75" customHeight="1" x14ac:dyDescent="0.2"/>
    <row r="89" spans="5:10" ht="15.75" customHeight="1" x14ac:dyDescent="0.2"/>
    <row r="90" spans="5:10" ht="15.75" customHeight="1" x14ac:dyDescent="0.2"/>
    <row r="91" spans="5:10" ht="15.75" customHeight="1" x14ac:dyDescent="0.2"/>
    <row r="92" spans="5:10" ht="15.75" customHeight="1" x14ac:dyDescent="0.2"/>
    <row r="93" spans="5:10" ht="15.75" customHeight="1" x14ac:dyDescent="0.2"/>
    <row r="94" spans="5:10" ht="15.75" customHeight="1" x14ac:dyDescent="0.2"/>
    <row r="95" spans="5:10" ht="15.75" customHeight="1" x14ac:dyDescent="0.2"/>
    <row r="96" spans="5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M15:M16"/>
    <mergeCell ref="M17:M18"/>
    <mergeCell ref="M19:M20"/>
    <mergeCell ref="D3:D4"/>
    <mergeCell ref="E3:J3"/>
    <mergeCell ref="M5:M6"/>
    <mergeCell ref="M7:M8"/>
    <mergeCell ref="M9:M10"/>
    <mergeCell ref="M11:M12"/>
    <mergeCell ref="M13:M14"/>
  </mergeCells>
  <conditionalFormatting sqref="O6:V6 O8:V8 O10:V10 O12:V12 O14:V14 O16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light</vt:lpstr>
      <vt:lpstr>heavy</vt:lpstr>
      <vt:lpstr>heavy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2021-12-13T08:57:01Z</dcterms:created>
  <dcterms:modified xsi:type="dcterms:W3CDTF">2022-01-02T13:11:40Z</dcterms:modified>
</cp:coreProperties>
</file>